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user\Desktop\Pool_Hockey\Pool_CB\"/>
    </mc:Choice>
  </mc:AlternateContent>
  <xr:revisionPtr revIDLastSave="0" documentId="13_ncr:1_{DE186D98-AB91-4A09-98BF-EF0A324C3349}" xr6:coauthVersionLast="43" xr6:coauthVersionMax="43" xr10:uidLastSave="{00000000-0000-0000-0000-000000000000}"/>
  <bookViews>
    <workbookView xWindow="-120" yWindow="-120" windowWidth="24240" windowHeight="13140" tabRatio="599" firstSheet="4" activeTab="11" xr2:uid="{00000000-000D-0000-FFFF-FFFF00000000}"/>
  </bookViews>
  <sheets>
    <sheet name="Règlements" sheetId="23" r:id="rId1"/>
    <sheet name="Recrues (Repêchage)" sheetId="15" r:id="rId2"/>
    <sheet name="Calcul Masse Salariale" sheetId="3" r:id="rId3"/>
    <sheet name="Données" sheetId="1" r:id="rId4"/>
    <sheet name="Nicolas" sheetId="18" r:id="rId5"/>
    <sheet name="Sébastien_FAU" sheetId="24" r:id="rId6"/>
    <sheet name="Jérôme" sheetId="17" r:id="rId7"/>
    <sheet name="Sébastien_STL" sheetId="19" r:id="rId8"/>
    <sheet name="Paule" sheetId="22" r:id="rId9"/>
    <sheet name="Steve" sheetId="16" r:id="rId10"/>
    <sheet name="Vincent" sheetId="20" r:id="rId11"/>
    <sheet name="David" sheetId="21" r:id="rId12"/>
    <sheet name="Sommaire Agents libres" sheetId="28" r:id="rId13"/>
    <sheet name="CapFriendly" sheetId="27" state="hidden" r:id="rId14"/>
    <sheet name="Validation" sheetId="12" state="hidden" r:id="rId15"/>
    <sheet name="NHL Numbers" sheetId="26" state="hidden" r:id="rId16"/>
  </sheets>
  <definedNames>
    <definedName name="_xlnm._FilterDatabase" localSheetId="3" hidden="1">Données!$D$2:$V$1491</definedName>
    <definedName name="roundDisplay" localSheetId="1">'Recrues (Repêchage)'!#REF!</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0" i="24" l="1"/>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39" i="24"/>
  <c r="H39" i="17"/>
  <c r="H39" i="19"/>
  <c r="H39" i="22"/>
  <c r="H39" i="16"/>
  <c r="H39" i="20"/>
  <c r="H39" i="21"/>
  <c r="H39" i="18"/>
  <c r="G74" i="19"/>
  <c r="G74" i="22"/>
  <c r="G74" i="16"/>
  <c r="G74" i="20"/>
  <c r="G74" i="21"/>
  <c r="G74" i="17"/>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2" i="1"/>
  <c r="C893" i="1"/>
  <c r="C894" i="1"/>
  <c r="C895" i="1"/>
  <c r="C896" i="1"/>
  <c r="C897" i="1"/>
  <c r="C898" i="1"/>
  <c r="C899"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00" i="1"/>
  <c r="C891"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A1445" i="1" s="1"/>
  <c r="C1446" i="1"/>
  <c r="A1446" i="1" s="1"/>
  <c r="C1447" i="1"/>
  <c r="A1447" i="1" s="1"/>
  <c r="C1448" i="1"/>
  <c r="A1448" i="1" s="1"/>
  <c r="C1449" i="1"/>
  <c r="A1449" i="1" s="1"/>
  <c r="C1450" i="1"/>
  <c r="A1450" i="1" s="1"/>
  <c r="C1451" i="1"/>
  <c r="A1451" i="1" s="1"/>
  <c r="C1452" i="1"/>
  <c r="A1452" i="1" s="1"/>
  <c r="C1453" i="1"/>
  <c r="A1453" i="1" s="1"/>
  <c r="C1454" i="1"/>
  <c r="A1454" i="1" s="1"/>
  <c r="C1455" i="1"/>
  <c r="A1455" i="1" s="1"/>
  <c r="C1456" i="1"/>
  <c r="A1456" i="1" s="1"/>
  <c r="C1457" i="1"/>
  <c r="A1457" i="1" s="1"/>
  <c r="C1458" i="1"/>
  <c r="A1458" i="1" s="1"/>
  <c r="C1459" i="1"/>
  <c r="A1459" i="1" s="1"/>
  <c r="C1460" i="1"/>
  <c r="A1460" i="1" s="1"/>
  <c r="C1461" i="1"/>
  <c r="A1461" i="1" s="1"/>
  <c r="C1462" i="1"/>
  <c r="A1462" i="1" s="1"/>
  <c r="C1463" i="1"/>
  <c r="A1463" i="1" s="1"/>
  <c r="C1464" i="1"/>
  <c r="A1464" i="1" s="1"/>
  <c r="C1465" i="1"/>
  <c r="A1465" i="1" s="1"/>
  <c r="C1466" i="1"/>
  <c r="A1466" i="1" s="1"/>
  <c r="C1467" i="1"/>
  <c r="A1467" i="1" s="1"/>
  <c r="C1468" i="1"/>
  <c r="A1468" i="1" s="1"/>
  <c r="C1469" i="1"/>
  <c r="A1469" i="1" s="1"/>
  <c r="C1470" i="1"/>
  <c r="A1470" i="1" s="1"/>
  <c r="C1471" i="1"/>
  <c r="A1471" i="1" s="1"/>
  <c r="C1472" i="1"/>
  <c r="A1472" i="1" s="1"/>
  <c r="C1473" i="1"/>
  <c r="A1473" i="1" s="1"/>
  <c r="C1474" i="1"/>
  <c r="A1474" i="1" s="1"/>
  <c r="C1475" i="1"/>
  <c r="A1475" i="1" s="1"/>
  <c r="C1476" i="1"/>
  <c r="A1476" i="1" s="1"/>
  <c r="C1477" i="1"/>
  <c r="A1477" i="1" s="1"/>
  <c r="C1478" i="1"/>
  <c r="A1478" i="1" s="1"/>
  <c r="C1479" i="1"/>
  <c r="A1479" i="1" s="1"/>
  <c r="C1480" i="1"/>
  <c r="A1480" i="1" s="1"/>
  <c r="C1481" i="1"/>
  <c r="A1481" i="1" s="1"/>
  <c r="C1482" i="1"/>
  <c r="A1482" i="1" s="1"/>
  <c r="C1483" i="1"/>
  <c r="A1483" i="1" s="1"/>
  <c r="C1484" i="1"/>
  <c r="A1484" i="1" s="1"/>
  <c r="C1485" i="1"/>
  <c r="A1485" i="1" s="1"/>
  <c r="C1486" i="1"/>
  <c r="A1486" i="1" s="1"/>
  <c r="C1487" i="1"/>
  <c r="A1487" i="1" s="1"/>
  <c r="C1488" i="1"/>
  <c r="A1488" i="1" s="1"/>
  <c r="C1489" i="1"/>
  <c r="A1489" i="1" s="1"/>
  <c r="C1490" i="1"/>
  <c r="A1490" i="1" s="1"/>
  <c r="C1491" i="1"/>
  <c r="A1491" i="1" s="1"/>
  <c r="C1492" i="1"/>
  <c r="A1492" i="1" s="1"/>
  <c r="C1493" i="1"/>
  <c r="A1493" i="1" s="1"/>
  <c r="C1494" i="1"/>
  <c r="A1494" i="1" s="1"/>
  <c r="C1495" i="1"/>
  <c r="A1495" i="1" s="1"/>
  <c r="C1496" i="1"/>
  <c r="A1496" i="1" s="1"/>
  <c r="C1497" i="1"/>
  <c r="A1497" i="1" s="1"/>
  <c r="C1498" i="1"/>
  <c r="A1498" i="1" s="1"/>
  <c r="C3" i="1"/>
  <c r="B3" i="1"/>
  <c r="A3" i="1" s="1"/>
  <c r="B4" i="1"/>
  <c r="A4" i="1" s="1"/>
  <c r="B5" i="1"/>
  <c r="B6" i="1"/>
  <c r="A6" i="1" s="1"/>
  <c r="B7" i="1"/>
  <c r="A7" i="1" s="1"/>
  <c r="B8" i="1"/>
  <c r="A8" i="1" s="1"/>
  <c r="B9" i="1"/>
  <c r="A9" i="1" s="1"/>
  <c r="B10" i="1"/>
  <c r="B11" i="1"/>
  <c r="A11" i="1" s="1"/>
  <c r="B12" i="1"/>
  <c r="A12" i="1" s="1"/>
  <c r="B13" i="1"/>
  <c r="B14" i="1"/>
  <c r="A14" i="1" s="1"/>
  <c r="B15" i="1"/>
  <c r="A15" i="1" s="1"/>
  <c r="B16" i="1"/>
  <c r="A16" i="1" s="1"/>
  <c r="B17" i="1"/>
  <c r="A17" i="1" s="1"/>
  <c r="B18" i="1"/>
  <c r="B19" i="1"/>
  <c r="A19" i="1" s="1"/>
  <c r="B20" i="1"/>
  <c r="A20" i="1" s="1"/>
  <c r="B21" i="1"/>
  <c r="B22" i="1"/>
  <c r="A22" i="1" s="1"/>
  <c r="B23" i="1"/>
  <c r="A23" i="1" s="1"/>
  <c r="B24" i="1"/>
  <c r="A24" i="1" s="1"/>
  <c r="B25" i="1"/>
  <c r="A25" i="1" s="1"/>
  <c r="B26" i="1"/>
  <c r="B27" i="1"/>
  <c r="A27" i="1" s="1"/>
  <c r="B28" i="1"/>
  <c r="A28" i="1" s="1"/>
  <c r="B29" i="1"/>
  <c r="B30" i="1"/>
  <c r="A30" i="1" s="1"/>
  <c r="B31" i="1"/>
  <c r="A31" i="1" s="1"/>
  <c r="B32" i="1"/>
  <c r="A32" i="1" s="1"/>
  <c r="B33" i="1"/>
  <c r="A33" i="1" s="1"/>
  <c r="B34" i="1"/>
  <c r="B35" i="1"/>
  <c r="A35" i="1" s="1"/>
  <c r="B36" i="1"/>
  <c r="A36" i="1" s="1"/>
  <c r="B37" i="1"/>
  <c r="B38" i="1"/>
  <c r="A38" i="1" s="1"/>
  <c r="B39" i="1"/>
  <c r="A39" i="1" s="1"/>
  <c r="B40" i="1"/>
  <c r="A40" i="1" s="1"/>
  <c r="B41" i="1"/>
  <c r="A41" i="1" s="1"/>
  <c r="B42" i="1"/>
  <c r="B43" i="1"/>
  <c r="A43" i="1" s="1"/>
  <c r="B44" i="1"/>
  <c r="A44" i="1" s="1"/>
  <c r="B45" i="1"/>
  <c r="B46" i="1"/>
  <c r="A46" i="1" s="1"/>
  <c r="B47" i="1"/>
  <c r="A47" i="1" s="1"/>
  <c r="B48" i="1"/>
  <c r="A48" i="1" s="1"/>
  <c r="B49" i="1"/>
  <c r="A49" i="1" s="1"/>
  <c r="B50" i="1"/>
  <c r="B51" i="1"/>
  <c r="A51" i="1" s="1"/>
  <c r="B52" i="1"/>
  <c r="A52" i="1" s="1"/>
  <c r="B53" i="1"/>
  <c r="B54" i="1"/>
  <c r="A54" i="1" s="1"/>
  <c r="B55" i="1"/>
  <c r="A55" i="1" s="1"/>
  <c r="B56" i="1"/>
  <c r="A56" i="1" s="1"/>
  <c r="B57" i="1"/>
  <c r="A57" i="1" s="1"/>
  <c r="B58" i="1"/>
  <c r="B59" i="1"/>
  <c r="A59" i="1" s="1"/>
  <c r="B60" i="1"/>
  <c r="A60" i="1" s="1"/>
  <c r="B61" i="1"/>
  <c r="B62" i="1"/>
  <c r="A62" i="1" s="1"/>
  <c r="B63" i="1"/>
  <c r="A63" i="1" s="1"/>
  <c r="B64" i="1"/>
  <c r="A64" i="1" s="1"/>
  <c r="B65" i="1"/>
  <c r="A65" i="1" s="1"/>
  <c r="B66" i="1"/>
  <c r="B67" i="1"/>
  <c r="A67" i="1" s="1"/>
  <c r="B68" i="1"/>
  <c r="A68" i="1" s="1"/>
  <c r="B69" i="1"/>
  <c r="B70" i="1"/>
  <c r="A70" i="1" s="1"/>
  <c r="B71" i="1"/>
  <c r="A71" i="1" s="1"/>
  <c r="B72" i="1"/>
  <c r="A72" i="1" s="1"/>
  <c r="B73" i="1"/>
  <c r="A73" i="1" s="1"/>
  <c r="B74" i="1"/>
  <c r="B75" i="1"/>
  <c r="A75" i="1" s="1"/>
  <c r="B76" i="1"/>
  <c r="A76" i="1" s="1"/>
  <c r="B77" i="1"/>
  <c r="B78" i="1"/>
  <c r="A78" i="1" s="1"/>
  <c r="B79" i="1"/>
  <c r="A79" i="1" s="1"/>
  <c r="B80" i="1"/>
  <c r="A80" i="1" s="1"/>
  <c r="B81" i="1"/>
  <c r="A81" i="1" s="1"/>
  <c r="B82" i="1"/>
  <c r="B83" i="1"/>
  <c r="A83" i="1" s="1"/>
  <c r="B84" i="1"/>
  <c r="A84" i="1" s="1"/>
  <c r="B85" i="1"/>
  <c r="B86" i="1"/>
  <c r="A86" i="1" s="1"/>
  <c r="B87" i="1"/>
  <c r="A87" i="1" s="1"/>
  <c r="B88" i="1"/>
  <c r="A88" i="1" s="1"/>
  <c r="B89" i="1"/>
  <c r="A89" i="1" s="1"/>
  <c r="B90" i="1"/>
  <c r="B91" i="1"/>
  <c r="A91" i="1" s="1"/>
  <c r="B92" i="1"/>
  <c r="A92" i="1" s="1"/>
  <c r="B93" i="1"/>
  <c r="B94" i="1"/>
  <c r="A94" i="1" s="1"/>
  <c r="B95" i="1"/>
  <c r="A95" i="1" s="1"/>
  <c r="B96" i="1"/>
  <c r="A96" i="1" s="1"/>
  <c r="B97" i="1"/>
  <c r="A97" i="1" s="1"/>
  <c r="B98" i="1"/>
  <c r="B99" i="1"/>
  <c r="A99" i="1" s="1"/>
  <c r="B100" i="1"/>
  <c r="A100" i="1" s="1"/>
  <c r="B101" i="1"/>
  <c r="B102" i="1"/>
  <c r="A102" i="1" s="1"/>
  <c r="B103" i="1"/>
  <c r="A103" i="1" s="1"/>
  <c r="B104" i="1"/>
  <c r="A104" i="1" s="1"/>
  <c r="B105" i="1"/>
  <c r="A105" i="1" s="1"/>
  <c r="B106" i="1"/>
  <c r="B107" i="1"/>
  <c r="A107" i="1" s="1"/>
  <c r="B108" i="1"/>
  <c r="A108" i="1" s="1"/>
  <c r="B109" i="1"/>
  <c r="B110" i="1"/>
  <c r="A110" i="1" s="1"/>
  <c r="B111" i="1"/>
  <c r="A111" i="1" s="1"/>
  <c r="B112" i="1"/>
  <c r="A112" i="1" s="1"/>
  <c r="B113" i="1"/>
  <c r="A113" i="1" s="1"/>
  <c r="B114" i="1"/>
  <c r="B115" i="1"/>
  <c r="A115" i="1" s="1"/>
  <c r="B116" i="1"/>
  <c r="A116" i="1" s="1"/>
  <c r="B117" i="1"/>
  <c r="B118" i="1"/>
  <c r="A118" i="1" s="1"/>
  <c r="B119" i="1"/>
  <c r="A119" i="1" s="1"/>
  <c r="B120" i="1"/>
  <c r="A120" i="1" s="1"/>
  <c r="B121" i="1"/>
  <c r="A121" i="1" s="1"/>
  <c r="B122" i="1"/>
  <c r="B123" i="1"/>
  <c r="A123" i="1" s="1"/>
  <c r="B124" i="1"/>
  <c r="A124" i="1" s="1"/>
  <c r="B125" i="1"/>
  <c r="B126" i="1"/>
  <c r="A126" i="1" s="1"/>
  <c r="B127" i="1"/>
  <c r="A127" i="1" s="1"/>
  <c r="B128" i="1"/>
  <c r="A128" i="1" s="1"/>
  <c r="B129" i="1"/>
  <c r="A129" i="1" s="1"/>
  <c r="B130" i="1"/>
  <c r="B131" i="1"/>
  <c r="A131" i="1" s="1"/>
  <c r="B132" i="1"/>
  <c r="A132" i="1" s="1"/>
  <c r="B133" i="1"/>
  <c r="B134" i="1"/>
  <c r="A134" i="1" s="1"/>
  <c r="B135" i="1"/>
  <c r="A135" i="1" s="1"/>
  <c r="B136" i="1"/>
  <c r="A136" i="1" s="1"/>
  <c r="B137" i="1"/>
  <c r="A137" i="1" s="1"/>
  <c r="B138" i="1"/>
  <c r="B139" i="1"/>
  <c r="A139" i="1" s="1"/>
  <c r="B140" i="1"/>
  <c r="A140" i="1" s="1"/>
  <c r="B141" i="1"/>
  <c r="B142" i="1"/>
  <c r="A142" i="1" s="1"/>
  <c r="B143" i="1"/>
  <c r="A143" i="1" s="1"/>
  <c r="B144" i="1"/>
  <c r="A144" i="1" s="1"/>
  <c r="B145" i="1"/>
  <c r="A145" i="1" s="1"/>
  <c r="B146" i="1"/>
  <c r="B147" i="1"/>
  <c r="A147" i="1" s="1"/>
  <c r="B148" i="1"/>
  <c r="A148" i="1" s="1"/>
  <c r="B149" i="1"/>
  <c r="B150" i="1"/>
  <c r="A150" i="1" s="1"/>
  <c r="B151" i="1"/>
  <c r="A151" i="1" s="1"/>
  <c r="B152" i="1"/>
  <c r="A152" i="1" s="1"/>
  <c r="B153" i="1"/>
  <c r="A153" i="1" s="1"/>
  <c r="B154" i="1"/>
  <c r="B155" i="1"/>
  <c r="A155" i="1" s="1"/>
  <c r="B156" i="1"/>
  <c r="A156" i="1" s="1"/>
  <c r="B157" i="1"/>
  <c r="B158" i="1"/>
  <c r="A158" i="1" s="1"/>
  <c r="B159" i="1"/>
  <c r="A159" i="1" s="1"/>
  <c r="B160" i="1"/>
  <c r="A160" i="1" s="1"/>
  <c r="B161" i="1"/>
  <c r="A161" i="1" s="1"/>
  <c r="B162" i="1"/>
  <c r="B163" i="1"/>
  <c r="A163" i="1" s="1"/>
  <c r="B164" i="1"/>
  <c r="A164" i="1" s="1"/>
  <c r="B165" i="1"/>
  <c r="B166" i="1"/>
  <c r="A166" i="1" s="1"/>
  <c r="B167" i="1"/>
  <c r="A167" i="1" s="1"/>
  <c r="B168" i="1"/>
  <c r="A168" i="1" s="1"/>
  <c r="B169" i="1"/>
  <c r="A169" i="1" s="1"/>
  <c r="B170" i="1"/>
  <c r="B171" i="1"/>
  <c r="A171" i="1" s="1"/>
  <c r="B172" i="1"/>
  <c r="A172" i="1" s="1"/>
  <c r="B173" i="1"/>
  <c r="B174" i="1"/>
  <c r="A174" i="1" s="1"/>
  <c r="B175" i="1"/>
  <c r="A175" i="1" s="1"/>
  <c r="B176" i="1"/>
  <c r="A176" i="1" s="1"/>
  <c r="B177" i="1"/>
  <c r="A177" i="1" s="1"/>
  <c r="B178" i="1"/>
  <c r="B179" i="1"/>
  <c r="A179" i="1" s="1"/>
  <c r="B180" i="1"/>
  <c r="A180" i="1" s="1"/>
  <c r="B181" i="1"/>
  <c r="B182" i="1"/>
  <c r="A182" i="1" s="1"/>
  <c r="B183" i="1"/>
  <c r="A183" i="1" s="1"/>
  <c r="B184" i="1"/>
  <c r="A184" i="1" s="1"/>
  <c r="B185" i="1"/>
  <c r="A185" i="1" s="1"/>
  <c r="B186" i="1"/>
  <c r="B187" i="1"/>
  <c r="A187" i="1" s="1"/>
  <c r="B188" i="1"/>
  <c r="A188" i="1" s="1"/>
  <c r="B189" i="1"/>
  <c r="B190" i="1"/>
  <c r="A190" i="1" s="1"/>
  <c r="B191" i="1"/>
  <c r="A191" i="1" s="1"/>
  <c r="B192" i="1"/>
  <c r="A192" i="1" s="1"/>
  <c r="B193" i="1"/>
  <c r="A193" i="1" s="1"/>
  <c r="B194" i="1"/>
  <c r="B195" i="1"/>
  <c r="A195" i="1" s="1"/>
  <c r="B196" i="1"/>
  <c r="A196" i="1" s="1"/>
  <c r="B197" i="1"/>
  <c r="B198" i="1"/>
  <c r="A198" i="1" s="1"/>
  <c r="B199" i="1"/>
  <c r="A199" i="1" s="1"/>
  <c r="B200" i="1"/>
  <c r="A200" i="1" s="1"/>
  <c r="B201" i="1"/>
  <c r="A201" i="1" s="1"/>
  <c r="B202" i="1"/>
  <c r="B203" i="1"/>
  <c r="A203" i="1" s="1"/>
  <c r="B204" i="1"/>
  <c r="A204" i="1" s="1"/>
  <c r="B205" i="1"/>
  <c r="B206" i="1"/>
  <c r="A206" i="1" s="1"/>
  <c r="B207" i="1"/>
  <c r="A207" i="1" s="1"/>
  <c r="B208" i="1"/>
  <c r="A208" i="1" s="1"/>
  <c r="B209" i="1"/>
  <c r="A209" i="1" s="1"/>
  <c r="B210" i="1"/>
  <c r="B211" i="1"/>
  <c r="A211" i="1" s="1"/>
  <c r="B212" i="1"/>
  <c r="A212" i="1" s="1"/>
  <c r="B213" i="1"/>
  <c r="B214" i="1"/>
  <c r="A214" i="1" s="1"/>
  <c r="B215" i="1"/>
  <c r="A215" i="1" s="1"/>
  <c r="B216" i="1"/>
  <c r="A216" i="1" s="1"/>
  <c r="B217" i="1"/>
  <c r="A217" i="1" s="1"/>
  <c r="B218" i="1"/>
  <c r="B219" i="1"/>
  <c r="A219" i="1" s="1"/>
  <c r="B220" i="1"/>
  <c r="A220" i="1" s="1"/>
  <c r="B221" i="1"/>
  <c r="B222" i="1"/>
  <c r="A222" i="1" s="1"/>
  <c r="B223" i="1"/>
  <c r="A223" i="1" s="1"/>
  <c r="B224" i="1"/>
  <c r="A224" i="1" s="1"/>
  <c r="B225" i="1"/>
  <c r="A225" i="1" s="1"/>
  <c r="B226" i="1"/>
  <c r="B227" i="1"/>
  <c r="A227" i="1" s="1"/>
  <c r="B228" i="1"/>
  <c r="A228" i="1" s="1"/>
  <c r="B229" i="1"/>
  <c r="B230" i="1"/>
  <c r="A230" i="1" s="1"/>
  <c r="B231" i="1"/>
  <c r="A231" i="1" s="1"/>
  <c r="B232" i="1"/>
  <c r="A232" i="1" s="1"/>
  <c r="B233" i="1"/>
  <c r="A233" i="1" s="1"/>
  <c r="B234" i="1"/>
  <c r="B235" i="1"/>
  <c r="A235" i="1" s="1"/>
  <c r="B236" i="1"/>
  <c r="A236" i="1" s="1"/>
  <c r="B237" i="1"/>
  <c r="B238" i="1"/>
  <c r="A238" i="1" s="1"/>
  <c r="B239" i="1"/>
  <c r="A239" i="1" s="1"/>
  <c r="B240" i="1"/>
  <c r="A240" i="1" s="1"/>
  <c r="B241" i="1"/>
  <c r="A241" i="1" s="1"/>
  <c r="B242" i="1"/>
  <c r="B243" i="1"/>
  <c r="A243" i="1" s="1"/>
  <c r="B244" i="1"/>
  <c r="A244" i="1" s="1"/>
  <c r="B245" i="1"/>
  <c r="B246" i="1"/>
  <c r="A246" i="1" s="1"/>
  <c r="B247" i="1"/>
  <c r="A247" i="1" s="1"/>
  <c r="B248" i="1"/>
  <c r="A248" i="1" s="1"/>
  <c r="B249" i="1"/>
  <c r="A249" i="1" s="1"/>
  <c r="B250" i="1"/>
  <c r="B251" i="1"/>
  <c r="A251" i="1" s="1"/>
  <c r="B252" i="1"/>
  <c r="A252" i="1" s="1"/>
  <c r="B253" i="1"/>
  <c r="B254" i="1"/>
  <c r="A254" i="1" s="1"/>
  <c r="B255" i="1"/>
  <c r="A255" i="1" s="1"/>
  <c r="B256" i="1"/>
  <c r="A256" i="1" s="1"/>
  <c r="B257" i="1"/>
  <c r="A257" i="1" s="1"/>
  <c r="B258" i="1"/>
  <c r="B259" i="1"/>
  <c r="A259" i="1" s="1"/>
  <c r="B260" i="1"/>
  <c r="A260" i="1" s="1"/>
  <c r="B261" i="1"/>
  <c r="B262" i="1"/>
  <c r="A262" i="1" s="1"/>
  <c r="B263" i="1"/>
  <c r="A263" i="1" s="1"/>
  <c r="B264" i="1"/>
  <c r="A264" i="1" s="1"/>
  <c r="B265" i="1"/>
  <c r="A265" i="1" s="1"/>
  <c r="B266" i="1"/>
  <c r="B267" i="1"/>
  <c r="A267" i="1" s="1"/>
  <c r="B268" i="1"/>
  <c r="A268" i="1" s="1"/>
  <c r="B269" i="1"/>
  <c r="B270" i="1"/>
  <c r="A270" i="1" s="1"/>
  <c r="B271" i="1"/>
  <c r="A271" i="1" s="1"/>
  <c r="B272" i="1"/>
  <c r="A272" i="1" s="1"/>
  <c r="B273" i="1"/>
  <c r="A273" i="1" s="1"/>
  <c r="B274" i="1"/>
  <c r="B275" i="1"/>
  <c r="A275" i="1" s="1"/>
  <c r="B276" i="1"/>
  <c r="A276" i="1" s="1"/>
  <c r="B277" i="1"/>
  <c r="B278" i="1"/>
  <c r="A278" i="1" s="1"/>
  <c r="B279" i="1"/>
  <c r="A279" i="1" s="1"/>
  <c r="B280" i="1"/>
  <c r="A280" i="1" s="1"/>
  <c r="B281" i="1"/>
  <c r="A281" i="1" s="1"/>
  <c r="B282" i="1"/>
  <c r="B283" i="1"/>
  <c r="A283" i="1" s="1"/>
  <c r="B284" i="1"/>
  <c r="A284" i="1" s="1"/>
  <c r="B285" i="1"/>
  <c r="B286" i="1"/>
  <c r="A286" i="1" s="1"/>
  <c r="B287" i="1"/>
  <c r="A287" i="1" s="1"/>
  <c r="B288" i="1"/>
  <c r="A288" i="1" s="1"/>
  <c r="B289" i="1"/>
  <c r="A289" i="1" s="1"/>
  <c r="B290" i="1"/>
  <c r="B291" i="1"/>
  <c r="A291" i="1" s="1"/>
  <c r="B292" i="1"/>
  <c r="A292" i="1" s="1"/>
  <c r="B293" i="1"/>
  <c r="B294" i="1"/>
  <c r="A294" i="1" s="1"/>
  <c r="B295" i="1"/>
  <c r="A295" i="1" s="1"/>
  <c r="B296" i="1"/>
  <c r="A296" i="1" s="1"/>
  <c r="B297" i="1"/>
  <c r="A297" i="1" s="1"/>
  <c r="B298" i="1"/>
  <c r="B299" i="1"/>
  <c r="A299" i="1" s="1"/>
  <c r="B300" i="1"/>
  <c r="A300" i="1" s="1"/>
  <c r="B301" i="1"/>
  <c r="B302" i="1"/>
  <c r="A302" i="1" s="1"/>
  <c r="B303" i="1"/>
  <c r="A303" i="1" s="1"/>
  <c r="B304" i="1"/>
  <c r="A304" i="1" s="1"/>
  <c r="B305" i="1"/>
  <c r="A305" i="1" s="1"/>
  <c r="B306" i="1"/>
  <c r="B307" i="1"/>
  <c r="A307" i="1" s="1"/>
  <c r="B308" i="1"/>
  <c r="A308" i="1" s="1"/>
  <c r="B309" i="1"/>
  <c r="B310" i="1"/>
  <c r="A310" i="1" s="1"/>
  <c r="B311" i="1"/>
  <c r="A311" i="1" s="1"/>
  <c r="B312" i="1"/>
  <c r="A312" i="1" s="1"/>
  <c r="B313" i="1"/>
  <c r="A313" i="1" s="1"/>
  <c r="B314" i="1"/>
  <c r="B315" i="1"/>
  <c r="A315" i="1" s="1"/>
  <c r="B316" i="1"/>
  <c r="A316" i="1" s="1"/>
  <c r="B317" i="1"/>
  <c r="B318" i="1"/>
  <c r="A318" i="1" s="1"/>
  <c r="B319" i="1"/>
  <c r="A319" i="1" s="1"/>
  <c r="B320" i="1"/>
  <c r="A320" i="1" s="1"/>
  <c r="B321" i="1"/>
  <c r="A321" i="1" s="1"/>
  <c r="B322" i="1"/>
  <c r="B323" i="1"/>
  <c r="A323" i="1" s="1"/>
  <c r="B324" i="1"/>
  <c r="A324" i="1" s="1"/>
  <c r="B325" i="1"/>
  <c r="B326" i="1"/>
  <c r="A326" i="1" s="1"/>
  <c r="B327" i="1"/>
  <c r="A327" i="1" s="1"/>
  <c r="B328" i="1"/>
  <c r="A328" i="1" s="1"/>
  <c r="B329" i="1"/>
  <c r="A329" i="1" s="1"/>
  <c r="B330" i="1"/>
  <c r="B331" i="1"/>
  <c r="A331" i="1" s="1"/>
  <c r="B332" i="1"/>
  <c r="A332" i="1" s="1"/>
  <c r="B333" i="1"/>
  <c r="B334" i="1"/>
  <c r="A334" i="1" s="1"/>
  <c r="B335" i="1"/>
  <c r="A335" i="1" s="1"/>
  <c r="B336" i="1"/>
  <c r="A336" i="1" s="1"/>
  <c r="B337" i="1"/>
  <c r="A337" i="1" s="1"/>
  <c r="B338" i="1"/>
  <c r="B339" i="1"/>
  <c r="A339" i="1" s="1"/>
  <c r="B340" i="1"/>
  <c r="A340" i="1" s="1"/>
  <c r="B341" i="1"/>
  <c r="B342" i="1"/>
  <c r="A342" i="1" s="1"/>
  <c r="B343" i="1"/>
  <c r="A343" i="1" s="1"/>
  <c r="B344" i="1"/>
  <c r="A344" i="1" s="1"/>
  <c r="B345" i="1"/>
  <c r="A345" i="1" s="1"/>
  <c r="B346" i="1"/>
  <c r="B347" i="1"/>
  <c r="A347" i="1" s="1"/>
  <c r="B348" i="1"/>
  <c r="A348" i="1" s="1"/>
  <c r="B349" i="1"/>
  <c r="B350" i="1"/>
  <c r="A350" i="1" s="1"/>
  <c r="B351" i="1"/>
  <c r="A351" i="1" s="1"/>
  <c r="B352" i="1"/>
  <c r="A352" i="1" s="1"/>
  <c r="B353" i="1"/>
  <c r="A353" i="1" s="1"/>
  <c r="B354" i="1"/>
  <c r="B355" i="1"/>
  <c r="A355" i="1" s="1"/>
  <c r="B356" i="1"/>
  <c r="A356" i="1" s="1"/>
  <c r="B357" i="1"/>
  <c r="B358" i="1"/>
  <c r="A358" i="1" s="1"/>
  <c r="B359" i="1"/>
  <c r="A359" i="1" s="1"/>
  <c r="B360" i="1"/>
  <c r="A360" i="1" s="1"/>
  <c r="B361" i="1"/>
  <c r="A361" i="1" s="1"/>
  <c r="B362" i="1"/>
  <c r="B363" i="1"/>
  <c r="A363" i="1" s="1"/>
  <c r="B364" i="1"/>
  <c r="A364" i="1" s="1"/>
  <c r="B365" i="1"/>
  <c r="B366" i="1"/>
  <c r="A366" i="1" s="1"/>
  <c r="B367" i="1"/>
  <c r="A367" i="1" s="1"/>
  <c r="B368" i="1"/>
  <c r="A368" i="1" s="1"/>
  <c r="B369" i="1"/>
  <c r="A369" i="1" s="1"/>
  <c r="B370" i="1"/>
  <c r="B371" i="1"/>
  <c r="A371" i="1" s="1"/>
  <c r="B372" i="1"/>
  <c r="A372" i="1" s="1"/>
  <c r="B373" i="1"/>
  <c r="B374" i="1"/>
  <c r="A374" i="1" s="1"/>
  <c r="B375" i="1"/>
  <c r="A375" i="1" s="1"/>
  <c r="B376" i="1"/>
  <c r="A376" i="1" s="1"/>
  <c r="B377" i="1"/>
  <c r="A377" i="1" s="1"/>
  <c r="B378" i="1"/>
  <c r="B379" i="1"/>
  <c r="A379" i="1" s="1"/>
  <c r="B380" i="1"/>
  <c r="A380" i="1" s="1"/>
  <c r="B381" i="1"/>
  <c r="B382" i="1"/>
  <c r="A382" i="1" s="1"/>
  <c r="B383" i="1"/>
  <c r="A383" i="1" s="1"/>
  <c r="B384" i="1"/>
  <c r="A384" i="1" s="1"/>
  <c r="B385" i="1"/>
  <c r="A385" i="1" s="1"/>
  <c r="B386" i="1"/>
  <c r="B387" i="1"/>
  <c r="A387" i="1" s="1"/>
  <c r="B388" i="1"/>
  <c r="A388" i="1" s="1"/>
  <c r="B389" i="1"/>
  <c r="B390" i="1"/>
  <c r="A390" i="1" s="1"/>
  <c r="B391" i="1"/>
  <c r="A391" i="1" s="1"/>
  <c r="B392" i="1"/>
  <c r="A392" i="1" s="1"/>
  <c r="B393" i="1"/>
  <c r="A393" i="1" s="1"/>
  <c r="B394" i="1"/>
  <c r="B395" i="1"/>
  <c r="A395" i="1" s="1"/>
  <c r="B396" i="1"/>
  <c r="A396" i="1" s="1"/>
  <c r="B397" i="1"/>
  <c r="B398" i="1"/>
  <c r="A398" i="1" s="1"/>
  <c r="B399" i="1"/>
  <c r="A399" i="1" s="1"/>
  <c r="B400" i="1"/>
  <c r="A400" i="1" s="1"/>
  <c r="B401" i="1"/>
  <c r="A401" i="1" s="1"/>
  <c r="B402" i="1"/>
  <c r="B403" i="1"/>
  <c r="A403" i="1" s="1"/>
  <c r="B404" i="1"/>
  <c r="A404" i="1" s="1"/>
  <c r="B405" i="1"/>
  <c r="B406" i="1"/>
  <c r="A406" i="1" s="1"/>
  <c r="B407" i="1"/>
  <c r="A407" i="1" s="1"/>
  <c r="B408" i="1"/>
  <c r="A408" i="1" s="1"/>
  <c r="B409" i="1"/>
  <c r="A409" i="1" s="1"/>
  <c r="B410" i="1"/>
  <c r="B411" i="1"/>
  <c r="A411" i="1" s="1"/>
  <c r="B412" i="1"/>
  <c r="A412" i="1" s="1"/>
  <c r="B413" i="1"/>
  <c r="B414" i="1"/>
  <c r="A414" i="1" s="1"/>
  <c r="B415" i="1"/>
  <c r="A415" i="1" s="1"/>
  <c r="B416" i="1"/>
  <c r="A416" i="1" s="1"/>
  <c r="B417" i="1"/>
  <c r="A417" i="1" s="1"/>
  <c r="B418" i="1"/>
  <c r="B419" i="1"/>
  <c r="A419" i="1" s="1"/>
  <c r="B420" i="1"/>
  <c r="A420" i="1" s="1"/>
  <c r="B421" i="1"/>
  <c r="B422" i="1"/>
  <c r="A422" i="1" s="1"/>
  <c r="B423" i="1"/>
  <c r="A423" i="1" s="1"/>
  <c r="B424" i="1"/>
  <c r="A424" i="1" s="1"/>
  <c r="B425" i="1"/>
  <c r="A425" i="1" s="1"/>
  <c r="B426" i="1"/>
  <c r="B427" i="1"/>
  <c r="A427" i="1" s="1"/>
  <c r="B428" i="1"/>
  <c r="A428" i="1" s="1"/>
  <c r="B429" i="1"/>
  <c r="B430" i="1"/>
  <c r="A430" i="1" s="1"/>
  <c r="B431" i="1"/>
  <c r="A431" i="1" s="1"/>
  <c r="B432" i="1"/>
  <c r="A432" i="1" s="1"/>
  <c r="B433" i="1"/>
  <c r="A433" i="1" s="1"/>
  <c r="B434" i="1"/>
  <c r="B435" i="1"/>
  <c r="A435" i="1" s="1"/>
  <c r="B436" i="1"/>
  <c r="A436" i="1" s="1"/>
  <c r="B437" i="1"/>
  <c r="B438" i="1"/>
  <c r="A438" i="1" s="1"/>
  <c r="B439" i="1"/>
  <c r="A439" i="1" s="1"/>
  <c r="B440" i="1"/>
  <c r="A440" i="1" s="1"/>
  <c r="B441" i="1"/>
  <c r="A441" i="1" s="1"/>
  <c r="B442" i="1"/>
  <c r="B443" i="1"/>
  <c r="A443" i="1" s="1"/>
  <c r="B444" i="1"/>
  <c r="A444" i="1" s="1"/>
  <c r="B445" i="1"/>
  <c r="B446" i="1"/>
  <c r="A446" i="1" s="1"/>
  <c r="B447" i="1"/>
  <c r="A447" i="1" s="1"/>
  <c r="B448" i="1"/>
  <c r="A448" i="1" s="1"/>
  <c r="B449" i="1"/>
  <c r="A449" i="1" s="1"/>
  <c r="B450" i="1"/>
  <c r="B451" i="1"/>
  <c r="A451" i="1" s="1"/>
  <c r="B452" i="1"/>
  <c r="A452" i="1" s="1"/>
  <c r="B453" i="1"/>
  <c r="B454" i="1"/>
  <c r="A454" i="1" s="1"/>
  <c r="B455" i="1"/>
  <c r="A455" i="1" s="1"/>
  <c r="B456" i="1"/>
  <c r="A456" i="1" s="1"/>
  <c r="B457" i="1"/>
  <c r="A457" i="1" s="1"/>
  <c r="B458" i="1"/>
  <c r="B459" i="1"/>
  <c r="A459" i="1" s="1"/>
  <c r="B460" i="1"/>
  <c r="A460" i="1" s="1"/>
  <c r="B461" i="1"/>
  <c r="B462" i="1"/>
  <c r="A462" i="1" s="1"/>
  <c r="B463" i="1"/>
  <c r="A463" i="1" s="1"/>
  <c r="B464" i="1"/>
  <c r="A464" i="1" s="1"/>
  <c r="B465" i="1"/>
  <c r="A465" i="1" s="1"/>
  <c r="B466" i="1"/>
  <c r="B467" i="1"/>
  <c r="A467" i="1" s="1"/>
  <c r="B468" i="1"/>
  <c r="A468" i="1" s="1"/>
  <c r="B469" i="1"/>
  <c r="B470" i="1"/>
  <c r="A470" i="1" s="1"/>
  <c r="B471" i="1"/>
  <c r="A471" i="1" s="1"/>
  <c r="B472" i="1"/>
  <c r="A472" i="1" s="1"/>
  <c r="B473" i="1"/>
  <c r="A473" i="1" s="1"/>
  <c r="B474" i="1"/>
  <c r="B475" i="1"/>
  <c r="A475" i="1" s="1"/>
  <c r="B476" i="1"/>
  <c r="A476" i="1" s="1"/>
  <c r="B477" i="1"/>
  <c r="B478" i="1"/>
  <c r="A478" i="1" s="1"/>
  <c r="B479" i="1"/>
  <c r="A479" i="1" s="1"/>
  <c r="B480" i="1"/>
  <c r="A480" i="1" s="1"/>
  <c r="B481" i="1"/>
  <c r="A481" i="1" s="1"/>
  <c r="B482" i="1"/>
  <c r="B483" i="1"/>
  <c r="A483" i="1" s="1"/>
  <c r="B484" i="1"/>
  <c r="A484" i="1" s="1"/>
  <c r="B485" i="1"/>
  <c r="B486" i="1"/>
  <c r="A486" i="1" s="1"/>
  <c r="B487" i="1"/>
  <c r="A487" i="1" s="1"/>
  <c r="B488" i="1"/>
  <c r="A488" i="1" s="1"/>
  <c r="B489" i="1"/>
  <c r="A489" i="1" s="1"/>
  <c r="B490" i="1"/>
  <c r="B491" i="1"/>
  <c r="A491" i="1" s="1"/>
  <c r="B492" i="1"/>
  <c r="A492" i="1" s="1"/>
  <c r="B493" i="1"/>
  <c r="B494" i="1"/>
  <c r="A494" i="1" s="1"/>
  <c r="B495" i="1"/>
  <c r="A495" i="1" s="1"/>
  <c r="B496" i="1"/>
  <c r="A496" i="1" s="1"/>
  <c r="B497" i="1"/>
  <c r="A497" i="1" s="1"/>
  <c r="B498" i="1"/>
  <c r="B499" i="1"/>
  <c r="A499" i="1" s="1"/>
  <c r="B500" i="1"/>
  <c r="A500" i="1" s="1"/>
  <c r="B501" i="1"/>
  <c r="B502" i="1"/>
  <c r="A502" i="1" s="1"/>
  <c r="B503" i="1"/>
  <c r="A503" i="1" s="1"/>
  <c r="B504" i="1"/>
  <c r="A504" i="1" s="1"/>
  <c r="B505" i="1"/>
  <c r="A505" i="1" s="1"/>
  <c r="B506" i="1"/>
  <c r="B507" i="1"/>
  <c r="A507" i="1" s="1"/>
  <c r="B508" i="1"/>
  <c r="A508" i="1" s="1"/>
  <c r="B509" i="1"/>
  <c r="B510" i="1"/>
  <c r="A510" i="1" s="1"/>
  <c r="B511" i="1"/>
  <c r="A511" i="1" s="1"/>
  <c r="B512" i="1"/>
  <c r="A512" i="1" s="1"/>
  <c r="B513" i="1"/>
  <c r="A513" i="1" s="1"/>
  <c r="B514" i="1"/>
  <c r="B515" i="1"/>
  <c r="A515" i="1" s="1"/>
  <c r="B516" i="1"/>
  <c r="A516" i="1" s="1"/>
  <c r="B517" i="1"/>
  <c r="B518" i="1"/>
  <c r="A518" i="1" s="1"/>
  <c r="B519" i="1"/>
  <c r="A519" i="1" s="1"/>
  <c r="B520" i="1"/>
  <c r="A520" i="1" s="1"/>
  <c r="B521" i="1"/>
  <c r="A521" i="1" s="1"/>
  <c r="B522" i="1"/>
  <c r="B523" i="1"/>
  <c r="A523" i="1" s="1"/>
  <c r="B524" i="1"/>
  <c r="A524" i="1" s="1"/>
  <c r="B525" i="1"/>
  <c r="B526" i="1"/>
  <c r="A526" i="1" s="1"/>
  <c r="B527" i="1"/>
  <c r="A527" i="1" s="1"/>
  <c r="B528" i="1"/>
  <c r="A528" i="1" s="1"/>
  <c r="B529" i="1"/>
  <c r="A529" i="1" s="1"/>
  <c r="B530" i="1"/>
  <c r="B531" i="1"/>
  <c r="A531" i="1" s="1"/>
  <c r="B532" i="1"/>
  <c r="A532" i="1" s="1"/>
  <c r="B533" i="1"/>
  <c r="B534" i="1"/>
  <c r="A534" i="1" s="1"/>
  <c r="B535" i="1"/>
  <c r="A535" i="1" s="1"/>
  <c r="B536" i="1"/>
  <c r="A536" i="1" s="1"/>
  <c r="B537" i="1"/>
  <c r="A537" i="1" s="1"/>
  <c r="B538" i="1"/>
  <c r="B539" i="1"/>
  <c r="A539" i="1" s="1"/>
  <c r="B540" i="1"/>
  <c r="A540" i="1" s="1"/>
  <c r="B541" i="1"/>
  <c r="B542" i="1"/>
  <c r="A542" i="1" s="1"/>
  <c r="B543" i="1"/>
  <c r="A543" i="1" s="1"/>
  <c r="B544" i="1"/>
  <c r="A544" i="1" s="1"/>
  <c r="B545" i="1"/>
  <c r="A545" i="1" s="1"/>
  <c r="B546" i="1"/>
  <c r="B547" i="1"/>
  <c r="A547" i="1" s="1"/>
  <c r="B548" i="1"/>
  <c r="A548" i="1" s="1"/>
  <c r="B549" i="1"/>
  <c r="B550" i="1"/>
  <c r="A550" i="1" s="1"/>
  <c r="B551" i="1"/>
  <c r="A551" i="1" s="1"/>
  <c r="B552" i="1"/>
  <c r="A552" i="1" s="1"/>
  <c r="B553" i="1"/>
  <c r="A553" i="1" s="1"/>
  <c r="B554" i="1"/>
  <c r="B555" i="1"/>
  <c r="A555" i="1" s="1"/>
  <c r="B556" i="1"/>
  <c r="A556" i="1" s="1"/>
  <c r="B557" i="1"/>
  <c r="B558" i="1"/>
  <c r="A558" i="1" s="1"/>
  <c r="B559" i="1"/>
  <c r="A559" i="1" s="1"/>
  <c r="B560" i="1"/>
  <c r="A560" i="1" s="1"/>
  <c r="B561" i="1"/>
  <c r="A561" i="1" s="1"/>
  <c r="B562" i="1"/>
  <c r="B563" i="1"/>
  <c r="A563" i="1" s="1"/>
  <c r="B564" i="1"/>
  <c r="A564" i="1" s="1"/>
  <c r="B565" i="1"/>
  <c r="B566" i="1"/>
  <c r="A566" i="1" s="1"/>
  <c r="B567" i="1"/>
  <c r="A567" i="1" s="1"/>
  <c r="B568" i="1"/>
  <c r="A568" i="1" s="1"/>
  <c r="B569" i="1"/>
  <c r="A569" i="1" s="1"/>
  <c r="B570" i="1"/>
  <c r="B571" i="1"/>
  <c r="A571" i="1" s="1"/>
  <c r="B572" i="1"/>
  <c r="A572" i="1" s="1"/>
  <c r="B573" i="1"/>
  <c r="B574" i="1"/>
  <c r="A574" i="1" s="1"/>
  <c r="B575" i="1"/>
  <c r="A575" i="1" s="1"/>
  <c r="B576" i="1"/>
  <c r="A576" i="1" s="1"/>
  <c r="B577" i="1"/>
  <c r="A577" i="1" s="1"/>
  <c r="B578" i="1"/>
  <c r="B579" i="1"/>
  <c r="A579" i="1" s="1"/>
  <c r="B580" i="1"/>
  <c r="A580" i="1" s="1"/>
  <c r="B581" i="1"/>
  <c r="B582" i="1"/>
  <c r="A582" i="1" s="1"/>
  <c r="B583" i="1"/>
  <c r="A583" i="1" s="1"/>
  <c r="B584" i="1"/>
  <c r="A584" i="1" s="1"/>
  <c r="B585" i="1"/>
  <c r="A585" i="1" s="1"/>
  <c r="B586" i="1"/>
  <c r="B587" i="1"/>
  <c r="A587" i="1" s="1"/>
  <c r="B588" i="1"/>
  <c r="A588" i="1" s="1"/>
  <c r="B589" i="1"/>
  <c r="B590" i="1"/>
  <c r="A590" i="1" s="1"/>
  <c r="B591" i="1"/>
  <c r="A591" i="1" s="1"/>
  <c r="B592" i="1"/>
  <c r="A592" i="1" s="1"/>
  <c r="B593" i="1"/>
  <c r="A593" i="1" s="1"/>
  <c r="B594" i="1"/>
  <c r="B595" i="1"/>
  <c r="A595" i="1" s="1"/>
  <c r="B596" i="1"/>
  <c r="A596" i="1" s="1"/>
  <c r="B597" i="1"/>
  <c r="B598" i="1"/>
  <c r="A598" i="1" s="1"/>
  <c r="B599" i="1"/>
  <c r="A599" i="1" s="1"/>
  <c r="B600" i="1"/>
  <c r="A600" i="1" s="1"/>
  <c r="B601" i="1"/>
  <c r="A601" i="1" s="1"/>
  <c r="B602" i="1"/>
  <c r="B603" i="1"/>
  <c r="A603" i="1" s="1"/>
  <c r="B604" i="1"/>
  <c r="A604" i="1" s="1"/>
  <c r="B605" i="1"/>
  <c r="B606" i="1"/>
  <c r="A606" i="1" s="1"/>
  <c r="B607" i="1"/>
  <c r="A607" i="1" s="1"/>
  <c r="B608" i="1"/>
  <c r="A608" i="1" s="1"/>
  <c r="B609" i="1"/>
  <c r="A609" i="1" s="1"/>
  <c r="B610" i="1"/>
  <c r="B611" i="1"/>
  <c r="A611" i="1" s="1"/>
  <c r="B612" i="1"/>
  <c r="A612" i="1" s="1"/>
  <c r="B613" i="1"/>
  <c r="B614" i="1"/>
  <c r="A614" i="1" s="1"/>
  <c r="B615" i="1"/>
  <c r="A615" i="1" s="1"/>
  <c r="B616" i="1"/>
  <c r="A616" i="1" s="1"/>
  <c r="B617" i="1"/>
  <c r="A617" i="1" s="1"/>
  <c r="B618" i="1"/>
  <c r="B619" i="1"/>
  <c r="A619" i="1" s="1"/>
  <c r="B620" i="1"/>
  <c r="A620" i="1" s="1"/>
  <c r="B621" i="1"/>
  <c r="B622" i="1"/>
  <c r="A622" i="1" s="1"/>
  <c r="B623" i="1"/>
  <c r="A623" i="1" s="1"/>
  <c r="B624" i="1"/>
  <c r="A624" i="1" s="1"/>
  <c r="B625" i="1"/>
  <c r="A625" i="1" s="1"/>
  <c r="B626" i="1"/>
  <c r="B627" i="1"/>
  <c r="A627" i="1" s="1"/>
  <c r="B628" i="1"/>
  <c r="A628" i="1" s="1"/>
  <c r="B629" i="1"/>
  <c r="B630" i="1"/>
  <c r="A630" i="1" s="1"/>
  <c r="B631" i="1"/>
  <c r="A631" i="1" s="1"/>
  <c r="B632" i="1"/>
  <c r="A632" i="1" s="1"/>
  <c r="B633" i="1"/>
  <c r="A633" i="1" s="1"/>
  <c r="B634" i="1"/>
  <c r="B635" i="1"/>
  <c r="A635" i="1" s="1"/>
  <c r="B636" i="1"/>
  <c r="A636" i="1" s="1"/>
  <c r="B637" i="1"/>
  <c r="B638" i="1"/>
  <c r="A638" i="1" s="1"/>
  <c r="B639" i="1"/>
  <c r="A639" i="1" s="1"/>
  <c r="B640" i="1"/>
  <c r="A640" i="1" s="1"/>
  <c r="B641" i="1"/>
  <c r="A641" i="1" s="1"/>
  <c r="B642" i="1"/>
  <c r="B643" i="1"/>
  <c r="A643" i="1" s="1"/>
  <c r="B644" i="1"/>
  <c r="A644" i="1" s="1"/>
  <c r="B645" i="1"/>
  <c r="B646" i="1"/>
  <c r="A646" i="1" s="1"/>
  <c r="B647" i="1"/>
  <c r="A647" i="1" s="1"/>
  <c r="B648" i="1"/>
  <c r="A648" i="1" s="1"/>
  <c r="B649" i="1"/>
  <c r="A649" i="1" s="1"/>
  <c r="B650" i="1"/>
  <c r="B651" i="1"/>
  <c r="A651" i="1" s="1"/>
  <c r="B652" i="1"/>
  <c r="A652" i="1" s="1"/>
  <c r="B653" i="1"/>
  <c r="B654" i="1"/>
  <c r="A654" i="1" s="1"/>
  <c r="B655" i="1"/>
  <c r="A655" i="1" s="1"/>
  <c r="B656" i="1"/>
  <c r="A656" i="1" s="1"/>
  <c r="B657" i="1"/>
  <c r="A657" i="1" s="1"/>
  <c r="B658" i="1"/>
  <c r="B659" i="1"/>
  <c r="A659" i="1" s="1"/>
  <c r="B660" i="1"/>
  <c r="A660" i="1" s="1"/>
  <c r="B661" i="1"/>
  <c r="B662" i="1"/>
  <c r="A662" i="1" s="1"/>
  <c r="B663" i="1"/>
  <c r="A663" i="1" s="1"/>
  <c r="B664" i="1"/>
  <c r="A664" i="1" s="1"/>
  <c r="B665" i="1"/>
  <c r="A665" i="1" s="1"/>
  <c r="B666" i="1"/>
  <c r="B667" i="1"/>
  <c r="A667" i="1" s="1"/>
  <c r="B668" i="1"/>
  <c r="A668" i="1" s="1"/>
  <c r="B669" i="1"/>
  <c r="B670" i="1"/>
  <c r="A670" i="1" s="1"/>
  <c r="B671" i="1"/>
  <c r="A671" i="1" s="1"/>
  <c r="B672" i="1"/>
  <c r="A672" i="1" s="1"/>
  <c r="B673" i="1"/>
  <c r="A673" i="1" s="1"/>
  <c r="B674" i="1"/>
  <c r="B675" i="1"/>
  <c r="A675" i="1" s="1"/>
  <c r="B676" i="1"/>
  <c r="A676" i="1" s="1"/>
  <c r="B677" i="1"/>
  <c r="B678" i="1"/>
  <c r="A678" i="1" s="1"/>
  <c r="B679" i="1"/>
  <c r="A679" i="1" s="1"/>
  <c r="B680" i="1"/>
  <c r="A680" i="1" s="1"/>
  <c r="B681" i="1"/>
  <c r="A681" i="1" s="1"/>
  <c r="B682" i="1"/>
  <c r="B683" i="1"/>
  <c r="A683" i="1" s="1"/>
  <c r="B684" i="1"/>
  <c r="A684" i="1" s="1"/>
  <c r="B685" i="1"/>
  <c r="B686" i="1"/>
  <c r="A686" i="1" s="1"/>
  <c r="B687" i="1"/>
  <c r="A687" i="1" s="1"/>
  <c r="B688" i="1"/>
  <c r="A688" i="1" s="1"/>
  <c r="B689" i="1"/>
  <c r="A689" i="1" s="1"/>
  <c r="B690" i="1"/>
  <c r="B691" i="1"/>
  <c r="A691" i="1" s="1"/>
  <c r="B692" i="1"/>
  <c r="A692" i="1" s="1"/>
  <c r="B693" i="1"/>
  <c r="B694" i="1"/>
  <c r="A694" i="1" s="1"/>
  <c r="B695" i="1"/>
  <c r="A695" i="1" s="1"/>
  <c r="B696" i="1"/>
  <c r="A696" i="1" s="1"/>
  <c r="B697" i="1"/>
  <c r="A697" i="1" s="1"/>
  <c r="B698" i="1"/>
  <c r="B699" i="1"/>
  <c r="A699" i="1" s="1"/>
  <c r="B700" i="1"/>
  <c r="A700" i="1" s="1"/>
  <c r="B701" i="1"/>
  <c r="B702" i="1"/>
  <c r="A702" i="1" s="1"/>
  <c r="B703" i="1"/>
  <c r="A703" i="1" s="1"/>
  <c r="B704" i="1"/>
  <c r="A704" i="1" s="1"/>
  <c r="B705" i="1"/>
  <c r="A705" i="1" s="1"/>
  <c r="B706" i="1"/>
  <c r="B707" i="1"/>
  <c r="A707" i="1" s="1"/>
  <c r="B708" i="1"/>
  <c r="A708" i="1" s="1"/>
  <c r="B709" i="1"/>
  <c r="B710" i="1"/>
  <c r="A710" i="1" s="1"/>
  <c r="B711" i="1"/>
  <c r="A711" i="1" s="1"/>
  <c r="B712" i="1"/>
  <c r="A712" i="1" s="1"/>
  <c r="B713" i="1"/>
  <c r="A713" i="1" s="1"/>
  <c r="B714" i="1"/>
  <c r="B715" i="1"/>
  <c r="A715" i="1" s="1"/>
  <c r="B716" i="1"/>
  <c r="A716" i="1" s="1"/>
  <c r="B717" i="1"/>
  <c r="B718" i="1"/>
  <c r="A718" i="1" s="1"/>
  <c r="B719" i="1"/>
  <c r="A719" i="1" s="1"/>
  <c r="B720" i="1"/>
  <c r="A720" i="1" s="1"/>
  <c r="B721" i="1"/>
  <c r="A721" i="1" s="1"/>
  <c r="B722" i="1"/>
  <c r="B723" i="1"/>
  <c r="A723" i="1" s="1"/>
  <c r="B724" i="1"/>
  <c r="A724" i="1" s="1"/>
  <c r="B725" i="1"/>
  <c r="B726" i="1"/>
  <c r="A726" i="1" s="1"/>
  <c r="B727" i="1"/>
  <c r="A727" i="1" s="1"/>
  <c r="B728" i="1"/>
  <c r="A728" i="1" s="1"/>
  <c r="B729" i="1"/>
  <c r="A729" i="1" s="1"/>
  <c r="B730" i="1"/>
  <c r="B731" i="1"/>
  <c r="A731" i="1" s="1"/>
  <c r="B732" i="1"/>
  <c r="A732" i="1" s="1"/>
  <c r="B733" i="1"/>
  <c r="B734" i="1"/>
  <c r="A734" i="1" s="1"/>
  <c r="B735" i="1"/>
  <c r="A735" i="1" s="1"/>
  <c r="B736" i="1"/>
  <c r="A736" i="1" s="1"/>
  <c r="B737" i="1"/>
  <c r="A737" i="1" s="1"/>
  <c r="B738" i="1"/>
  <c r="B739" i="1"/>
  <c r="A739" i="1" s="1"/>
  <c r="B740" i="1"/>
  <c r="A740" i="1" s="1"/>
  <c r="B741" i="1"/>
  <c r="B742" i="1"/>
  <c r="A742" i="1" s="1"/>
  <c r="B743" i="1"/>
  <c r="A743" i="1" s="1"/>
  <c r="B744" i="1"/>
  <c r="A744" i="1" s="1"/>
  <c r="B745" i="1"/>
  <c r="A745" i="1" s="1"/>
  <c r="B746" i="1"/>
  <c r="B747" i="1"/>
  <c r="A747" i="1" s="1"/>
  <c r="B748" i="1"/>
  <c r="A748" i="1" s="1"/>
  <c r="B749" i="1"/>
  <c r="B750" i="1"/>
  <c r="A750" i="1" s="1"/>
  <c r="B751" i="1"/>
  <c r="A751" i="1" s="1"/>
  <c r="B752" i="1"/>
  <c r="A752" i="1" s="1"/>
  <c r="B753" i="1"/>
  <c r="A753" i="1" s="1"/>
  <c r="B754" i="1"/>
  <c r="B755" i="1"/>
  <c r="A755" i="1" s="1"/>
  <c r="B756" i="1"/>
  <c r="A756" i="1" s="1"/>
  <c r="B757" i="1"/>
  <c r="B758" i="1"/>
  <c r="A758" i="1" s="1"/>
  <c r="B759" i="1"/>
  <c r="A759" i="1" s="1"/>
  <c r="B760" i="1"/>
  <c r="A760" i="1" s="1"/>
  <c r="B761" i="1"/>
  <c r="A761" i="1" s="1"/>
  <c r="B762" i="1"/>
  <c r="B763" i="1"/>
  <c r="A763" i="1" s="1"/>
  <c r="B764" i="1"/>
  <c r="A764" i="1" s="1"/>
  <c r="B765" i="1"/>
  <c r="B766" i="1"/>
  <c r="A766" i="1" s="1"/>
  <c r="B767" i="1"/>
  <c r="A767" i="1" s="1"/>
  <c r="B768" i="1"/>
  <c r="A768" i="1" s="1"/>
  <c r="B769" i="1"/>
  <c r="A769" i="1" s="1"/>
  <c r="B770" i="1"/>
  <c r="B771" i="1"/>
  <c r="A771" i="1" s="1"/>
  <c r="B772" i="1"/>
  <c r="A772" i="1" s="1"/>
  <c r="B773" i="1"/>
  <c r="B774" i="1"/>
  <c r="A774" i="1" s="1"/>
  <c r="B775" i="1"/>
  <c r="A775" i="1" s="1"/>
  <c r="B776" i="1"/>
  <c r="A776" i="1" s="1"/>
  <c r="B777" i="1"/>
  <c r="A777" i="1" s="1"/>
  <c r="B778" i="1"/>
  <c r="B779" i="1"/>
  <c r="A779" i="1" s="1"/>
  <c r="B780" i="1"/>
  <c r="A780" i="1" s="1"/>
  <c r="B781" i="1"/>
  <c r="B782" i="1"/>
  <c r="A782" i="1" s="1"/>
  <c r="B783" i="1"/>
  <c r="A783" i="1" s="1"/>
  <c r="B784" i="1"/>
  <c r="A784" i="1" s="1"/>
  <c r="B785" i="1"/>
  <c r="A785" i="1" s="1"/>
  <c r="B786" i="1"/>
  <c r="B787" i="1"/>
  <c r="A787" i="1" s="1"/>
  <c r="B788" i="1"/>
  <c r="A788" i="1" s="1"/>
  <c r="B789" i="1"/>
  <c r="B790" i="1"/>
  <c r="A790" i="1" s="1"/>
  <c r="B791" i="1"/>
  <c r="A791" i="1" s="1"/>
  <c r="B792" i="1"/>
  <c r="A792" i="1" s="1"/>
  <c r="B793" i="1"/>
  <c r="A793" i="1" s="1"/>
  <c r="B794" i="1"/>
  <c r="B795" i="1"/>
  <c r="A795" i="1" s="1"/>
  <c r="B796" i="1"/>
  <c r="A796" i="1" s="1"/>
  <c r="B797" i="1"/>
  <c r="B798" i="1"/>
  <c r="A798" i="1" s="1"/>
  <c r="B799" i="1"/>
  <c r="A799" i="1" s="1"/>
  <c r="B800" i="1"/>
  <c r="A800" i="1" s="1"/>
  <c r="B801" i="1"/>
  <c r="A801" i="1" s="1"/>
  <c r="B802" i="1"/>
  <c r="B803" i="1"/>
  <c r="A803" i="1" s="1"/>
  <c r="B804" i="1"/>
  <c r="A804" i="1" s="1"/>
  <c r="B805" i="1"/>
  <c r="B806" i="1"/>
  <c r="A806" i="1" s="1"/>
  <c r="B807" i="1"/>
  <c r="A807" i="1" s="1"/>
  <c r="B808" i="1"/>
  <c r="A808" i="1" s="1"/>
  <c r="B809" i="1"/>
  <c r="A809" i="1" s="1"/>
  <c r="B810" i="1"/>
  <c r="B811" i="1"/>
  <c r="A811" i="1" s="1"/>
  <c r="B812" i="1"/>
  <c r="A812" i="1" s="1"/>
  <c r="B813" i="1"/>
  <c r="B814" i="1"/>
  <c r="A814" i="1" s="1"/>
  <c r="B815" i="1"/>
  <c r="A815" i="1" s="1"/>
  <c r="B816" i="1"/>
  <c r="A816" i="1" s="1"/>
  <c r="B817" i="1"/>
  <c r="A817" i="1" s="1"/>
  <c r="B818" i="1"/>
  <c r="B819" i="1"/>
  <c r="A819" i="1" s="1"/>
  <c r="B820" i="1"/>
  <c r="A820" i="1" s="1"/>
  <c r="B821" i="1"/>
  <c r="B822" i="1"/>
  <c r="A822" i="1" s="1"/>
  <c r="B823" i="1"/>
  <c r="A823" i="1" s="1"/>
  <c r="B824" i="1"/>
  <c r="A824" i="1" s="1"/>
  <c r="B825" i="1"/>
  <c r="A825" i="1" s="1"/>
  <c r="B826" i="1"/>
  <c r="B827" i="1"/>
  <c r="A827" i="1" s="1"/>
  <c r="B828" i="1"/>
  <c r="A828" i="1" s="1"/>
  <c r="B829" i="1"/>
  <c r="B830" i="1"/>
  <c r="A830" i="1" s="1"/>
  <c r="B831" i="1"/>
  <c r="A831" i="1" s="1"/>
  <c r="B832" i="1"/>
  <c r="A832" i="1" s="1"/>
  <c r="B833" i="1"/>
  <c r="A833" i="1" s="1"/>
  <c r="B834" i="1"/>
  <c r="B835" i="1"/>
  <c r="A835" i="1" s="1"/>
  <c r="B836" i="1"/>
  <c r="A836" i="1" s="1"/>
  <c r="B837" i="1"/>
  <c r="B838" i="1"/>
  <c r="A838" i="1" s="1"/>
  <c r="B839" i="1"/>
  <c r="A839" i="1" s="1"/>
  <c r="B840" i="1"/>
  <c r="A840" i="1" s="1"/>
  <c r="B841" i="1"/>
  <c r="A841" i="1" s="1"/>
  <c r="B842" i="1"/>
  <c r="B843" i="1"/>
  <c r="A843" i="1" s="1"/>
  <c r="B844" i="1"/>
  <c r="A844" i="1" s="1"/>
  <c r="B845" i="1"/>
  <c r="B846" i="1"/>
  <c r="A846" i="1" s="1"/>
  <c r="B847" i="1"/>
  <c r="A847" i="1" s="1"/>
  <c r="B848" i="1"/>
  <c r="A848" i="1" s="1"/>
  <c r="B849" i="1"/>
  <c r="A849" i="1" s="1"/>
  <c r="B850" i="1"/>
  <c r="B851" i="1"/>
  <c r="A851" i="1" s="1"/>
  <c r="B852" i="1"/>
  <c r="A852" i="1" s="1"/>
  <c r="B853" i="1"/>
  <c r="B854" i="1"/>
  <c r="A854" i="1" s="1"/>
  <c r="B855" i="1"/>
  <c r="A855" i="1" s="1"/>
  <c r="B856" i="1"/>
  <c r="A856" i="1" s="1"/>
  <c r="B857" i="1"/>
  <c r="A857" i="1" s="1"/>
  <c r="B858" i="1"/>
  <c r="B859" i="1"/>
  <c r="A859" i="1" s="1"/>
  <c r="B860" i="1"/>
  <c r="A860" i="1" s="1"/>
  <c r="B861" i="1"/>
  <c r="B862" i="1"/>
  <c r="A862" i="1" s="1"/>
  <c r="B863" i="1"/>
  <c r="A863" i="1" s="1"/>
  <c r="B864" i="1"/>
  <c r="A864" i="1" s="1"/>
  <c r="B865" i="1"/>
  <c r="A865" i="1" s="1"/>
  <c r="B866" i="1"/>
  <c r="B867" i="1"/>
  <c r="A867" i="1" s="1"/>
  <c r="B868" i="1"/>
  <c r="A868" i="1" s="1"/>
  <c r="B869" i="1"/>
  <c r="B870" i="1"/>
  <c r="A870" i="1" s="1"/>
  <c r="B871" i="1"/>
  <c r="A871" i="1" s="1"/>
  <c r="B872" i="1"/>
  <c r="A872" i="1" s="1"/>
  <c r="B873" i="1"/>
  <c r="A873" i="1" s="1"/>
  <c r="B874" i="1"/>
  <c r="B875" i="1"/>
  <c r="A875" i="1" s="1"/>
  <c r="B876" i="1"/>
  <c r="A876" i="1" s="1"/>
  <c r="B877" i="1"/>
  <c r="B878" i="1"/>
  <c r="A878" i="1" s="1"/>
  <c r="B879" i="1"/>
  <c r="A879" i="1" s="1"/>
  <c r="B880" i="1"/>
  <c r="A880" i="1" s="1"/>
  <c r="B881" i="1"/>
  <c r="A881" i="1" s="1"/>
  <c r="B882" i="1"/>
  <c r="B883" i="1"/>
  <c r="A883" i="1" s="1"/>
  <c r="B884" i="1"/>
  <c r="A884" i="1" s="1"/>
  <c r="B885" i="1"/>
  <c r="B886" i="1"/>
  <c r="A886" i="1" s="1"/>
  <c r="B887" i="1"/>
  <c r="A887" i="1" s="1"/>
  <c r="B888" i="1"/>
  <c r="A888" i="1" s="1"/>
  <c r="B889" i="1"/>
  <c r="A889" i="1" s="1"/>
  <c r="B890" i="1"/>
  <c r="B892" i="1"/>
  <c r="A892" i="1" s="1"/>
  <c r="B893" i="1"/>
  <c r="A893" i="1" s="1"/>
  <c r="B894" i="1"/>
  <c r="B895" i="1"/>
  <c r="A895" i="1" s="1"/>
  <c r="B896" i="1"/>
  <c r="A896" i="1" s="1"/>
  <c r="B897" i="1"/>
  <c r="A897" i="1" s="1"/>
  <c r="B898" i="1"/>
  <c r="A898" i="1" s="1"/>
  <c r="B899" i="1"/>
  <c r="B901" i="1"/>
  <c r="A901" i="1" s="1"/>
  <c r="B902" i="1"/>
  <c r="A902" i="1" s="1"/>
  <c r="B903" i="1"/>
  <c r="B904" i="1"/>
  <c r="A904" i="1" s="1"/>
  <c r="B905" i="1"/>
  <c r="A905" i="1" s="1"/>
  <c r="B906" i="1"/>
  <c r="A906" i="1" s="1"/>
  <c r="B907" i="1"/>
  <c r="A907" i="1" s="1"/>
  <c r="B908" i="1"/>
  <c r="B909" i="1"/>
  <c r="A909" i="1" s="1"/>
  <c r="B910" i="1"/>
  <c r="A910" i="1" s="1"/>
  <c r="B911" i="1"/>
  <c r="B912" i="1"/>
  <c r="A912" i="1" s="1"/>
  <c r="B913" i="1"/>
  <c r="A913" i="1" s="1"/>
  <c r="B914" i="1"/>
  <c r="A914" i="1" s="1"/>
  <c r="B915" i="1"/>
  <c r="A915" i="1" s="1"/>
  <c r="B916" i="1"/>
  <c r="B917" i="1"/>
  <c r="A917" i="1" s="1"/>
  <c r="B918" i="1"/>
  <c r="A918" i="1" s="1"/>
  <c r="B919" i="1"/>
  <c r="B920" i="1"/>
  <c r="A920" i="1" s="1"/>
  <c r="B921" i="1"/>
  <c r="A921" i="1" s="1"/>
  <c r="B922" i="1"/>
  <c r="A922" i="1" s="1"/>
  <c r="B923" i="1"/>
  <c r="A923" i="1" s="1"/>
  <c r="B924" i="1"/>
  <c r="B925" i="1"/>
  <c r="A925" i="1" s="1"/>
  <c r="B926" i="1"/>
  <c r="A926" i="1" s="1"/>
  <c r="B927" i="1"/>
  <c r="B928" i="1"/>
  <c r="A928" i="1" s="1"/>
  <c r="B929" i="1"/>
  <c r="A929" i="1" s="1"/>
  <c r="B930" i="1"/>
  <c r="A930" i="1" s="1"/>
  <c r="B900" i="1"/>
  <c r="A900" i="1" s="1"/>
  <c r="B891" i="1"/>
  <c r="B931" i="1"/>
  <c r="A931" i="1" s="1"/>
  <c r="B932" i="1"/>
  <c r="A932" i="1" s="1"/>
  <c r="B933" i="1"/>
  <c r="B934" i="1"/>
  <c r="A934" i="1" s="1"/>
  <c r="B935" i="1"/>
  <c r="A935" i="1" s="1"/>
  <c r="B936" i="1"/>
  <c r="A936" i="1" s="1"/>
  <c r="B937" i="1"/>
  <c r="A937" i="1" s="1"/>
  <c r="B938" i="1"/>
  <c r="B939" i="1"/>
  <c r="A939" i="1" s="1"/>
  <c r="B940" i="1"/>
  <c r="A940" i="1" s="1"/>
  <c r="B941" i="1"/>
  <c r="B942" i="1"/>
  <c r="A942" i="1" s="1"/>
  <c r="B943" i="1"/>
  <c r="A943" i="1" s="1"/>
  <c r="B944" i="1"/>
  <c r="A944" i="1" s="1"/>
  <c r="B945" i="1"/>
  <c r="A945" i="1" s="1"/>
  <c r="B946" i="1"/>
  <c r="B947" i="1"/>
  <c r="A947" i="1" s="1"/>
  <c r="B948" i="1"/>
  <c r="A948" i="1" s="1"/>
  <c r="B949" i="1"/>
  <c r="B950" i="1"/>
  <c r="A950" i="1" s="1"/>
  <c r="B951" i="1"/>
  <c r="A951" i="1" s="1"/>
  <c r="B952" i="1"/>
  <c r="A952" i="1" s="1"/>
  <c r="B953" i="1"/>
  <c r="A953" i="1" s="1"/>
  <c r="B954" i="1"/>
  <c r="B955" i="1"/>
  <c r="A955" i="1" s="1"/>
  <c r="B956" i="1"/>
  <c r="A956" i="1" s="1"/>
  <c r="B957" i="1"/>
  <c r="B958" i="1"/>
  <c r="A958" i="1" s="1"/>
  <c r="B959" i="1"/>
  <c r="A959" i="1" s="1"/>
  <c r="B960" i="1"/>
  <c r="A960" i="1" s="1"/>
  <c r="B961" i="1"/>
  <c r="A961" i="1" s="1"/>
  <c r="B962" i="1"/>
  <c r="B963" i="1"/>
  <c r="A963" i="1" s="1"/>
  <c r="B964" i="1"/>
  <c r="A964" i="1" s="1"/>
  <c r="B965" i="1"/>
  <c r="B966" i="1"/>
  <c r="A966" i="1" s="1"/>
  <c r="B967" i="1"/>
  <c r="A967" i="1" s="1"/>
  <c r="B968" i="1"/>
  <c r="A968" i="1" s="1"/>
  <c r="B969" i="1"/>
  <c r="A969" i="1" s="1"/>
  <c r="B970" i="1"/>
  <c r="B971" i="1"/>
  <c r="A971" i="1" s="1"/>
  <c r="B972" i="1"/>
  <c r="A972" i="1" s="1"/>
  <c r="B973" i="1"/>
  <c r="B974" i="1"/>
  <c r="A974" i="1" s="1"/>
  <c r="B975" i="1"/>
  <c r="A975" i="1" s="1"/>
  <c r="B976" i="1"/>
  <c r="A976" i="1" s="1"/>
  <c r="B977" i="1"/>
  <c r="A977" i="1" s="1"/>
  <c r="B978" i="1"/>
  <c r="B979" i="1"/>
  <c r="A979" i="1" s="1"/>
  <c r="B980" i="1"/>
  <c r="A980" i="1" s="1"/>
  <c r="B981" i="1"/>
  <c r="B982" i="1"/>
  <c r="A982" i="1" s="1"/>
  <c r="B983" i="1"/>
  <c r="A983" i="1" s="1"/>
  <c r="B984" i="1"/>
  <c r="A984" i="1" s="1"/>
  <c r="B985" i="1"/>
  <c r="A985" i="1" s="1"/>
  <c r="B986" i="1"/>
  <c r="B987" i="1"/>
  <c r="A987" i="1" s="1"/>
  <c r="B988" i="1"/>
  <c r="A988" i="1" s="1"/>
  <c r="B989" i="1"/>
  <c r="B990" i="1"/>
  <c r="A990" i="1" s="1"/>
  <c r="B991" i="1"/>
  <c r="A991" i="1" s="1"/>
  <c r="B992" i="1"/>
  <c r="A992" i="1" s="1"/>
  <c r="B993" i="1"/>
  <c r="A993" i="1" s="1"/>
  <c r="B994" i="1"/>
  <c r="B995" i="1"/>
  <c r="A995" i="1" s="1"/>
  <c r="B996" i="1"/>
  <c r="A996" i="1" s="1"/>
  <c r="B997" i="1"/>
  <c r="B998" i="1"/>
  <c r="A998" i="1" s="1"/>
  <c r="B999" i="1"/>
  <c r="A999" i="1" s="1"/>
  <c r="B1000" i="1"/>
  <c r="A1000" i="1" s="1"/>
  <c r="B1001" i="1"/>
  <c r="A1001" i="1" s="1"/>
  <c r="B1002" i="1"/>
  <c r="B1003" i="1"/>
  <c r="A1003" i="1" s="1"/>
  <c r="B1004" i="1"/>
  <c r="A1004" i="1" s="1"/>
  <c r="B1005" i="1"/>
  <c r="B1006" i="1"/>
  <c r="A1006" i="1" s="1"/>
  <c r="B1007" i="1"/>
  <c r="A1007" i="1" s="1"/>
  <c r="B1008" i="1"/>
  <c r="A1008" i="1" s="1"/>
  <c r="B1009" i="1"/>
  <c r="A1009" i="1" s="1"/>
  <c r="B1010" i="1"/>
  <c r="B1011" i="1"/>
  <c r="A1011" i="1" s="1"/>
  <c r="B1012" i="1"/>
  <c r="A1012" i="1" s="1"/>
  <c r="B1013" i="1"/>
  <c r="B1014" i="1"/>
  <c r="A1014" i="1" s="1"/>
  <c r="B1015" i="1"/>
  <c r="A1015" i="1" s="1"/>
  <c r="B1016" i="1"/>
  <c r="A1016" i="1" s="1"/>
  <c r="B1017" i="1"/>
  <c r="A1017" i="1" s="1"/>
  <c r="B1018" i="1"/>
  <c r="B1019" i="1"/>
  <c r="A1019" i="1" s="1"/>
  <c r="B1020" i="1"/>
  <c r="A1020" i="1" s="1"/>
  <c r="B1021" i="1"/>
  <c r="B1022" i="1"/>
  <c r="A1022" i="1" s="1"/>
  <c r="B1023" i="1"/>
  <c r="A1023" i="1" s="1"/>
  <c r="B1024" i="1"/>
  <c r="A1024" i="1" s="1"/>
  <c r="B1025" i="1"/>
  <c r="A1025" i="1" s="1"/>
  <c r="B1026" i="1"/>
  <c r="B1027" i="1"/>
  <c r="A1027" i="1" s="1"/>
  <c r="B1028" i="1"/>
  <c r="A1028" i="1" s="1"/>
  <c r="B1029" i="1"/>
  <c r="B1030" i="1"/>
  <c r="B1031" i="1"/>
  <c r="A1031" i="1" s="1"/>
  <c r="B1032" i="1"/>
  <c r="A1032" i="1" s="1"/>
  <c r="B1033" i="1"/>
  <c r="A1033" i="1" s="1"/>
  <c r="B1034" i="1"/>
  <c r="B1035" i="1"/>
  <c r="A1035" i="1" s="1"/>
  <c r="B1036" i="1"/>
  <c r="A1036" i="1" s="1"/>
  <c r="B1037" i="1"/>
  <c r="B1038" i="1"/>
  <c r="A1038" i="1" s="1"/>
  <c r="B1039" i="1"/>
  <c r="A1039" i="1" s="1"/>
  <c r="B1040" i="1"/>
  <c r="A1040" i="1" s="1"/>
  <c r="B1041" i="1"/>
  <c r="A1041" i="1" s="1"/>
  <c r="B1042" i="1"/>
  <c r="B1043" i="1"/>
  <c r="A1043" i="1" s="1"/>
  <c r="B1044" i="1"/>
  <c r="A1044" i="1" s="1"/>
  <c r="B1045" i="1"/>
  <c r="B1046" i="1"/>
  <c r="A1046" i="1" s="1"/>
  <c r="B1047" i="1"/>
  <c r="A1047" i="1" s="1"/>
  <c r="B1048" i="1"/>
  <c r="A1048" i="1" s="1"/>
  <c r="B1049" i="1"/>
  <c r="A1049" i="1" s="1"/>
  <c r="B1050" i="1"/>
  <c r="B1051" i="1"/>
  <c r="A1051" i="1" s="1"/>
  <c r="B1052" i="1"/>
  <c r="A1052" i="1" s="1"/>
  <c r="B1053" i="1"/>
  <c r="B1054" i="1"/>
  <c r="A1054" i="1" s="1"/>
  <c r="B1055" i="1"/>
  <c r="A1055" i="1" s="1"/>
  <c r="B1056" i="1"/>
  <c r="A1056" i="1" s="1"/>
  <c r="B1057" i="1"/>
  <c r="A1057" i="1" s="1"/>
  <c r="B1058" i="1"/>
  <c r="B1059" i="1"/>
  <c r="A1059" i="1" s="1"/>
  <c r="B1060" i="1"/>
  <c r="A1060" i="1" s="1"/>
  <c r="B1061" i="1"/>
  <c r="B1062" i="1"/>
  <c r="A1062" i="1" s="1"/>
  <c r="B1063" i="1"/>
  <c r="A1063" i="1" s="1"/>
  <c r="B1064" i="1"/>
  <c r="A1064" i="1" s="1"/>
  <c r="B1065" i="1"/>
  <c r="A1065" i="1" s="1"/>
  <c r="B1066" i="1"/>
  <c r="B1067" i="1"/>
  <c r="A1067" i="1" s="1"/>
  <c r="B1068" i="1"/>
  <c r="A1068" i="1" s="1"/>
  <c r="B1069" i="1"/>
  <c r="B1070" i="1"/>
  <c r="A1070" i="1" s="1"/>
  <c r="B1071" i="1"/>
  <c r="A1071" i="1" s="1"/>
  <c r="B1072" i="1"/>
  <c r="A1072" i="1" s="1"/>
  <c r="B1073" i="1"/>
  <c r="A1073" i="1" s="1"/>
  <c r="B1074" i="1"/>
  <c r="B1075" i="1"/>
  <c r="A1075" i="1" s="1"/>
  <c r="B1076" i="1"/>
  <c r="A1076" i="1" s="1"/>
  <c r="B1077" i="1"/>
  <c r="B1078" i="1"/>
  <c r="A1078" i="1" s="1"/>
  <c r="B1079" i="1"/>
  <c r="A1079" i="1" s="1"/>
  <c r="B1080" i="1"/>
  <c r="A1080" i="1" s="1"/>
  <c r="B1081" i="1"/>
  <c r="A1081" i="1" s="1"/>
  <c r="B1082" i="1"/>
  <c r="B1083" i="1"/>
  <c r="A1083" i="1" s="1"/>
  <c r="B1084" i="1"/>
  <c r="A1084" i="1" s="1"/>
  <c r="B1085" i="1"/>
  <c r="B1086" i="1"/>
  <c r="A1086" i="1" s="1"/>
  <c r="B1087" i="1"/>
  <c r="A1087" i="1" s="1"/>
  <c r="B1088" i="1"/>
  <c r="A1088" i="1" s="1"/>
  <c r="B1089" i="1"/>
  <c r="A1089" i="1" s="1"/>
  <c r="B1090" i="1"/>
  <c r="B1091" i="1"/>
  <c r="A1091" i="1" s="1"/>
  <c r="B1092" i="1"/>
  <c r="A1092" i="1" s="1"/>
  <c r="B1093" i="1"/>
  <c r="B1094" i="1"/>
  <c r="A1094" i="1" s="1"/>
  <c r="B1095" i="1"/>
  <c r="A1095" i="1" s="1"/>
  <c r="B1096" i="1"/>
  <c r="A1096" i="1" s="1"/>
  <c r="B1097" i="1"/>
  <c r="A1097" i="1" s="1"/>
  <c r="B1098" i="1"/>
  <c r="B1099" i="1"/>
  <c r="A1099" i="1" s="1"/>
  <c r="B1100" i="1"/>
  <c r="A1100" i="1" s="1"/>
  <c r="B1101" i="1"/>
  <c r="B1102" i="1"/>
  <c r="A1102" i="1" s="1"/>
  <c r="B1103" i="1"/>
  <c r="A1103" i="1" s="1"/>
  <c r="B1104" i="1"/>
  <c r="A1104" i="1" s="1"/>
  <c r="B1105" i="1"/>
  <c r="A1105" i="1" s="1"/>
  <c r="B1106" i="1"/>
  <c r="B1107" i="1"/>
  <c r="A1107" i="1" s="1"/>
  <c r="B1108" i="1"/>
  <c r="A1108" i="1" s="1"/>
  <c r="B1109" i="1"/>
  <c r="B1110" i="1"/>
  <c r="A1110" i="1" s="1"/>
  <c r="B1111" i="1"/>
  <c r="A1111" i="1" s="1"/>
  <c r="B1112" i="1"/>
  <c r="A1112" i="1" s="1"/>
  <c r="B1113" i="1"/>
  <c r="A1113" i="1" s="1"/>
  <c r="B1114" i="1"/>
  <c r="B1115" i="1"/>
  <c r="A1115" i="1" s="1"/>
  <c r="B1116" i="1"/>
  <c r="A1116" i="1" s="1"/>
  <c r="B1117" i="1"/>
  <c r="B1118" i="1"/>
  <c r="A1118" i="1" s="1"/>
  <c r="B1119" i="1"/>
  <c r="A1119" i="1" s="1"/>
  <c r="B1120" i="1"/>
  <c r="A1120" i="1" s="1"/>
  <c r="B1121" i="1"/>
  <c r="A1121" i="1" s="1"/>
  <c r="B1122" i="1"/>
  <c r="B1123" i="1"/>
  <c r="A1123" i="1" s="1"/>
  <c r="B1124" i="1"/>
  <c r="A1124" i="1" s="1"/>
  <c r="B1125" i="1"/>
  <c r="B1126" i="1"/>
  <c r="A1126" i="1" s="1"/>
  <c r="B1127" i="1"/>
  <c r="A1127" i="1" s="1"/>
  <c r="B1128" i="1"/>
  <c r="A1128" i="1" s="1"/>
  <c r="B1129" i="1"/>
  <c r="A1129" i="1" s="1"/>
  <c r="B1130" i="1"/>
  <c r="B1131" i="1"/>
  <c r="A1131" i="1" s="1"/>
  <c r="B1132" i="1"/>
  <c r="A1132" i="1" s="1"/>
  <c r="B1133" i="1"/>
  <c r="B1134" i="1"/>
  <c r="A1134" i="1" s="1"/>
  <c r="B1135" i="1"/>
  <c r="A1135" i="1" s="1"/>
  <c r="B1136" i="1"/>
  <c r="A1136" i="1" s="1"/>
  <c r="B1137" i="1"/>
  <c r="A1137" i="1" s="1"/>
  <c r="B1138" i="1"/>
  <c r="B1139" i="1"/>
  <c r="A1139" i="1" s="1"/>
  <c r="B1140" i="1"/>
  <c r="A1140" i="1" s="1"/>
  <c r="B1141" i="1"/>
  <c r="B1142" i="1"/>
  <c r="A1142" i="1" s="1"/>
  <c r="B1143" i="1"/>
  <c r="A1143" i="1" s="1"/>
  <c r="B1144" i="1"/>
  <c r="A1144" i="1" s="1"/>
  <c r="B1145" i="1"/>
  <c r="A1145" i="1" s="1"/>
  <c r="B1146" i="1"/>
  <c r="B1147" i="1"/>
  <c r="A1147" i="1" s="1"/>
  <c r="B1148" i="1"/>
  <c r="A1148" i="1" s="1"/>
  <c r="B1149" i="1"/>
  <c r="B1150" i="1"/>
  <c r="A1150" i="1" s="1"/>
  <c r="B1151" i="1"/>
  <c r="A1151" i="1" s="1"/>
  <c r="B1152" i="1"/>
  <c r="A1152" i="1" s="1"/>
  <c r="B1153" i="1"/>
  <c r="A1153" i="1" s="1"/>
  <c r="B1154" i="1"/>
  <c r="B1155" i="1"/>
  <c r="A1155" i="1" s="1"/>
  <c r="B1156" i="1"/>
  <c r="A1156" i="1" s="1"/>
  <c r="B1157" i="1"/>
  <c r="B1158" i="1"/>
  <c r="A1158" i="1" s="1"/>
  <c r="B1159" i="1"/>
  <c r="A1159" i="1" s="1"/>
  <c r="B1160" i="1"/>
  <c r="A1160" i="1" s="1"/>
  <c r="B1161" i="1"/>
  <c r="A1161" i="1" s="1"/>
  <c r="B1162" i="1"/>
  <c r="B1163" i="1"/>
  <c r="A1163" i="1" s="1"/>
  <c r="B1164" i="1"/>
  <c r="A1164" i="1" s="1"/>
  <c r="B1165" i="1"/>
  <c r="B1166" i="1"/>
  <c r="A1166" i="1" s="1"/>
  <c r="B1167" i="1"/>
  <c r="A1167" i="1" s="1"/>
  <c r="B1168" i="1"/>
  <c r="A1168" i="1" s="1"/>
  <c r="B1169" i="1"/>
  <c r="A1169" i="1" s="1"/>
  <c r="B1170" i="1"/>
  <c r="B1171" i="1"/>
  <c r="A1171" i="1" s="1"/>
  <c r="B1172" i="1"/>
  <c r="A1172" i="1" s="1"/>
  <c r="B1173" i="1"/>
  <c r="B1174" i="1"/>
  <c r="A1174" i="1" s="1"/>
  <c r="B1175" i="1"/>
  <c r="A1175" i="1" s="1"/>
  <c r="B1176" i="1"/>
  <c r="A1176" i="1" s="1"/>
  <c r="B1177" i="1"/>
  <c r="A1177" i="1" s="1"/>
  <c r="B1178" i="1"/>
  <c r="B1179" i="1"/>
  <c r="A1179" i="1" s="1"/>
  <c r="B1180" i="1"/>
  <c r="A1180" i="1" s="1"/>
  <c r="B1181" i="1"/>
  <c r="B1182" i="1"/>
  <c r="A1182" i="1" s="1"/>
  <c r="B1183" i="1"/>
  <c r="A1183" i="1" s="1"/>
  <c r="B1184" i="1"/>
  <c r="A1184" i="1" s="1"/>
  <c r="B1185" i="1"/>
  <c r="A1185" i="1" s="1"/>
  <c r="B1186" i="1"/>
  <c r="B1187" i="1"/>
  <c r="A1187" i="1" s="1"/>
  <c r="B1188" i="1"/>
  <c r="A1188" i="1" s="1"/>
  <c r="B1189" i="1"/>
  <c r="B1190" i="1"/>
  <c r="A1190" i="1" s="1"/>
  <c r="B1191" i="1"/>
  <c r="A1191" i="1" s="1"/>
  <c r="B1192" i="1"/>
  <c r="A1192" i="1" s="1"/>
  <c r="B1193" i="1"/>
  <c r="A1193" i="1" s="1"/>
  <c r="B1194" i="1"/>
  <c r="B1195" i="1"/>
  <c r="A1195" i="1" s="1"/>
  <c r="B1196" i="1"/>
  <c r="A1196" i="1" s="1"/>
  <c r="B1197" i="1"/>
  <c r="B1198" i="1"/>
  <c r="A1198" i="1" s="1"/>
  <c r="B1199" i="1"/>
  <c r="A1199" i="1" s="1"/>
  <c r="B1200" i="1"/>
  <c r="A1200" i="1" s="1"/>
  <c r="B1201" i="1"/>
  <c r="A1201" i="1" s="1"/>
  <c r="B1202" i="1"/>
  <c r="B1203" i="1"/>
  <c r="A1203" i="1" s="1"/>
  <c r="B1204" i="1"/>
  <c r="A1204" i="1" s="1"/>
  <c r="B1205" i="1"/>
  <c r="B1206" i="1"/>
  <c r="A1206" i="1" s="1"/>
  <c r="B1207" i="1"/>
  <c r="A1207" i="1" s="1"/>
  <c r="B1208" i="1"/>
  <c r="A1208" i="1" s="1"/>
  <c r="B1209" i="1"/>
  <c r="A1209" i="1" s="1"/>
  <c r="B1210" i="1"/>
  <c r="B1211" i="1"/>
  <c r="A1211" i="1" s="1"/>
  <c r="B1212" i="1"/>
  <c r="A1212" i="1" s="1"/>
  <c r="B1213" i="1"/>
  <c r="B1214" i="1"/>
  <c r="A1214" i="1" s="1"/>
  <c r="B1215" i="1"/>
  <c r="A1215" i="1" s="1"/>
  <c r="B1216" i="1"/>
  <c r="A1216" i="1" s="1"/>
  <c r="B1217" i="1"/>
  <c r="A1217" i="1" s="1"/>
  <c r="B1218" i="1"/>
  <c r="B1219" i="1"/>
  <c r="A1219" i="1" s="1"/>
  <c r="B1220" i="1"/>
  <c r="A1220" i="1" s="1"/>
  <c r="B1221" i="1"/>
  <c r="B1222" i="1"/>
  <c r="A1222" i="1" s="1"/>
  <c r="B1223" i="1"/>
  <c r="A1223" i="1" s="1"/>
  <c r="B1224" i="1"/>
  <c r="A1224" i="1" s="1"/>
  <c r="B1225" i="1"/>
  <c r="A1225" i="1" s="1"/>
  <c r="B1226" i="1"/>
  <c r="B1227" i="1"/>
  <c r="A1227" i="1" s="1"/>
  <c r="B1228" i="1"/>
  <c r="A1228" i="1" s="1"/>
  <c r="B1229" i="1"/>
  <c r="B1230" i="1"/>
  <c r="A1230" i="1" s="1"/>
  <c r="B1231" i="1"/>
  <c r="A1231" i="1" s="1"/>
  <c r="B1232" i="1"/>
  <c r="A1232" i="1" s="1"/>
  <c r="B1233" i="1"/>
  <c r="A1233" i="1" s="1"/>
  <c r="B1234" i="1"/>
  <c r="B1235" i="1"/>
  <c r="A1235" i="1" s="1"/>
  <c r="B1236" i="1"/>
  <c r="A1236" i="1" s="1"/>
  <c r="B1237" i="1"/>
  <c r="B1238" i="1"/>
  <c r="A1238" i="1" s="1"/>
  <c r="B1239" i="1"/>
  <c r="A1239" i="1" s="1"/>
  <c r="B1240" i="1"/>
  <c r="A1240" i="1" s="1"/>
  <c r="B1241" i="1"/>
  <c r="A1241" i="1" s="1"/>
  <c r="B1242" i="1"/>
  <c r="B1243" i="1"/>
  <c r="A1243" i="1" s="1"/>
  <c r="B1244" i="1"/>
  <c r="A1244" i="1" s="1"/>
  <c r="B1245" i="1"/>
  <c r="B1246" i="1"/>
  <c r="A1246" i="1" s="1"/>
  <c r="B1247" i="1"/>
  <c r="A1247" i="1" s="1"/>
  <c r="B1248" i="1"/>
  <c r="A1248" i="1" s="1"/>
  <c r="B1249" i="1"/>
  <c r="A1249" i="1" s="1"/>
  <c r="B1250" i="1"/>
  <c r="B1251" i="1"/>
  <c r="A1251" i="1" s="1"/>
  <c r="B1252" i="1"/>
  <c r="A1252" i="1" s="1"/>
  <c r="B1253" i="1"/>
  <c r="B1254" i="1"/>
  <c r="A1254" i="1" s="1"/>
  <c r="B1255" i="1"/>
  <c r="A1255" i="1" s="1"/>
  <c r="B1256" i="1"/>
  <c r="A1256" i="1" s="1"/>
  <c r="B1257" i="1"/>
  <c r="A1257" i="1" s="1"/>
  <c r="B1258" i="1"/>
  <c r="B1259" i="1"/>
  <c r="A1259" i="1" s="1"/>
  <c r="B1260" i="1"/>
  <c r="A1260" i="1" s="1"/>
  <c r="B1261" i="1"/>
  <c r="B1262" i="1"/>
  <c r="A1262" i="1" s="1"/>
  <c r="B1263" i="1"/>
  <c r="A1263" i="1" s="1"/>
  <c r="B1264" i="1"/>
  <c r="A1264" i="1" s="1"/>
  <c r="B1265" i="1"/>
  <c r="A1265" i="1" s="1"/>
  <c r="B1266" i="1"/>
  <c r="B1267" i="1"/>
  <c r="A1267" i="1" s="1"/>
  <c r="B1268" i="1"/>
  <c r="A1268" i="1" s="1"/>
  <c r="B1269" i="1"/>
  <c r="B1270" i="1"/>
  <c r="A1270" i="1" s="1"/>
  <c r="B1271" i="1"/>
  <c r="A1271" i="1" s="1"/>
  <c r="B1272" i="1"/>
  <c r="A1272" i="1" s="1"/>
  <c r="B1273" i="1"/>
  <c r="A1273" i="1" s="1"/>
  <c r="B1274" i="1"/>
  <c r="B1275" i="1"/>
  <c r="A1275" i="1" s="1"/>
  <c r="B1276" i="1"/>
  <c r="A1276" i="1" s="1"/>
  <c r="B1277" i="1"/>
  <c r="B1278" i="1"/>
  <c r="A1278" i="1" s="1"/>
  <c r="B1279" i="1"/>
  <c r="A1279" i="1" s="1"/>
  <c r="B1280" i="1"/>
  <c r="A1280" i="1" s="1"/>
  <c r="B1281" i="1"/>
  <c r="A1281" i="1" s="1"/>
  <c r="B1282" i="1"/>
  <c r="B1283" i="1"/>
  <c r="A1283" i="1" s="1"/>
  <c r="B1284" i="1"/>
  <c r="A1284" i="1" s="1"/>
  <c r="B1285" i="1"/>
  <c r="B1286" i="1"/>
  <c r="A1286" i="1" s="1"/>
  <c r="B1287" i="1"/>
  <c r="A1287" i="1" s="1"/>
  <c r="B1288" i="1"/>
  <c r="A1288" i="1" s="1"/>
  <c r="B1289" i="1"/>
  <c r="A1289" i="1" s="1"/>
  <c r="B1290" i="1"/>
  <c r="B1291" i="1"/>
  <c r="A1291" i="1" s="1"/>
  <c r="B1292" i="1"/>
  <c r="A1292" i="1" s="1"/>
  <c r="B1293" i="1"/>
  <c r="B1294" i="1"/>
  <c r="A1294" i="1" s="1"/>
  <c r="B1295" i="1"/>
  <c r="A1295" i="1" s="1"/>
  <c r="B1296" i="1"/>
  <c r="A1296" i="1" s="1"/>
  <c r="B1297" i="1"/>
  <c r="A1297" i="1" s="1"/>
  <c r="B1298" i="1"/>
  <c r="B1299" i="1"/>
  <c r="A1299" i="1" s="1"/>
  <c r="B1300" i="1"/>
  <c r="A1300" i="1" s="1"/>
  <c r="B1301" i="1"/>
  <c r="B1302" i="1"/>
  <c r="A1302" i="1" s="1"/>
  <c r="B1303" i="1"/>
  <c r="A1303" i="1" s="1"/>
  <c r="B1304" i="1"/>
  <c r="A1304" i="1" s="1"/>
  <c r="B1305" i="1"/>
  <c r="A1305" i="1" s="1"/>
  <c r="B1306" i="1"/>
  <c r="B1307" i="1"/>
  <c r="A1307" i="1" s="1"/>
  <c r="B1308" i="1"/>
  <c r="A1308" i="1" s="1"/>
  <c r="B1309" i="1"/>
  <c r="B1310" i="1"/>
  <c r="A1310" i="1" s="1"/>
  <c r="B1311" i="1"/>
  <c r="A1311" i="1" s="1"/>
  <c r="B1312" i="1"/>
  <c r="A1312" i="1" s="1"/>
  <c r="B1313" i="1"/>
  <c r="A1313" i="1" s="1"/>
  <c r="B1314" i="1"/>
  <c r="B1315" i="1"/>
  <c r="A1315" i="1" s="1"/>
  <c r="B1316" i="1"/>
  <c r="A1316" i="1" s="1"/>
  <c r="B1317" i="1"/>
  <c r="B1318" i="1"/>
  <c r="A1318" i="1" s="1"/>
  <c r="B1319" i="1"/>
  <c r="A1319" i="1" s="1"/>
  <c r="B1320" i="1"/>
  <c r="A1320" i="1" s="1"/>
  <c r="B1321" i="1"/>
  <c r="A1321" i="1" s="1"/>
  <c r="B1322" i="1"/>
  <c r="B1323" i="1"/>
  <c r="A1323" i="1" s="1"/>
  <c r="B1324" i="1"/>
  <c r="A1324" i="1" s="1"/>
  <c r="B1325" i="1"/>
  <c r="B1326" i="1"/>
  <c r="A1326" i="1" s="1"/>
  <c r="B1327" i="1"/>
  <c r="A1327" i="1" s="1"/>
  <c r="B1328" i="1"/>
  <c r="A1328" i="1" s="1"/>
  <c r="B1329" i="1"/>
  <c r="A1329" i="1" s="1"/>
  <c r="B1330" i="1"/>
  <c r="B1331" i="1"/>
  <c r="A1331" i="1" s="1"/>
  <c r="B1332" i="1"/>
  <c r="A1332" i="1" s="1"/>
  <c r="B1333" i="1"/>
  <c r="B1334" i="1"/>
  <c r="A1334" i="1" s="1"/>
  <c r="B1335" i="1"/>
  <c r="A1335" i="1" s="1"/>
  <c r="B1336" i="1"/>
  <c r="A1336" i="1" s="1"/>
  <c r="B1337" i="1"/>
  <c r="A1337" i="1" s="1"/>
  <c r="B1338" i="1"/>
  <c r="B1339" i="1"/>
  <c r="A1339" i="1" s="1"/>
  <c r="B1340" i="1"/>
  <c r="A1340" i="1" s="1"/>
  <c r="B1341" i="1"/>
  <c r="B1342" i="1"/>
  <c r="A1342" i="1" s="1"/>
  <c r="B1343" i="1"/>
  <c r="A1343" i="1" s="1"/>
  <c r="B1344" i="1"/>
  <c r="A1344" i="1" s="1"/>
  <c r="B1345" i="1"/>
  <c r="A1345" i="1" s="1"/>
  <c r="B1346" i="1"/>
  <c r="B1347" i="1"/>
  <c r="A1347" i="1" s="1"/>
  <c r="B1348" i="1"/>
  <c r="A1348" i="1" s="1"/>
  <c r="B1349" i="1"/>
  <c r="B1350" i="1"/>
  <c r="A1350" i="1" s="1"/>
  <c r="B1351" i="1"/>
  <c r="A1351" i="1" s="1"/>
  <c r="B1352" i="1"/>
  <c r="A1352" i="1" s="1"/>
  <c r="B1353" i="1"/>
  <c r="A1353" i="1" s="1"/>
  <c r="B1354" i="1"/>
  <c r="B1355" i="1"/>
  <c r="A1355" i="1" s="1"/>
  <c r="B1356" i="1"/>
  <c r="A1356" i="1" s="1"/>
  <c r="B1357" i="1"/>
  <c r="B1358" i="1"/>
  <c r="A1358" i="1" s="1"/>
  <c r="B1359" i="1"/>
  <c r="A1359" i="1" s="1"/>
  <c r="B1360" i="1"/>
  <c r="A1360" i="1" s="1"/>
  <c r="B1361" i="1"/>
  <c r="A1361" i="1" s="1"/>
  <c r="B1362" i="1"/>
  <c r="B1363" i="1"/>
  <c r="A1363" i="1" s="1"/>
  <c r="B1364" i="1"/>
  <c r="A1364" i="1" s="1"/>
  <c r="B1365" i="1"/>
  <c r="B1366" i="1"/>
  <c r="A1366" i="1" s="1"/>
  <c r="B1367" i="1"/>
  <c r="A1367" i="1" s="1"/>
  <c r="B1368" i="1"/>
  <c r="A1368" i="1" s="1"/>
  <c r="B1369" i="1"/>
  <c r="A1369" i="1" s="1"/>
  <c r="B1370" i="1"/>
  <c r="B1371" i="1"/>
  <c r="A1371" i="1" s="1"/>
  <c r="B1372" i="1"/>
  <c r="A1372" i="1" s="1"/>
  <c r="B1373" i="1"/>
  <c r="B1374" i="1"/>
  <c r="A1374" i="1" s="1"/>
  <c r="B1375" i="1"/>
  <c r="A1375" i="1" s="1"/>
  <c r="B1376" i="1"/>
  <c r="A1376" i="1" s="1"/>
  <c r="B1377" i="1"/>
  <c r="A1377" i="1" s="1"/>
  <c r="B1378" i="1"/>
  <c r="B1379" i="1"/>
  <c r="A1379" i="1" s="1"/>
  <c r="B1380" i="1"/>
  <c r="A1380" i="1" s="1"/>
  <c r="B1381" i="1"/>
  <c r="B1382" i="1"/>
  <c r="A1382" i="1" s="1"/>
  <c r="B1383" i="1"/>
  <c r="A1383" i="1" s="1"/>
  <c r="B1384" i="1"/>
  <c r="A1384" i="1" s="1"/>
  <c r="B1385" i="1"/>
  <c r="A1385" i="1" s="1"/>
  <c r="B1386" i="1"/>
  <c r="B1387" i="1"/>
  <c r="A1387" i="1" s="1"/>
  <c r="B1388" i="1"/>
  <c r="A1388" i="1" s="1"/>
  <c r="B1389" i="1"/>
  <c r="B1390" i="1"/>
  <c r="A1390" i="1" s="1"/>
  <c r="B1391" i="1"/>
  <c r="A1391" i="1" s="1"/>
  <c r="B1392" i="1"/>
  <c r="A1392" i="1" s="1"/>
  <c r="B1393" i="1"/>
  <c r="A1393" i="1" s="1"/>
  <c r="B1394" i="1"/>
  <c r="B1395" i="1"/>
  <c r="A1395" i="1" s="1"/>
  <c r="B1396" i="1"/>
  <c r="A1396" i="1" s="1"/>
  <c r="B1397" i="1"/>
  <c r="B1398" i="1"/>
  <c r="A1398" i="1" s="1"/>
  <c r="B1399" i="1"/>
  <c r="A1399" i="1" s="1"/>
  <c r="B1400" i="1"/>
  <c r="A1400" i="1" s="1"/>
  <c r="B1401" i="1"/>
  <c r="A1401" i="1" s="1"/>
  <c r="B1402" i="1"/>
  <c r="B1403" i="1"/>
  <c r="A1403" i="1" s="1"/>
  <c r="B1404" i="1"/>
  <c r="A1404" i="1" s="1"/>
  <c r="B1405" i="1"/>
  <c r="B1406" i="1"/>
  <c r="A1406" i="1" s="1"/>
  <c r="B1407" i="1"/>
  <c r="A1407" i="1" s="1"/>
  <c r="B1408" i="1"/>
  <c r="A1408" i="1" s="1"/>
  <c r="B1409" i="1"/>
  <c r="A1409" i="1" s="1"/>
  <c r="B1410" i="1"/>
  <c r="B1411" i="1"/>
  <c r="A1411" i="1" s="1"/>
  <c r="B1412" i="1"/>
  <c r="A1412" i="1" s="1"/>
  <c r="B1413" i="1"/>
  <c r="B1414" i="1"/>
  <c r="A1414" i="1" s="1"/>
  <c r="B1415" i="1"/>
  <c r="A1415" i="1" s="1"/>
  <c r="B1416" i="1"/>
  <c r="A1416" i="1" s="1"/>
  <c r="B1417" i="1"/>
  <c r="A1417" i="1" s="1"/>
  <c r="B1418" i="1"/>
  <c r="B1419" i="1"/>
  <c r="A1419" i="1" s="1"/>
  <c r="B1420" i="1"/>
  <c r="A1420" i="1" s="1"/>
  <c r="B1421" i="1"/>
  <c r="B1422" i="1"/>
  <c r="A1422" i="1" s="1"/>
  <c r="B1423" i="1"/>
  <c r="A1423" i="1" s="1"/>
  <c r="B1424" i="1"/>
  <c r="A1424" i="1" s="1"/>
  <c r="B1425" i="1"/>
  <c r="A1425" i="1" s="1"/>
  <c r="B1426" i="1"/>
  <c r="B1427" i="1"/>
  <c r="A1427" i="1" s="1"/>
  <c r="B1428" i="1"/>
  <c r="A1428" i="1" s="1"/>
  <c r="B1429" i="1"/>
  <c r="B1430" i="1"/>
  <c r="A1430" i="1" s="1"/>
  <c r="B1431" i="1"/>
  <c r="A1431" i="1" s="1"/>
  <c r="B1432" i="1"/>
  <c r="A1432" i="1" s="1"/>
  <c r="B1433" i="1"/>
  <c r="A1433" i="1" s="1"/>
  <c r="B1434" i="1"/>
  <c r="B1435" i="1"/>
  <c r="A1435" i="1" s="1"/>
  <c r="B1436" i="1"/>
  <c r="A1436" i="1" s="1"/>
  <c r="B1437" i="1"/>
  <c r="B1438" i="1"/>
  <c r="A1438" i="1" s="1"/>
  <c r="B1439" i="1"/>
  <c r="A1439" i="1" s="1"/>
  <c r="B1440" i="1"/>
  <c r="A1440" i="1" s="1"/>
  <c r="B1441" i="1"/>
  <c r="A1441" i="1" s="1"/>
  <c r="B1442" i="1"/>
  <c r="B1443" i="1"/>
  <c r="A1443" i="1" s="1"/>
  <c r="B1444" i="1"/>
  <c r="A1444" i="1" s="1"/>
  <c r="A1442" i="1" l="1"/>
  <c r="A1434" i="1"/>
  <c r="A1426" i="1"/>
  <c r="A1418" i="1"/>
  <c r="A1410" i="1"/>
  <c r="A1402" i="1"/>
  <c r="A1394" i="1"/>
  <c r="A1386" i="1"/>
  <c r="A1378" i="1"/>
  <c r="A1370" i="1"/>
  <c r="A1362" i="1"/>
  <c r="A1437" i="1"/>
  <c r="A1429" i="1"/>
  <c r="A1421" i="1"/>
  <c r="A1413" i="1"/>
  <c r="A1405" i="1"/>
  <c r="A1397" i="1"/>
  <c r="A1389" i="1"/>
  <c r="A1381" i="1"/>
  <c r="A1373" i="1"/>
  <c r="A1365" i="1"/>
  <c r="A1357" i="1"/>
  <c r="A1349" i="1"/>
  <c r="A1341" i="1"/>
  <c r="A1333" i="1"/>
  <c r="A1325" i="1"/>
  <c r="A1317" i="1"/>
  <c r="A1354" i="1"/>
  <c r="A1346" i="1"/>
  <c r="A1338" i="1"/>
  <c r="A1330" i="1"/>
  <c r="A1322" i="1"/>
  <c r="A1314" i="1"/>
  <c r="A1306" i="1"/>
  <c r="A1298" i="1"/>
  <c r="A1290" i="1"/>
  <c r="A1282" i="1"/>
  <c r="A1274" i="1"/>
  <c r="A1266" i="1"/>
  <c r="A1258" i="1"/>
  <c r="A1250" i="1"/>
  <c r="A1242" i="1"/>
  <c r="A1234" i="1"/>
  <c r="A1226" i="1"/>
  <c r="A1218" i="1"/>
  <c r="A1210" i="1"/>
  <c r="A1202" i="1"/>
  <c r="A1194" i="1"/>
  <c r="A1186" i="1"/>
  <c r="A1178" i="1"/>
  <c r="A1170" i="1"/>
  <c r="A1162" i="1"/>
  <c r="A1154" i="1"/>
  <c r="A1146" i="1"/>
  <c r="A1138" i="1"/>
  <c r="A1130" i="1"/>
  <c r="A1122" i="1"/>
  <c r="A1114" i="1"/>
  <c r="A1106" i="1"/>
  <c r="A1098" i="1"/>
  <c r="A1090" i="1"/>
  <c r="A1082" i="1"/>
  <c r="A1074" i="1"/>
  <c r="A1066" i="1"/>
  <c r="A1058" i="1"/>
  <c r="A1050" i="1"/>
  <c r="A1042" i="1"/>
  <c r="A1034" i="1"/>
  <c r="A1026" i="1"/>
  <c r="A1018" i="1"/>
  <c r="A1010" i="1"/>
  <c r="A1002" i="1"/>
  <c r="A994" i="1"/>
  <c r="A986" i="1"/>
  <c r="A978" i="1"/>
  <c r="A970" i="1"/>
  <c r="A962" i="1"/>
  <c r="A954" i="1"/>
  <c r="A946" i="1"/>
  <c r="A938" i="1"/>
  <c r="A891" i="1"/>
  <c r="A924" i="1"/>
  <c r="A916" i="1"/>
  <c r="A908" i="1"/>
  <c r="A899" i="1"/>
  <c r="A890" i="1"/>
  <c r="A882" i="1"/>
  <c r="A874" i="1"/>
  <c r="A866" i="1"/>
  <c r="A858" i="1"/>
  <c r="A850" i="1"/>
  <c r="A842" i="1"/>
  <c r="A834" i="1"/>
  <c r="A826" i="1"/>
  <c r="A818" i="1"/>
  <c r="A810" i="1"/>
  <c r="A802" i="1"/>
  <c r="A794" i="1"/>
  <c r="A786" i="1"/>
  <c r="A778" i="1"/>
  <c r="A770" i="1"/>
  <c r="A762" i="1"/>
  <c r="A754" i="1"/>
  <c r="A746" i="1"/>
  <c r="A738" i="1"/>
  <c r="A730" i="1"/>
  <c r="A722" i="1"/>
  <c r="A714" i="1"/>
  <c r="A706" i="1"/>
  <c r="A698" i="1"/>
  <c r="A690" i="1"/>
  <c r="A682" i="1"/>
  <c r="A1309" i="1"/>
  <c r="A1301" i="1"/>
  <c r="A1293" i="1"/>
  <c r="A1285" i="1"/>
  <c r="A1277" i="1"/>
  <c r="A1269" i="1"/>
  <c r="A1261" i="1"/>
  <c r="A1253" i="1"/>
  <c r="A1245" i="1"/>
  <c r="A1237" i="1"/>
  <c r="A1229" i="1"/>
  <c r="A1221" i="1"/>
  <c r="A1213" i="1"/>
  <c r="A1205" i="1"/>
  <c r="A1197" i="1"/>
  <c r="A1189" i="1"/>
  <c r="A1181" i="1"/>
  <c r="A1173" i="1"/>
  <c r="A1165" i="1"/>
  <c r="A1157" i="1"/>
  <c r="A1149" i="1"/>
  <c r="A1141" i="1"/>
  <c r="A1133" i="1"/>
  <c r="A1125" i="1"/>
  <c r="A1117" i="1"/>
  <c r="A1109" i="1"/>
  <c r="A1101" i="1"/>
  <c r="A1093" i="1"/>
  <c r="A1085" i="1"/>
  <c r="A1077" i="1"/>
  <c r="A1069" i="1"/>
  <c r="A1061" i="1"/>
  <c r="A1053" i="1"/>
  <c r="A1045" i="1"/>
  <c r="A1037" i="1"/>
  <c r="A1029" i="1"/>
  <c r="A1021" i="1"/>
  <c r="A1013" i="1"/>
  <c r="A1005" i="1"/>
  <c r="A997" i="1"/>
  <c r="A989" i="1"/>
  <c r="A981" i="1"/>
  <c r="A973" i="1"/>
  <c r="A965" i="1"/>
  <c r="A957" i="1"/>
  <c r="A949" i="1"/>
  <c r="A941" i="1"/>
  <c r="A933" i="1"/>
  <c r="A927" i="1"/>
  <c r="A919" i="1"/>
  <c r="A911" i="1"/>
  <c r="A903" i="1"/>
  <c r="A894" i="1"/>
  <c r="A885" i="1"/>
  <c r="A877" i="1"/>
  <c r="A869" i="1"/>
  <c r="A861" i="1"/>
  <c r="A853" i="1"/>
  <c r="A845" i="1"/>
  <c r="A837" i="1"/>
  <c r="A829" i="1"/>
  <c r="A821" i="1"/>
  <c r="A813" i="1"/>
  <c r="A805" i="1"/>
  <c r="A797" i="1"/>
  <c r="A789" i="1"/>
  <c r="A781" i="1"/>
  <c r="A773" i="1"/>
  <c r="A765" i="1"/>
  <c r="A757" i="1"/>
  <c r="A749" i="1"/>
  <c r="A741" i="1"/>
  <c r="A733" i="1"/>
  <c r="A725" i="1"/>
  <c r="A717" i="1"/>
  <c r="A709" i="1"/>
  <c r="A701" i="1"/>
  <c r="A693" i="1"/>
  <c r="A685" i="1"/>
  <c r="A674" i="1"/>
  <c r="A666" i="1"/>
  <c r="A658" i="1"/>
  <c r="A650" i="1"/>
  <c r="A642" i="1"/>
  <c r="A634" i="1"/>
  <c r="A626" i="1"/>
  <c r="A618" i="1"/>
  <c r="A610" i="1"/>
  <c r="A602" i="1"/>
  <c r="A594" i="1"/>
  <c r="A586" i="1"/>
  <c r="A578" i="1"/>
  <c r="A570" i="1"/>
  <c r="A562" i="1"/>
  <c r="A554" i="1"/>
  <c r="A546" i="1"/>
  <c r="A538" i="1"/>
  <c r="A530" i="1"/>
  <c r="A522" i="1"/>
  <c r="A514" i="1"/>
  <c r="A506" i="1"/>
  <c r="A498" i="1"/>
  <c r="A490" i="1"/>
  <c r="A482" i="1"/>
  <c r="A474" i="1"/>
  <c r="A466" i="1"/>
  <c r="A458" i="1"/>
  <c r="A450" i="1"/>
  <c r="A442" i="1"/>
  <c r="A434" i="1"/>
  <c r="A426" i="1"/>
  <c r="A418" i="1"/>
  <c r="A410" i="1"/>
  <c r="A402" i="1"/>
  <c r="A394" i="1"/>
  <c r="A386" i="1"/>
  <c r="A378" i="1"/>
  <c r="A370" i="1"/>
  <c r="A362" i="1"/>
  <c r="A354" i="1"/>
  <c r="A346" i="1"/>
  <c r="A338" i="1"/>
  <c r="A330" i="1"/>
  <c r="A322" i="1"/>
  <c r="A314" i="1"/>
  <c r="A306" i="1"/>
  <c r="A298" i="1"/>
  <c r="A290" i="1"/>
  <c r="A282" i="1"/>
  <c r="A274" i="1"/>
  <c r="A266" i="1"/>
  <c r="A258" i="1"/>
  <c r="A250" i="1"/>
  <c r="A242" i="1"/>
  <c r="A234" i="1"/>
  <c r="A226" i="1"/>
  <c r="A218" i="1"/>
  <c r="A210" i="1"/>
  <c r="A202" i="1"/>
  <c r="A194" i="1"/>
  <c r="A186" i="1"/>
  <c r="A178" i="1"/>
  <c r="A170" i="1"/>
  <c r="A162" i="1"/>
  <c r="A154" i="1"/>
  <c r="A146" i="1"/>
  <c r="A138" i="1"/>
  <c r="A130" i="1"/>
  <c r="A122" i="1"/>
  <c r="A114" i="1"/>
  <c r="A106" i="1"/>
  <c r="A98" i="1"/>
  <c r="A90" i="1"/>
  <c r="A82" i="1"/>
  <c r="A74" i="1"/>
  <c r="A66" i="1"/>
  <c r="A58" i="1"/>
  <c r="A50" i="1"/>
  <c r="A42" i="1"/>
  <c r="A34" i="1"/>
  <c r="A26" i="1"/>
  <c r="A18" i="1"/>
  <c r="A10" i="1"/>
  <c r="A677" i="1"/>
  <c r="A669" i="1"/>
  <c r="A661" i="1"/>
  <c r="A653" i="1"/>
  <c r="A645" i="1"/>
  <c r="A637" i="1"/>
  <c r="A629" i="1"/>
  <c r="A621" i="1"/>
  <c r="A613" i="1"/>
  <c r="A605" i="1"/>
  <c r="A597" i="1"/>
  <c r="A589" i="1"/>
  <c r="A581" i="1"/>
  <c r="A573" i="1"/>
  <c r="A565" i="1"/>
  <c r="A557" i="1"/>
  <c r="A549" i="1"/>
  <c r="A541" i="1"/>
  <c r="A533" i="1"/>
  <c r="A525" i="1"/>
  <c r="A517" i="1"/>
  <c r="A509" i="1"/>
  <c r="A501" i="1"/>
  <c r="A493" i="1"/>
  <c r="A485" i="1"/>
  <c r="A477" i="1"/>
  <c r="A469" i="1"/>
  <c r="A461" i="1"/>
  <c r="A453" i="1"/>
  <c r="A445" i="1"/>
  <c r="A437" i="1"/>
  <c r="A429" i="1"/>
  <c r="A421" i="1"/>
  <c r="A413" i="1"/>
  <c r="A405" i="1"/>
  <c r="A397" i="1"/>
  <c r="A389" i="1"/>
  <c r="A381" i="1"/>
  <c r="A373" i="1"/>
  <c r="A365" i="1"/>
  <c r="A357" i="1"/>
  <c r="A349" i="1"/>
  <c r="A341" i="1"/>
  <c r="A333" i="1"/>
  <c r="A325" i="1"/>
  <c r="A317" i="1"/>
  <c r="A309" i="1"/>
  <c r="A301" i="1"/>
  <c r="A293" i="1"/>
  <c r="A285" i="1"/>
  <c r="A277" i="1"/>
  <c r="A269" i="1"/>
  <c r="A261" i="1"/>
  <c r="A253" i="1"/>
  <c r="A245" i="1"/>
  <c r="A237" i="1"/>
  <c r="A229" i="1"/>
  <c r="A221" i="1"/>
  <c r="A213" i="1"/>
  <c r="A205" i="1"/>
  <c r="A197" i="1"/>
  <c r="A189" i="1"/>
  <c r="A181" i="1"/>
  <c r="A173" i="1"/>
  <c r="A165" i="1"/>
  <c r="A157" i="1"/>
  <c r="A149" i="1"/>
  <c r="A141" i="1"/>
  <c r="A133" i="1"/>
  <c r="A125" i="1"/>
  <c r="A117" i="1"/>
  <c r="A109" i="1"/>
  <c r="A101" i="1"/>
  <c r="A93" i="1"/>
  <c r="A85" i="1"/>
  <c r="A77" i="1"/>
  <c r="A69" i="1"/>
  <c r="A61" i="1"/>
  <c r="A53" i="1"/>
  <c r="A45" i="1"/>
  <c r="A37" i="1"/>
  <c r="A29" i="1"/>
  <c r="A21" i="1"/>
  <c r="A13" i="1"/>
  <c r="A5" i="1"/>
  <c r="C18" i="17" s="1"/>
  <c r="A1030" i="1"/>
  <c r="C13" i="20"/>
  <c r="E5" i="16"/>
  <c r="C25" i="16"/>
  <c r="E22" i="21"/>
  <c r="C15" i="18"/>
  <c r="E7" i="20"/>
  <c r="G49" i="22"/>
  <c r="G54" i="22"/>
  <c r="F71" i="18"/>
  <c r="G49" i="21"/>
  <c r="H35" i="21"/>
  <c r="G40" i="18"/>
  <c r="F73" i="21"/>
  <c r="G65" i="20"/>
  <c r="F60" i="18"/>
  <c r="D49" i="22"/>
  <c r="D69" i="16"/>
  <c r="F72" i="22"/>
  <c r="C72" i="19"/>
  <c r="C68" i="16"/>
  <c r="C64" i="21"/>
  <c r="E15" i="19"/>
  <c r="D52" i="22"/>
  <c r="D62" i="16"/>
  <c r="D72" i="20"/>
  <c r="D68" i="21"/>
  <c r="D62" i="17"/>
  <c r="D60" i="19"/>
  <c r="C57" i="20"/>
  <c r="C51" i="17"/>
  <c r="I15" i="19"/>
  <c r="I26" i="22"/>
  <c r="F28" i="16"/>
  <c r="D28" i="20"/>
  <c r="D29" i="21"/>
  <c r="G58" i="19"/>
  <c r="C71" i="22"/>
  <c r="C49" i="21"/>
  <c r="D55" i="17"/>
  <c r="C28" i="19"/>
  <c r="E28" i="22"/>
  <c r="C28" i="16"/>
  <c r="C23" i="20"/>
  <c r="E30" i="20"/>
  <c r="H30" i="21"/>
  <c r="E28" i="17"/>
  <c r="D51" i="18"/>
  <c r="F28" i="18"/>
  <c r="F26" i="17"/>
  <c r="F64" i="20"/>
  <c r="C65" i="22"/>
  <c r="D57" i="21"/>
  <c r="C65" i="17"/>
  <c r="D30" i="19"/>
  <c r="F30" i="22"/>
  <c r="I30" i="16"/>
  <c r="I29" i="20"/>
  <c r="H28" i="18"/>
  <c r="C28" i="18"/>
  <c r="F29" i="17"/>
  <c r="C22" i="20"/>
  <c r="C59" i="21"/>
  <c r="R25" i="21"/>
  <c r="R26" i="21"/>
  <c r="R27" i="21"/>
  <c r="R28" i="21"/>
  <c r="R29" i="21"/>
  <c r="R30" i="21"/>
  <c r="R31" i="21"/>
  <c r="R32" i="21"/>
  <c r="R33" i="21"/>
  <c r="R34" i="21"/>
  <c r="R35" i="21"/>
  <c r="R36" i="21"/>
  <c r="R37" i="21"/>
  <c r="R38" i="21"/>
  <c r="D65" i="17" l="1"/>
  <c r="I30" i="17"/>
  <c r="H27" i="18"/>
  <c r="D30" i="16"/>
  <c r="F29" i="19"/>
  <c r="C61" i="17"/>
  <c r="D53" i="21"/>
  <c r="C57" i="22"/>
  <c r="D40" i="18"/>
  <c r="I30" i="21"/>
  <c r="D29" i="18"/>
  <c r="D47" i="18"/>
  <c r="H27" i="17"/>
  <c r="C30" i="21"/>
  <c r="H29" i="20"/>
  <c r="E22" i="20"/>
  <c r="C22" i="16"/>
  <c r="H27" i="22"/>
  <c r="E27" i="19"/>
  <c r="D51" i="17"/>
  <c r="C67" i="20"/>
  <c r="C63" i="22"/>
  <c r="G54" i="24"/>
  <c r="F28" i="21"/>
  <c r="F27" i="20"/>
  <c r="F14" i="16"/>
  <c r="D26" i="22"/>
  <c r="C15" i="19"/>
  <c r="D71" i="21"/>
  <c r="C73" i="16"/>
  <c r="G60" i="21"/>
  <c r="D60" i="17"/>
  <c r="D66" i="21"/>
  <c r="D66" i="20"/>
  <c r="D60" i="16"/>
  <c r="D70" i="19"/>
  <c r="C14" i="19"/>
  <c r="C58" i="21"/>
  <c r="C60" i="16"/>
  <c r="C70" i="19"/>
  <c r="F62" i="24"/>
  <c r="D61" i="16"/>
  <c r="D73" i="19"/>
  <c r="F62" i="16"/>
  <c r="G53" i="20"/>
  <c r="F46" i="21"/>
  <c r="G62" i="21"/>
  <c r="F64" i="18"/>
  <c r="G63" i="20"/>
  <c r="F69" i="21"/>
  <c r="G56" i="19"/>
  <c r="G65" i="17"/>
  <c r="H28" i="17"/>
  <c r="C12" i="18"/>
  <c r="C20" i="20"/>
  <c r="E9" i="21"/>
  <c r="E26" i="19"/>
  <c r="C39" i="24"/>
  <c r="C21" i="17"/>
  <c r="C50" i="18"/>
  <c r="C22" i="24"/>
  <c r="E22" i="24"/>
  <c r="E14" i="21"/>
  <c r="C14" i="24"/>
  <c r="E15" i="17"/>
  <c r="E13" i="20"/>
  <c r="E20" i="22"/>
  <c r="C44" i="22"/>
  <c r="C50" i="21"/>
  <c r="E14" i="22"/>
  <c r="C26" i="24"/>
  <c r="C9" i="22"/>
  <c r="C18" i="19"/>
  <c r="C53" i="19"/>
  <c r="C41" i="21"/>
  <c r="C42" i="22"/>
  <c r="C46" i="17"/>
  <c r="C4" i="22"/>
  <c r="C6" i="16"/>
  <c r="C46" i="16"/>
  <c r="E13" i="19"/>
  <c r="E4" i="22"/>
  <c r="C6" i="19"/>
  <c r="C19" i="22"/>
  <c r="C41" i="19"/>
  <c r="E18" i="22"/>
  <c r="C16" i="16"/>
  <c r="C18" i="20"/>
  <c r="C48" i="21"/>
  <c r="E17" i="21"/>
  <c r="C17" i="17"/>
  <c r="E4" i="24"/>
  <c r="E17" i="16"/>
  <c r="C11" i="20"/>
  <c r="E12" i="21"/>
  <c r="C3" i="20"/>
  <c r="E17" i="24"/>
  <c r="E16" i="16"/>
  <c r="E14" i="20"/>
  <c r="E6" i="21"/>
  <c r="C19" i="17"/>
  <c r="C15" i="24"/>
  <c r="E20" i="20"/>
  <c r="C20" i="17"/>
  <c r="C8" i="24"/>
  <c r="C26" i="18"/>
  <c r="E20" i="24"/>
  <c r="C17" i="18"/>
  <c r="E23" i="24"/>
  <c r="E11" i="18"/>
  <c r="E14" i="18"/>
  <c r="F27" i="18"/>
  <c r="C59" i="22"/>
  <c r="E29" i="22"/>
  <c r="C29" i="24"/>
  <c r="F56" i="22"/>
  <c r="D30" i="17"/>
  <c r="E29" i="20"/>
  <c r="C27" i="19"/>
  <c r="G67" i="18"/>
  <c r="H29" i="21"/>
  <c r="C29" i="19"/>
  <c r="F55" i="24"/>
  <c r="F65" i="17"/>
  <c r="F49" i="22"/>
  <c r="F55" i="16"/>
  <c r="F61" i="20"/>
  <c r="F71" i="21"/>
  <c r="H35" i="22"/>
  <c r="D35" i="21"/>
  <c r="G53" i="17"/>
  <c r="G63" i="19"/>
  <c r="F56" i="24"/>
  <c r="F66" i="17"/>
  <c r="F54" i="22"/>
  <c r="F60" i="16"/>
  <c r="F52" i="21"/>
  <c r="F62" i="18"/>
  <c r="D35" i="20"/>
  <c r="G54" i="17"/>
  <c r="G68" i="19"/>
  <c r="G40" i="16"/>
  <c r="C39" i="16"/>
  <c r="E7" i="24"/>
  <c r="E19" i="18"/>
  <c r="C19" i="18"/>
  <c r="C8" i="19"/>
  <c r="C18" i="21"/>
  <c r="E13" i="18"/>
  <c r="E15" i="16"/>
  <c r="E19" i="24"/>
  <c r="C7" i="16"/>
  <c r="C17" i="22"/>
  <c r="E17" i="19"/>
  <c r="E7" i="16"/>
  <c r="E24" i="18"/>
  <c r="E8" i="20"/>
  <c r="E9" i="22"/>
  <c r="C41" i="22"/>
  <c r="C45" i="21"/>
  <c r="C46" i="22"/>
  <c r="C4" i="19"/>
  <c r="E7" i="22"/>
  <c r="E9" i="16"/>
  <c r="C50" i="20"/>
  <c r="E16" i="19"/>
  <c r="E5" i="22"/>
  <c r="E19" i="19"/>
  <c r="C25" i="22"/>
  <c r="C55" i="19"/>
  <c r="C21" i="22"/>
  <c r="C17" i="16"/>
  <c r="E21" i="20"/>
  <c r="C16" i="19"/>
  <c r="C19" i="21"/>
  <c r="E20" i="17"/>
  <c r="E8" i="24"/>
  <c r="C19" i="16"/>
  <c r="C12" i="20"/>
  <c r="C22" i="21"/>
  <c r="E3" i="16"/>
  <c r="C18" i="24"/>
  <c r="E19" i="16"/>
  <c r="C16" i="20"/>
  <c r="E7" i="21"/>
  <c r="E22" i="17"/>
  <c r="E18" i="24"/>
  <c r="C17" i="21"/>
  <c r="C25" i="17"/>
  <c r="E11" i="24"/>
  <c r="E25" i="18"/>
  <c r="E21" i="24"/>
  <c r="E16" i="18"/>
  <c r="E27" i="24"/>
  <c r="C25" i="24"/>
  <c r="C11" i="18"/>
  <c r="E29" i="18"/>
  <c r="D6" i="18"/>
  <c r="E30" i="19"/>
  <c r="E29" i="17"/>
  <c r="C29" i="18"/>
  <c r="I28" i="17"/>
  <c r="H26" i="20"/>
  <c r="H15" i="19"/>
  <c r="F52" i="18"/>
  <c r="C27" i="21"/>
  <c r="D69" i="17"/>
  <c r="F59" i="24"/>
  <c r="F69" i="17"/>
  <c r="F53" i="22"/>
  <c r="F59" i="16"/>
  <c r="F65" i="20"/>
  <c r="F53" i="18"/>
  <c r="H35" i="18"/>
  <c r="C35" i="18"/>
  <c r="G57" i="17"/>
  <c r="G67" i="19"/>
  <c r="F60" i="24"/>
  <c r="F70" i="17"/>
  <c r="F58" i="22"/>
  <c r="F64" i="16"/>
  <c r="F56" i="21"/>
  <c r="F66" i="18"/>
  <c r="C35" i="21"/>
  <c r="G58" i="17"/>
  <c r="G72" i="19"/>
  <c r="G52" i="16"/>
  <c r="C39" i="21"/>
  <c r="C40" i="21"/>
  <c r="C42" i="21"/>
  <c r="C44" i="21"/>
  <c r="E17" i="20"/>
  <c r="E24" i="19"/>
  <c r="C9" i="19"/>
  <c r="C15" i="20"/>
  <c r="E5" i="24"/>
  <c r="E18" i="16"/>
  <c r="E12" i="16"/>
  <c r="C20" i="22"/>
  <c r="C12" i="16"/>
  <c r="C10" i="18"/>
  <c r="E5" i="21"/>
  <c r="E17" i="22"/>
  <c r="C45" i="22"/>
  <c r="C51" i="21"/>
  <c r="C44" i="16"/>
  <c r="E12" i="19"/>
  <c r="E11" i="22"/>
  <c r="C10" i="16"/>
  <c r="C49" i="17"/>
  <c r="C20" i="19"/>
  <c r="E6" i="22"/>
  <c r="E20" i="19"/>
  <c r="C4" i="16"/>
  <c r="C47" i="22"/>
  <c r="C22" i="22"/>
  <c r="E23" i="16"/>
  <c r="C24" i="20"/>
  <c r="C7" i="22"/>
  <c r="E20" i="21"/>
  <c r="E25" i="17"/>
  <c r="E12" i="24"/>
  <c r="C21" i="16"/>
  <c r="C25" i="20"/>
  <c r="C26" i="21"/>
  <c r="C3" i="17"/>
  <c r="C44" i="20"/>
  <c r="E21" i="16"/>
  <c r="C19" i="20"/>
  <c r="E8" i="21"/>
  <c r="C3" i="16"/>
  <c r="C6" i="22"/>
  <c r="E23" i="21"/>
  <c r="E3" i="21"/>
  <c r="C12" i="24"/>
  <c r="C22" i="18"/>
  <c r="C23" i="24"/>
  <c r="E12" i="18"/>
  <c r="C3" i="24"/>
  <c r="C3" i="18"/>
  <c r="E5" i="18"/>
  <c r="C30" i="24"/>
  <c r="D28" i="18"/>
  <c r="C71" i="21"/>
  <c r="I24" i="17"/>
  <c r="I30" i="18"/>
  <c r="F27" i="17"/>
  <c r="E23" i="20"/>
  <c r="C7" i="19"/>
  <c r="E6" i="18"/>
  <c r="H28" i="20"/>
  <c r="D53" i="17"/>
  <c r="F63" i="24"/>
  <c r="F73" i="17"/>
  <c r="F57" i="22"/>
  <c r="F63" i="16"/>
  <c r="F69" i="20"/>
  <c r="F57" i="18"/>
  <c r="F35" i="22"/>
  <c r="G51" i="24"/>
  <c r="G61" i="17"/>
  <c r="G71" i="19"/>
  <c r="F64" i="24"/>
  <c r="F56" i="19"/>
  <c r="F62" i="22"/>
  <c r="F68" i="16"/>
  <c r="F60" i="21"/>
  <c r="F70" i="18"/>
  <c r="G52" i="24"/>
  <c r="G62" i="17"/>
  <c r="G50" i="22"/>
  <c r="G56" i="16"/>
  <c r="E4" i="20"/>
  <c r="E13" i="21"/>
  <c r="E21" i="21"/>
  <c r="C17" i="20"/>
  <c r="E21" i="17"/>
  <c r="E18" i="21"/>
  <c r="C13" i="21"/>
  <c r="C45" i="20"/>
  <c r="C41" i="17"/>
  <c r="C9" i="24"/>
  <c r="C24" i="18"/>
  <c r="C50" i="16"/>
  <c r="E18" i="17"/>
  <c r="C45" i="17"/>
  <c r="E26" i="24"/>
  <c r="C39" i="20"/>
  <c r="C42" i="20"/>
  <c r="E35" i="16"/>
  <c r="C52" i="20"/>
  <c r="E22" i="19"/>
  <c r="E23" i="22"/>
  <c r="C48" i="19"/>
  <c r="C47" i="17"/>
  <c r="E23" i="19"/>
  <c r="C49" i="16"/>
  <c r="C10" i="22"/>
  <c r="C8" i="16"/>
  <c r="E6" i="19"/>
  <c r="E25" i="22"/>
  <c r="E9" i="20"/>
  <c r="C11" i="21"/>
  <c r="C26" i="16"/>
  <c r="E12" i="17"/>
  <c r="C3" i="19"/>
  <c r="C17" i="24"/>
  <c r="E25" i="16"/>
  <c r="C8" i="21"/>
  <c r="C14" i="17"/>
  <c r="C6" i="24"/>
  <c r="E21" i="22"/>
  <c r="E10" i="20"/>
  <c r="E24" i="20"/>
  <c r="E26" i="21"/>
  <c r="E6" i="24"/>
  <c r="E16" i="20"/>
  <c r="C12" i="17"/>
  <c r="C42" i="18"/>
  <c r="C20" i="24"/>
  <c r="E17" i="18"/>
  <c r="C25" i="18"/>
  <c r="E3" i="18"/>
  <c r="C16" i="18"/>
  <c r="E22" i="18"/>
  <c r="H30" i="24"/>
  <c r="C10" i="17"/>
  <c r="C28" i="24"/>
  <c r="E28" i="18"/>
  <c r="H26" i="22"/>
  <c r="E10" i="21"/>
  <c r="C6" i="17"/>
  <c r="H28" i="22"/>
  <c r="C67" i="21"/>
  <c r="E27" i="17"/>
  <c r="E30" i="16"/>
  <c r="C41" i="16"/>
  <c r="F53" i="17"/>
  <c r="F63" i="19"/>
  <c r="F69" i="22"/>
  <c r="F41" i="20"/>
  <c r="F59" i="21"/>
  <c r="F69" i="18"/>
  <c r="D35" i="19"/>
  <c r="G63" i="24"/>
  <c r="G73" i="17"/>
  <c r="G57" i="22"/>
  <c r="F54" i="17"/>
  <c r="F68" i="19"/>
  <c r="F40" i="16"/>
  <c r="F62" i="20"/>
  <c r="F72" i="21"/>
  <c r="E35" i="24"/>
  <c r="C16" i="21"/>
  <c r="E16" i="21"/>
  <c r="C25" i="21"/>
  <c r="E25" i="21"/>
  <c r="E8" i="19"/>
  <c r="C24" i="21"/>
  <c r="C15" i="17"/>
  <c r="E18" i="19"/>
  <c r="C24" i="24"/>
  <c r="C7" i="18"/>
  <c r="C43" i="17"/>
  <c r="E9" i="24"/>
  <c r="E11" i="19"/>
  <c r="E4" i="18"/>
  <c r="C43" i="19"/>
  <c r="C46" i="20"/>
  <c r="C50" i="19"/>
  <c r="C47" i="21"/>
  <c r="C23" i="19"/>
  <c r="C24" i="22"/>
  <c r="C52" i="19"/>
  <c r="E10" i="19"/>
  <c r="C25" i="19"/>
  <c r="C43" i="21"/>
  <c r="C11" i="22"/>
  <c r="C9" i="16"/>
  <c r="E10" i="22"/>
  <c r="E4" i="16"/>
  <c r="C10" i="20"/>
  <c r="E19" i="21"/>
  <c r="C27" i="16"/>
  <c r="C13" i="17"/>
  <c r="E3" i="17"/>
  <c r="E5" i="19"/>
  <c r="E26" i="16"/>
  <c r="C9" i="21"/>
  <c r="E17" i="17"/>
  <c r="C10" i="24"/>
  <c r="C11" i="16"/>
  <c r="E11" i="20"/>
  <c r="E25" i="20"/>
  <c r="C11" i="17"/>
  <c r="E10" i="24"/>
  <c r="E18" i="20"/>
  <c r="C16" i="17"/>
  <c r="C46" i="18"/>
  <c r="C21" i="24"/>
  <c r="C14" i="18"/>
  <c r="C21" i="18"/>
  <c r="C8" i="18"/>
  <c r="E15" i="18"/>
  <c r="E18" i="18"/>
  <c r="I28" i="24"/>
  <c r="D61" i="17"/>
  <c r="H30" i="17"/>
  <c r="D30" i="18"/>
  <c r="H27" i="19"/>
  <c r="E27" i="20"/>
  <c r="E30" i="21"/>
  <c r="C26" i="22"/>
  <c r="C55" i="20"/>
  <c r="C26" i="17"/>
  <c r="H30" i="22"/>
  <c r="D68" i="19"/>
  <c r="F57" i="17"/>
  <c r="F67" i="19"/>
  <c r="F73" i="22"/>
  <c r="F53" i="20"/>
  <c r="F63" i="21"/>
  <c r="F73" i="18"/>
  <c r="C35" i="22"/>
  <c r="G67" i="24"/>
  <c r="G47" i="19"/>
  <c r="G61" i="22"/>
  <c r="F58" i="17"/>
  <c r="F72" i="19"/>
  <c r="F52" i="16"/>
  <c r="F66" i="20"/>
  <c r="F54" i="18"/>
  <c r="C49" i="20"/>
  <c r="C7" i="24"/>
  <c r="C15" i="16"/>
  <c r="E23" i="17"/>
  <c r="C19" i="24"/>
  <c r="E7" i="18"/>
  <c r="C49" i="19"/>
  <c r="C48" i="20"/>
  <c r="E13" i="16"/>
  <c r="C26" i="19"/>
  <c r="E6" i="16"/>
  <c r="C24" i="16"/>
  <c r="C12" i="21"/>
  <c r="E16" i="24"/>
  <c r="E8" i="17"/>
  <c r="C13" i="16"/>
  <c r="C23" i="21"/>
  <c r="C7" i="17"/>
  <c r="E25" i="24"/>
  <c r="E8" i="18"/>
  <c r="C55" i="16"/>
  <c r="E5" i="20"/>
  <c r="E28" i="21"/>
  <c r="C73" i="17"/>
  <c r="C28" i="22"/>
  <c r="F59" i="19"/>
  <c r="F73" i="20"/>
  <c r="E35" i="20"/>
  <c r="G53" i="22"/>
  <c r="F66" i="22"/>
  <c r="F58" i="18"/>
  <c r="G68" i="24"/>
  <c r="G58" i="22"/>
  <c r="F73" i="24"/>
  <c r="F69" i="19"/>
  <c r="F59" i="20"/>
  <c r="H35" i="20"/>
  <c r="G44" i="17"/>
  <c r="G51" i="22"/>
  <c r="G73" i="16"/>
  <c r="G53" i="21"/>
  <c r="F50" i="24"/>
  <c r="F52" i="22"/>
  <c r="F54" i="21"/>
  <c r="F35" i="20"/>
  <c r="G71" i="17"/>
  <c r="G57" i="16"/>
  <c r="G72" i="20"/>
  <c r="G52" i="18"/>
  <c r="C45" i="19"/>
  <c r="F57" i="19"/>
  <c r="F69" i="16"/>
  <c r="F47" i="18"/>
  <c r="E35" i="18"/>
  <c r="G65" i="19"/>
  <c r="G63" i="16"/>
  <c r="G69" i="20"/>
  <c r="G57" i="18"/>
  <c r="D47" i="19"/>
  <c r="F54" i="24"/>
  <c r="F35" i="19"/>
  <c r="G54" i="18"/>
  <c r="D66" i="19"/>
  <c r="D57" i="22"/>
  <c r="D73" i="22"/>
  <c r="D63" i="16"/>
  <c r="D53" i="20"/>
  <c r="D69" i="20"/>
  <c r="F70" i="16"/>
  <c r="G52" i="21"/>
  <c r="C62" i="19"/>
  <c r="C54" i="22"/>
  <c r="C70" i="22"/>
  <c r="C62" i="16"/>
  <c r="C58" i="20"/>
  <c r="C46" i="21"/>
  <c r="C66" i="21"/>
  <c r="C54" i="17"/>
  <c r="C70" i="17"/>
  <c r="D35" i="24"/>
  <c r="G58" i="18"/>
  <c r="D72" i="19"/>
  <c r="D62" i="22"/>
  <c r="D54" i="16"/>
  <c r="D70" i="16"/>
  <c r="D68" i="20"/>
  <c r="D60" i="21"/>
  <c r="D48" i="17"/>
  <c r="C12" i="22"/>
  <c r="E16" i="22"/>
  <c r="C5" i="17"/>
  <c r="C51" i="19"/>
  <c r="C45" i="16"/>
  <c r="C40" i="19"/>
  <c r="C43" i="16"/>
  <c r="C40" i="17"/>
  <c r="C42" i="19"/>
  <c r="C39" i="22"/>
  <c r="E10" i="16"/>
  <c r="E27" i="16"/>
  <c r="E7" i="17"/>
  <c r="C10" i="19"/>
  <c r="E13" i="17"/>
  <c r="E6" i="20"/>
  <c r="E14" i="17"/>
  <c r="E11" i="17"/>
  <c r="E21" i="18"/>
  <c r="C5" i="18"/>
  <c r="E27" i="18"/>
  <c r="C63" i="20"/>
  <c r="C29" i="16"/>
  <c r="D57" i="17"/>
  <c r="C63" i="21"/>
  <c r="F71" i="19"/>
  <c r="F55" i="21"/>
  <c r="G55" i="24"/>
  <c r="F52" i="24"/>
  <c r="F70" i="22"/>
  <c r="H35" i="24"/>
  <c r="G72" i="24"/>
  <c r="G62" i="22"/>
  <c r="F44" i="17"/>
  <c r="F51" i="22"/>
  <c r="F67" i="20"/>
  <c r="C35" i="24"/>
  <c r="G48" i="17"/>
  <c r="G59" i="22"/>
  <c r="G47" i="20"/>
  <c r="G57" i="21"/>
  <c r="F58" i="24"/>
  <c r="F60" i="22"/>
  <c r="F62" i="21"/>
  <c r="C35" i="17"/>
  <c r="G62" i="19"/>
  <c r="G62" i="16"/>
  <c r="G46" i="21"/>
  <c r="G56" i="18"/>
  <c r="C47" i="19"/>
  <c r="F65" i="19"/>
  <c r="F55" i="20"/>
  <c r="F51" i="18"/>
  <c r="G53" i="24"/>
  <c r="G73" i="19"/>
  <c r="G67" i="16"/>
  <c r="G73" i="20"/>
  <c r="G61" i="18"/>
  <c r="D57" i="19"/>
  <c r="F59" i="17"/>
  <c r="G62" i="24"/>
  <c r="G62" i="18"/>
  <c r="C69" i="19"/>
  <c r="D59" i="22"/>
  <c r="D41" i="16"/>
  <c r="D65" i="16"/>
  <c r="D55" i="20"/>
  <c r="D71" i="20"/>
  <c r="F40" i="18"/>
  <c r="G68" i="21"/>
  <c r="D64" i="19"/>
  <c r="C56" i="22"/>
  <c r="C72" i="22"/>
  <c r="C64" i="16"/>
  <c r="C60" i="20"/>
  <c r="C52" i="21"/>
  <c r="C68" i="21"/>
  <c r="C56" i="17"/>
  <c r="C72" i="17"/>
  <c r="D35" i="18"/>
  <c r="G66" i="18"/>
  <c r="D48" i="22"/>
  <c r="D64" i="22"/>
  <c r="D56" i="16"/>
  <c r="D72" i="16"/>
  <c r="D70" i="20"/>
  <c r="D62" i="21"/>
  <c r="D52" i="17"/>
  <c r="E24" i="21"/>
  <c r="C4" i="20"/>
  <c r="E15" i="20"/>
  <c r="C48" i="16"/>
  <c r="C39" i="18"/>
  <c r="C17" i="19"/>
  <c r="C47" i="16"/>
  <c r="C13" i="19"/>
  <c r="C42" i="16"/>
  <c r="C35" i="16"/>
  <c r="C54" i="20"/>
  <c r="C14" i="20"/>
  <c r="C8" i="17"/>
  <c r="C23" i="16"/>
  <c r="C22" i="17"/>
  <c r="C9" i="20"/>
  <c r="E3" i="22"/>
  <c r="E19" i="17"/>
  <c r="C18" i="18"/>
  <c r="E23" i="18"/>
  <c r="C6" i="18"/>
  <c r="I6" i="18"/>
  <c r="D26" i="17"/>
  <c r="C51" i="22"/>
  <c r="C71" i="16"/>
  <c r="F61" i="22"/>
  <c r="F67" i="21"/>
  <c r="G59" i="24"/>
  <c r="F68" i="24"/>
  <c r="F56" i="16"/>
  <c r="F35" i="24"/>
  <c r="G66" i="17"/>
  <c r="G66" i="22"/>
  <c r="F48" i="17"/>
  <c r="F59" i="22"/>
  <c r="F53" i="21"/>
  <c r="D35" i="22"/>
  <c r="G52" i="17"/>
  <c r="G65" i="22"/>
  <c r="G55" i="20"/>
  <c r="G61" i="21"/>
  <c r="F66" i="24"/>
  <c r="F68" i="22"/>
  <c r="F70" i="21"/>
  <c r="E35" i="21"/>
  <c r="G70" i="19"/>
  <c r="G66" i="16"/>
  <c r="G54" i="21"/>
  <c r="G60" i="18"/>
  <c r="F53" i="24"/>
  <c r="F73" i="19"/>
  <c r="F63" i="20"/>
  <c r="F59" i="18"/>
  <c r="G61" i="24"/>
  <c r="G55" i="22"/>
  <c r="G71" i="16"/>
  <c r="G55" i="21"/>
  <c r="G65" i="18"/>
  <c r="D59" i="19"/>
  <c r="F58" i="19"/>
  <c r="G67" i="17"/>
  <c r="G70" i="18"/>
  <c r="D71" i="19"/>
  <c r="D61" i="22"/>
  <c r="D51" i="16"/>
  <c r="D67" i="16"/>
  <c r="D57" i="20"/>
  <c r="D73" i="20"/>
  <c r="F68" i="18"/>
  <c r="G55" i="18"/>
  <c r="C67" i="19"/>
  <c r="C58" i="22"/>
  <c r="C40" i="16"/>
  <c r="C66" i="16"/>
  <c r="C62" i="20"/>
  <c r="C54" i="21"/>
  <c r="C70" i="21"/>
  <c r="C58" i="17"/>
  <c r="E7" i="19"/>
  <c r="G51" i="17"/>
  <c r="C57" i="19"/>
  <c r="D50" i="22"/>
  <c r="D66" i="22"/>
  <c r="D58" i="16"/>
  <c r="D56" i="20"/>
  <c r="E9" i="19"/>
  <c r="C9" i="17"/>
  <c r="E5" i="17"/>
  <c r="C14" i="22"/>
  <c r="C40" i="22"/>
  <c r="C23" i="17"/>
  <c r="C51" i="20"/>
  <c r="C19" i="19"/>
  <c r="C46" i="19"/>
  <c r="E4" i="19"/>
  <c r="C5" i="19"/>
  <c r="C6" i="21"/>
  <c r="E16" i="17"/>
  <c r="E24" i="16"/>
  <c r="C44" i="18"/>
  <c r="E12" i="20"/>
  <c r="C45" i="18"/>
  <c r="C3" i="22"/>
  <c r="E9" i="18"/>
  <c r="C20" i="18"/>
  <c r="D28" i="24"/>
  <c r="I30" i="24"/>
  <c r="H24" i="17"/>
  <c r="C30" i="17"/>
  <c r="F51" i="24"/>
  <c r="F65" i="22"/>
  <c r="F61" i="18"/>
  <c r="G71" i="24"/>
  <c r="F72" i="24"/>
  <c r="F72" i="16"/>
  <c r="D35" i="17"/>
  <c r="G70" i="17"/>
  <c r="G70" i="22"/>
  <c r="F52" i="17"/>
  <c r="F67" i="22"/>
  <c r="F61" i="21"/>
  <c r="C35" i="20"/>
  <c r="G60" i="17"/>
  <c r="G71" i="22"/>
  <c r="G59" i="20"/>
  <c r="G65" i="21"/>
  <c r="F55" i="17"/>
  <c r="F58" i="16"/>
  <c r="F56" i="18"/>
  <c r="G50" i="24"/>
  <c r="G52" i="22"/>
  <c r="G70" i="16"/>
  <c r="G58" i="21"/>
  <c r="G64" i="18"/>
  <c r="F61" i="24"/>
  <c r="F55" i="22"/>
  <c r="F71" i="20"/>
  <c r="F67" i="18"/>
  <c r="G69" i="24"/>
  <c r="G63" i="22"/>
  <c r="G41" i="20"/>
  <c r="G59" i="21"/>
  <c r="G69" i="18"/>
  <c r="D61" i="19"/>
  <c r="F64" i="22"/>
  <c r="C21" i="21"/>
  <c r="E9" i="17"/>
  <c r="C41" i="18"/>
  <c r="C48" i="18"/>
  <c r="C8" i="20"/>
  <c r="C44" i="19"/>
  <c r="C39" i="19"/>
  <c r="E15" i="22"/>
  <c r="C12" i="19"/>
  <c r="E25" i="19"/>
  <c r="C23" i="22"/>
  <c r="C20" i="21"/>
  <c r="E3" i="20"/>
  <c r="C4" i="21"/>
  <c r="E13" i="24"/>
  <c r="C21" i="20"/>
  <c r="E22" i="22"/>
  <c r="C4" i="24"/>
  <c r="E3" i="24"/>
  <c r="E26" i="18"/>
  <c r="C47" i="20"/>
  <c r="C30" i="20"/>
  <c r="E28" i="16"/>
  <c r="D24" i="17"/>
  <c r="F71" i="24"/>
  <c r="F67" i="16"/>
  <c r="C39" i="17"/>
  <c r="G69" i="17"/>
  <c r="F60" i="19"/>
  <c r="F70" i="20"/>
  <c r="G56" i="24"/>
  <c r="G60" i="19"/>
  <c r="F49" i="24"/>
  <c r="F68" i="17"/>
  <c r="F57" i="16"/>
  <c r="F55" i="18"/>
  <c r="G57" i="24"/>
  <c r="G45" i="19"/>
  <c r="G61" i="16"/>
  <c r="G67" i="20"/>
  <c r="G73" i="21"/>
  <c r="F71" i="17"/>
  <c r="F60" i="20"/>
  <c r="F72" i="18"/>
  <c r="G66" i="24"/>
  <c r="G67" i="22"/>
  <c r="G60" i="20"/>
  <c r="G66" i="21"/>
  <c r="G72" i="18"/>
  <c r="F56" i="17"/>
  <c r="F71" i="22"/>
  <c r="F57" i="21"/>
  <c r="F35" i="17"/>
  <c r="G64" i="17"/>
  <c r="G73" i="22"/>
  <c r="G57" i="20"/>
  <c r="G67" i="21"/>
  <c r="F74" i="22"/>
  <c r="D65" i="19"/>
  <c r="F72" i="20"/>
  <c r="G59" i="16"/>
  <c r="D58" i="19"/>
  <c r="D51" i="22"/>
  <c r="D67" i="22"/>
  <c r="D57" i="16"/>
  <c r="D73" i="16"/>
  <c r="D63" i="20"/>
  <c r="F67" i="17"/>
  <c r="G41" i="16"/>
  <c r="F74" i="20"/>
  <c r="C48" i="22"/>
  <c r="C64" i="22"/>
  <c r="C56" i="16"/>
  <c r="C72" i="16"/>
  <c r="C68" i="20"/>
  <c r="C60" i="21"/>
  <c r="C44" i="17"/>
  <c r="C64" i="17"/>
  <c r="F70" i="24"/>
  <c r="G70" i="20"/>
  <c r="C65" i="19"/>
  <c r="D56" i="22"/>
  <c r="E8" i="22"/>
  <c r="C24" i="19"/>
  <c r="E14" i="24"/>
  <c r="E10" i="18"/>
  <c r="C5" i="21"/>
  <c r="C18" i="16"/>
  <c r="C54" i="19"/>
  <c r="E19" i="22"/>
  <c r="C21" i="19"/>
  <c r="C18" i="22"/>
  <c r="E24" i="22"/>
  <c r="C15" i="22"/>
  <c r="C43" i="18"/>
  <c r="C7" i="21"/>
  <c r="C5" i="22"/>
  <c r="E4" i="21"/>
  <c r="E11" i="16"/>
  <c r="E15" i="24"/>
  <c r="E20" i="18"/>
  <c r="C23" i="18"/>
  <c r="C30" i="18"/>
  <c r="C55" i="21"/>
  <c r="E20" i="16"/>
  <c r="C26" i="20"/>
  <c r="F61" i="17"/>
  <c r="F71" i="16"/>
  <c r="F35" i="18"/>
  <c r="G59" i="19"/>
  <c r="F64" i="19"/>
  <c r="F64" i="21"/>
  <c r="G60" i="24"/>
  <c r="G64" i="19"/>
  <c r="F57" i="24"/>
  <c r="F45" i="19"/>
  <c r="F65" i="16"/>
  <c r="F63" i="18"/>
  <c r="G65" i="24"/>
  <c r="G61" i="19"/>
  <c r="G65" i="16"/>
  <c r="G71" i="20"/>
  <c r="G47" i="18"/>
  <c r="F62" i="19"/>
  <c r="F68" i="20"/>
  <c r="H35" i="17"/>
  <c r="G55" i="17"/>
  <c r="G72" i="22"/>
  <c r="G64" i="20"/>
  <c r="G70" i="21"/>
  <c r="F74" i="19"/>
  <c r="F64" i="17"/>
  <c r="F53" i="16"/>
  <c r="F65" i="21"/>
  <c r="F35" i="21"/>
  <c r="G72" i="17"/>
  <c r="G53" i="16"/>
  <c r="G61" i="20"/>
  <c r="G71" i="21"/>
  <c r="F74" i="17"/>
  <c r="D67" i="19"/>
  <c r="F66" i="21"/>
  <c r="G62" i="20"/>
  <c r="C61" i="19"/>
  <c r="D53" i="22"/>
  <c r="D69" i="22"/>
  <c r="D59" i="16"/>
  <c r="D41" i="20"/>
  <c r="D65" i="20"/>
  <c r="F66" i="19"/>
  <c r="G64" i="16"/>
  <c r="D56" i="19"/>
  <c r="C50" i="22"/>
  <c r="C66" i="22"/>
  <c r="C58" i="16"/>
  <c r="C40" i="20"/>
  <c r="C70" i="20"/>
  <c r="C62" i="21"/>
  <c r="C48" i="17"/>
  <c r="C66" i="17"/>
  <c r="F48" i="22"/>
  <c r="G56" i="21"/>
  <c r="C68" i="19"/>
  <c r="D58" i="22"/>
  <c r="D40" i="16"/>
  <c r="D66" i="16"/>
  <c r="C28" i="20"/>
  <c r="C27" i="18"/>
  <c r="D29" i="20"/>
  <c r="I29" i="22"/>
  <c r="E28" i="19"/>
  <c r="H30" i="20"/>
  <c r="E28" i="24"/>
  <c r="H6" i="18"/>
  <c r="C40" i="18"/>
  <c r="F28" i="20"/>
  <c r="F29" i="16"/>
  <c r="D29" i="22"/>
  <c r="I28" i="19"/>
  <c r="C57" i="17"/>
  <c r="C69" i="20"/>
  <c r="C49" i="22"/>
  <c r="F30" i="17"/>
  <c r="D30" i="21"/>
  <c r="I29" i="18"/>
  <c r="C51" i="18"/>
  <c r="C27" i="17"/>
  <c r="E29" i="21"/>
  <c r="C29" i="20"/>
  <c r="C7" i="20"/>
  <c r="C20" i="16"/>
  <c r="C27" i="22"/>
  <c r="D15" i="19"/>
  <c r="C73" i="21"/>
  <c r="C59" i="20"/>
  <c r="C55" i="22"/>
  <c r="D39" i="17"/>
  <c r="I27" i="21"/>
  <c r="I26" i="20"/>
  <c r="I30" i="22"/>
  <c r="F30" i="19"/>
  <c r="D73" i="17"/>
  <c r="D67" i="21"/>
  <c r="C65" i="16"/>
  <c r="G54" i="16"/>
  <c r="D58" i="17"/>
  <c r="D64" i="21"/>
  <c r="D64" i="20"/>
  <c r="D52" i="16"/>
  <c r="D62" i="19"/>
  <c r="C68" i="17"/>
  <c r="C56" i="21"/>
  <c r="C54" i="16"/>
  <c r="C59" i="19"/>
  <c r="D49" i="21"/>
  <c r="D55" i="16"/>
  <c r="C64" i="19"/>
  <c r="D69" i="19"/>
  <c r="G58" i="16"/>
  <c r="F61" i="16"/>
  <c r="G68" i="20"/>
  <c r="F49" i="21"/>
  <c r="G69" i="16"/>
  <c r="F73" i="16"/>
  <c r="G64" i="24"/>
  <c r="E35" i="17"/>
  <c r="H29" i="19"/>
  <c r="C9" i="18"/>
  <c r="E13" i="22"/>
  <c r="E8" i="16"/>
  <c r="C43" i="20"/>
  <c r="C15" i="21"/>
  <c r="H28" i="24"/>
  <c r="D28" i="19"/>
  <c r="I29" i="17"/>
  <c r="E26" i="17"/>
  <c r="C5" i="20"/>
  <c r="E14" i="19"/>
  <c r="F39" i="17"/>
  <c r="I29" i="19"/>
  <c r="F51" i="17"/>
  <c r="D62" i="20"/>
  <c r="C72" i="20"/>
  <c r="D67" i="20"/>
  <c r="D63" i="19"/>
  <c r="G56" i="20"/>
  <c r="C35" i="19"/>
  <c r="C50" i="17"/>
  <c r="C58" i="19"/>
  <c r="C30" i="22"/>
  <c r="C29" i="21"/>
  <c r="D30" i="24"/>
  <c r="F29" i="24"/>
  <c r="F29" i="21"/>
  <c r="D27" i="20"/>
  <c r="D28" i="16"/>
  <c r="I27" i="22"/>
  <c r="F27" i="19"/>
  <c r="D73" i="21"/>
  <c r="C69" i="16"/>
  <c r="G59" i="18"/>
  <c r="D29" i="17"/>
  <c r="F27" i="21"/>
  <c r="F30" i="24"/>
  <c r="I35" i="18"/>
  <c r="E24" i="17"/>
  <c r="C28" i="21"/>
  <c r="H27" i="20"/>
  <c r="H30" i="16"/>
  <c r="C14" i="16"/>
  <c r="H30" i="19"/>
  <c r="D71" i="17"/>
  <c r="C65" i="21"/>
  <c r="C41" i="20"/>
  <c r="C63" i="19"/>
  <c r="F58" i="21"/>
  <c r="I30" i="20"/>
  <c r="F23" i="20"/>
  <c r="F29" i="22"/>
  <c r="D29" i="19"/>
  <c r="C67" i="17"/>
  <c r="D59" i="21"/>
  <c r="C69" i="22"/>
  <c r="D70" i="17"/>
  <c r="D54" i="17"/>
  <c r="D56" i="21"/>
  <c r="D60" i="20"/>
  <c r="D70" i="22"/>
  <c r="G72" i="21"/>
  <c r="C60" i="17"/>
  <c r="C66" i="20"/>
  <c r="C68" i="22"/>
  <c r="G63" i="18"/>
  <c r="D61" i="20"/>
  <c r="D71" i="22"/>
  <c r="F74" i="16"/>
  <c r="D45" i="19"/>
  <c r="G57" i="19"/>
  <c r="F72" i="17"/>
  <c r="G51" i="16"/>
  <c r="F70" i="19"/>
  <c r="G69" i="19"/>
  <c r="F61" i="19"/>
  <c r="F68" i="21"/>
  <c r="F57" i="20"/>
  <c r="C28" i="17"/>
  <c r="C16" i="24"/>
  <c r="E11" i="21"/>
  <c r="C5" i="16"/>
  <c r="C4" i="18"/>
  <c r="E12" i="22"/>
  <c r="E29" i="24"/>
  <c r="I28" i="16"/>
  <c r="C61" i="20"/>
  <c r="F30" i="18"/>
  <c r="H14" i="16"/>
  <c r="C53" i="20"/>
  <c r="D27" i="21"/>
  <c r="C71" i="17"/>
  <c r="D58" i="21"/>
  <c r="C62" i="17"/>
  <c r="G71" i="18"/>
  <c r="G68" i="22"/>
  <c r="F41" i="16"/>
  <c r="C27" i="24"/>
  <c r="C13" i="18"/>
  <c r="E14" i="16"/>
  <c r="C24" i="17"/>
  <c r="H30" i="18"/>
  <c r="E30" i="24"/>
  <c r="D28" i="21"/>
  <c r="F26" i="20"/>
  <c r="D22" i="16"/>
  <c r="D27" i="22"/>
  <c r="F15" i="19"/>
  <c r="D69" i="21"/>
  <c r="C61" i="16"/>
  <c r="G64" i="22"/>
  <c r="F28" i="17"/>
  <c r="F6" i="18"/>
  <c r="I29" i="24"/>
  <c r="E30" i="17"/>
  <c r="E10" i="17"/>
  <c r="E27" i="21"/>
  <c r="C27" i="20"/>
  <c r="C30" i="16"/>
  <c r="E30" i="22"/>
  <c r="C30" i="19"/>
  <c r="D67" i="17"/>
  <c r="C61" i="21"/>
  <c r="C67" i="16"/>
  <c r="G39" i="17"/>
  <c r="F54" i="16"/>
  <c r="D30" i="20"/>
  <c r="F30" i="16"/>
  <c r="I28" i="22"/>
  <c r="F28" i="19"/>
  <c r="C63" i="17"/>
  <c r="D55" i="21"/>
  <c r="C61" i="22"/>
  <c r="D68" i="17"/>
  <c r="D44" i="17"/>
  <c r="D54" i="21"/>
  <c r="D58" i="20"/>
  <c r="D68" i="22"/>
  <c r="G68" i="16"/>
  <c r="C52" i="17"/>
  <c r="C64" i="20"/>
  <c r="C62" i="22"/>
  <c r="G66" i="20"/>
  <c r="D59" i="20"/>
  <c r="D65" i="22"/>
  <c r="G64" i="21"/>
  <c r="G73" i="18"/>
  <c r="G56" i="17"/>
  <c r="F69" i="24"/>
  <c r="G60" i="22"/>
  <c r="F63" i="17"/>
  <c r="G68" i="17"/>
  <c r="F60" i="17"/>
  <c r="F58" i="20"/>
  <c r="F51" i="16"/>
  <c r="C4" i="17"/>
  <c r="E3" i="19"/>
  <c r="C6" i="20"/>
  <c r="E21" i="19"/>
  <c r="C5" i="24"/>
  <c r="C14" i="21"/>
  <c r="E27" i="22"/>
  <c r="I27" i="20"/>
  <c r="C53" i="17"/>
  <c r="I28" i="21"/>
  <c r="E28" i="20"/>
  <c r="C69" i="21"/>
  <c r="D30" i="22"/>
  <c r="C57" i="16"/>
  <c r="C60" i="19"/>
  <c r="C56" i="19"/>
  <c r="F66" i="16"/>
  <c r="H27" i="21"/>
  <c r="C13" i="22"/>
  <c r="E22" i="16"/>
  <c r="H29" i="18"/>
  <c r="I23" i="20"/>
  <c r="F26" i="22"/>
  <c r="D65" i="21"/>
  <c r="C53" i="16"/>
  <c r="G59" i="17"/>
  <c r="I27" i="17"/>
  <c r="D27" i="18"/>
  <c r="D29" i="24"/>
  <c r="H29" i="17"/>
  <c r="E6" i="17"/>
  <c r="E15" i="21"/>
  <c r="E26" i="20"/>
  <c r="E29" i="16"/>
  <c r="H29" i="22"/>
  <c r="E29" i="19"/>
  <c r="D63" i="17"/>
  <c r="C57" i="21"/>
  <c r="C59" i="16"/>
  <c r="G58" i="20"/>
  <c r="F30" i="21"/>
  <c r="F29" i="20"/>
  <c r="I29" i="16"/>
  <c r="D28" i="22"/>
  <c r="I27" i="19"/>
  <c r="C59" i="17"/>
  <c r="C73" i="20"/>
  <c r="C53" i="22"/>
  <c r="D66" i="17"/>
  <c r="D72" i="21"/>
  <c r="D52" i="21"/>
  <c r="D68" i="16"/>
  <c r="D60" i="22"/>
  <c r="G56" i="22"/>
  <c r="C42" i="17"/>
  <c r="C56" i="20"/>
  <c r="C60" i="22"/>
  <c r="G48" i="22"/>
  <c r="D47" i="20"/>
  <c r="D63" i="22"/>
  <c r="G69" i="22"/>
  <c r="G53" i="18"/>
  <c r="E35" i="19"/>
  <c r="F74" i="21"/>
  <c r="G63" i="17"/>
  <c r="G51" i="18"/>
  <c r="G73" i="24"/>
  <c r="F65" i="24"/>
  <c r="F50" i="22"/>
  <c r="F47" i="19"/>
  <c r="H29" i="24"/>
  <c r="E19" i="20"/>
  <c r="C13" i="24"/>
  <c r="C22" i="19"/>
  <c r="E24" i="24"/>
  <c r="C16" i="22"/>
  <c r="F47" i="20"/>
  <c r="F24" i="17"/>
  <c r="F28" i="22"/>
  <c r="C66" i="19"/>
  <c r="C47" i="18"/>
  <c r="H28" i="21"/>
  <c r="E26" i="22"/>
  <c r="C73" i="19"/>
  <c r="D26" i="20"/>
  <c r="D63" i="21"/>
  <c r="D56" i="17"/>
  <c r="D72" i="22"/>
  <c r="C52" i="16"/>
  <c r="D53" i="16"/>
  <c r="F63" i="22"/>
  <c r="G55" i="16"/>
  <c r="F65" i="18"/>
  <c r="C49" i="18"/>
  <c r="C67" i="22"/>
  <c r="C63" i="16"/>
  <c r="I26" i="17"/>
  <c r="E30" i="18"/>
  <c r="D10" i="21"/>
  <c r="I14" i="16"/>
  <c r="D72" i="17"/>
  <c r="C71" i="20"/>
  <c r="H29" i="16"/>
  <c r="D28" i="17"/>
  <c r="I28" i="18"/>
  <c r="F29" i="18"/>
  <c r="F30" i="20"/>
  <c r="D23" i="20"/>
  <c r="D14" i="16"/>
  <c r="I30" i="19"/>
  <c r="C69" i="17"/>
  <c r="D61" i="21"/>
  <c r="C73" i="22"/>
  <c r="E35" i="22"/>
  <c r="D27" i="17"/>
  <c r="I27" i="18"/>
  <c r="F28" i="24"/>
  <c r="C29" i="17"/>
  <c r="E4" i="17"/>
  <c r="C10" i="21"/>
  <c r="H23" i="20"/>
  <c r="H28" i="16"/>
  <c r="C29" i="22"/>
  <c r="H28" i="19"/>
  <c r="D59" i="17"/>
  <c r="C53" i="21"/>
  <c r="C51" i="16"/>
  <c r="G72" i="16"/>
  <c r="I29" i="21"/>
  <c r="I28" i="20"/>
  <c r="D29" i="16"/>
  <c r="F27" i="22"/>
  <c r="D27" i="19"/>
  <c r="C55" i="17"/>
  <c r="C65" i="20"/>
  <c r="C71" i="19"/>
  <c r="D64" i="17"/>
  <c r="D70" i="21"/>
  <c r="D46" i="21"/>
  <c r="D64" i="16"/>
  <c r="D54" i="22"/>
  <c r="F56" i="20"/>
  <c r="C72" i="21"/>
  <c r="C70" i="16"/>
  <c r="C52" i="22"/>
  <c r="G70" i="24"/>
  <c r="D71" i="16"/>
  <c r="D55" i="22"/>
  <c r="G66" i="19"/>
  <c r="G63" i="21"/>
  <c r="H35" i="19"/>
  <c r="G68" i="18"/>
  <c r="G58" i="24"/>
  <c r="G69" i="21"/>
  <c r="G49" i="24"/>
  <c r="G60" i="16"/>
  <c r="F62" i="17"/>
  <c r="F67" i="24"/>
  <c r="H26" i="17"/>
  <c r="C11" i="24"/>
  <c r="C3" i="21"/>
  <c r="C43" i="22"/>
  <c r="C11" i="19"/>
  <c r="C8" i="22"/>
  <c r="D4" i="28"/>
  <c r="E4" i="28"/>
  <c r="G4" i="28"/>
  <c r="F4" i="28"/>
  <c r="F3" i="28"/>
  <c r="C7" i="28" l="1"/>
  <c r="L1205" i="1" l="1"/>
  <c r="R31" i="20" l="1"/>
  <c r="R32" i="20"/>
  <c r="R33" i="20"/>
  <c r="R34" i="20"/>
  <c r="R35" i="20"/>
  <c r="R36" i="20"/>
  <c r="R37" i="20"/>
  <c r="I73" i="18" l="1"/>
  <c r="D73" i="18"/>
  <c r="C73" i="18"/>
  <c r="I43" i="16" l="1"/>
  <c r="I71" i="20" l="1"/>
  <c r="I72" i="20"/>
  <c r="I73" i="20"/>
  <c r="I69" i="20" l="1"/>
  <c r="I70" i="20"/>
  <c r="G8" i="28" l="1"/>
  <c r="E8" i="28"/>
  <c r="I45" i="17" l="1"/>
  <c r="I73" i="21"/>
  <c r="I72" i="21"/>
  <c r="R19" i="20" l="1"/>
  <c r="G36" i="24" l="1"/>
  <c r="G36" i="17"/>
  <c r="G36" i="19"/>
  <c r="G36" i="22"/>
  <c r="G36" i="16"/>
  <c r="G36" i="20"/>
  <c r="G36" i="21"/>
  <c r="G36" i="18"/>
  <c r="T722" i="1" l="1"/>
  <c r="L722" i="1"/>
  <c r="K722" i="1"/>
  <c r="V914" i="1"/>
  <c r="I71" i="21" l="1"/>
  <c r="I70" i="21"/>
  <c r="I69" i="21"/>
  <c r="I68" i="21"/>
  <c r="I67" i="21"/>
  <c r="I66" i="21"/>
  <c r="I65" i="21"/>
  <c r="I64" i="21"/>
  <c r="I63" i="21"/>
  <c r="I62" i="21"/>
  <c r="I61" i="21"/>
  <c r="I60" i="21"/>
  <c r="I59" i="21"/>
  <c r="I58" i="21"/>
  <c r="I57" i="21"/>
  <c r="I56" i="21"/>
  <c r="I55" i="21"/>
  <c r="I54" i="21"/>
  <c r="I53" i="21"/>
  <c r="R7" i="22" l="1"/>
  <c r="I73" i="24" l="1"/>
  <c r="D73" i="24"/>
  <c r="C73" i="24"/>
  <c r="I72" i="24"/>
  <c r="D72" i="24"/>
  <c r="C72" i="24"/>
  <c r="I71" i="24"/>
  <c r="D71" i="24"/>
  <c r="C71" i="24"/>
  <c r="I70" i="24"/>
  <c r="D70" i="24"/>
  <c r="C70" i="24"/>
  <c r="I69" i="24"/>
  <c r="D69" i="24"/>
  <c r="C69" i="24"/>
  <c r="I68" i="24"/>
  <c r="D68" i="24"/>
  <c r="C68" i="24"/>
  <c r="I67" i="24"/>
  <c r="D67" i="24"/>
  <c r="C67" i="24"/>
  <c r="I66" i="24"/>
  <c r="D66" i="24"/>
  <c r="C66" i="24"/>
  <c r="I65" i="24"/>
  <c r="D65" i="24"/>
  <c r="C65" i="24"/>
  <c r="I64" i="24"/>
  <c r="D64" i="24"/>
  <c r="C64" i="24"/>
  <c r="I63" i="24"/>
  <c r="D63" i="24"/>
  <c r="C63" i="24"/>
  <c r="I62" i="24"/>
  <c r="D62" i="24"/>
  <c r="C62" i="24"/>
  <c r="I61" i="24"/>
  <c r="D61" i="24"/>
  <c r="C61" i="24"/>
  <c r="I60" i="24"/>
  <c r="D60" i="24"/>
  <c r="C60" i="24"/>
  <c r="I59" i="24"/>
  <c r="D59" i="24"/>
  <c r="C59" i="24"/>
  <c r="I58" i="24"/>
  <c r="D58" i="24"/>
  <c r="C58" i="24"/>
  <c r="I57" i="24"/>
  <c r="D57" i="24"/>
  <c r="C57" i="24"/>
  <c r="I56" i="24"/>
  <c r="D56" i="24"/>
  <c r="C56" i="24"/>
  <c r="I55" i="24"/>
  <c r="D55" i="24"/>
  <c r="C55" i="24"/>
  <c r="I54" i="24"/>
  <c r="D54" i="24"/>
  <c r="C54" i="24"/>
  <c r="I53" i="24"/>
  <c r="D53" i="24"/>
  <c r="C53" i="24"/>
  <c r="I52" i="24"/>
  <c r="D52" i="24"/>
  <c r="C52" i="24"/>
  <c r="I51" i="24"/>
  <c r="D51" i="24"/>
  <c r="C51" i="24"/>
  <c r="I50" i="24"/>
  <c r="D50" i="24"/>
  <c r="C50" i="24"/>
  <c r="I49" i="24"/>
  <c r="D49" i="24"/>
  <c r="C49" i="24"/>
  <c r="C74" i="16" l="1"/>
  <c r="D74" i="16"/>
  <c r="E10" i="28"/>
  <c r="D3" i="28"/>
  <c r="G10" i="28"/>
  <c r="G9" i="28"/>
  <c r="G7" i="28"/>
  <c r="G6" i="28"/>
  <c r="G5" i="28"/>
  <c r="F10" i="28"/>
  <c r="F9" i="28"/>
  <c r="F8" i="28"/>
  <c r="F7" i="28"/>
  <c r="F6" i="28"/>
  <c r="F5" i="28"/>
  <c r="G3" i="28"/>
  <c r="D10" i="28"/>
  <c r="E9" i="28"/>
  <c r="D9" i="28"/>
  <c r="D8" i="28"/>
  <c r="C9" i="28"/>
  <c r="B9" i="28"/>
  <c r="E7" i="28"/>
  <c r="D7" i="28"/>
  <c r="B7" i="28"/>
  <c r="D6" i="28"/>
  <c r="E6" i="28"/>
  <c r="E5" i="28"/>
  <c r="D5" i="28"/>
  <c r="E3" i="28"/>
  <c r="C10" i="28" l="1"/>
  <c r="C8" i="28"/>
  <c r="C6" i="28"/>
  <c r="C5" i="28"/>
  <c r="C4" i="28"/>
  <c r="B5" i="28"/>
  <c r="B4" i="28"/>
  <c r="C3" i="28"/>
  <c r="B10" i="28"/>
  <c r="B8" i="28"/>
  <c r="B6" i="28"/>
  <c r="B3" i="28"/>
  <c r="R7" i="20" l="1"/>
  <c r="R3" i="18" l="1"/>
  <c r="R3" i="21"/>
  <c r="R3" i="20"/>
  <c r="R3" i="16"/>
  <c r="R3" i="22"/>
  <c r="R3" i="19"/>
  <c r="R3" i="17"/>
  <c r="R3" i="24"/>
  <c r="R4" i="24"/>
  <c r="R5" i="24"/>
  <c r="R6" i="24"/>
  <c r="R8" i="24"/>
  <c r="R9" i="24"/>
  <c r="R10" i="24"/>
  <c r="R11" i="24"/>
  <c r="R12" i="24"/>
  <c r="R13" i="24"/>
  <c r="R14" i="24"/>
  <c r="R15" i="24"/>
  <c r="R16" i="24"/>
  <c r="R17" i="24"/>
  <c r="R18" i="24"/>
  <c r="R19" i="24"/>
  <c r="R20" i="24"/>
  <c r="R21" i="24"/>
  <c r="R22" i="24"/>
  <c r="R23" i="24"/>
  <c r="R24" i="24"/>
  <c r="R25" i="24"/>
  <c r="R26" i="24"/>
  <c r="R27" i="24"/>
  <c r="R28" i="24"/>
  <c r="R29" i="24"/>
  <c r="R30" i="24"/>
  <c r="R31" i="24"/>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4" i="22"/>
  <c r="R5" i="22"/>
  <c r="R6" i="22"/>
  <c r="R8" i="22"/>
  <c r="R9" i="22"/>
  <c r="R10" i="22"/>
  <c r="R11" i="22"/>
  <c r="R12" i="22"/>
  <c r="R13" i="22"/>
  <c r="R14" i="22"/>
  <c r="R15" i="22"/>
  <c r="R16" i="22"/>
  <c r="R17" i="22"/>
  <c r="R18" i="22"/>
  <c r="R19" i="22"/>
  <c r="R20" i="22"/>
  <c r="R21" i="22"/>
  <c r="R22" i="22"/>
  <c r="R23" i="22"/>
  <c r="R24" i="22"/>
  <c r="R25" i="22"/>
  <c r="R26" i="22"/>
  <c r="R27" i="22"/>
  <c r="R28" i="22"/>
  <c r="R29" i="22"/>
  <c r="R30" i="22"/>
  <c r="R31" i="22"/>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4" i="20"/>
  <c r="R5" i="20"/>
  <c r="R6" i="20"/>
  <c r="R8" i="20"/>
  <c r="R9" i="20"/>
  <c r="R10" i="20"/>
  <c r="R11" i="20"/>
  <c r="R12" i="20"/>
  <c r="R13" i="20"/>
  <c r="R14" i="20"/>
  <c r="R15" i="20"/>
  <c r="R16" i="20"/>
  <c r="R17" i="20"/>
  <c r="R18" i="20"/>
  <c r="R20" i="20"/>
  <c r="R21" i="20"/>
  <c r="R22" i="20"/>
  <c r="R23" i="20"/>
  <c r="R24" i="20"/>
  <c r="R25" i="20"/>
  <c r="R26" i="20"/>
  <c r="R27" i="20"/>
  <c r="R28" i="20"/>
  <c r="R29" i="20"/>
  <c r="R30" i="20"/>
  <c r="R4" i="21"/>
  <c r="R5" i="21"/>
  <c r="R6" i="21"/>
  <c r="R7" i="21"/>
  <c r="R8" i="21"/>
  <c r="R9" i="21"/>
  <c r="R10" i="21"/>
  <c r="R11" i="21"/>
  <c r="R12" i="21"/>
  <c r="R13" i="21"/>
  <c r="R14" i="21"/>
  <c r="R15" i="21"/>
  <c r="R16" i="21"/>
  <c r="R17" i="21"/>
  <c r="R18" i="21"/>
  <c r="R19" i="21"/>
  <c r="R20" i="21"/>
  <c r="R21" i="21"/>
  <c r="R22" i="21"/>
  <c r="R23" i="21"/>
  <c r="R24" i="21"/>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K647" i="1" l="1"/>
  <c r="T1316" i="1" l="1"/>
  <c r="T1318" i="1"/>
  <c r="T1320" i="1"/>
  <c r="I4" i="19" s="1"/>
  <c r="T1323" i="1"/>
  <c r="T1324" i="1"/>
  <c r="I11" i="17" s="1"/>
  <c r="T1325" i="1"/>
  <c r="I9" i="21" s="1"/>
  <c r="T1326" i="1"/>
  <c r="T1327" i="1"/>
  <c r="T1049" i="1"/>
  <c r="T1333" i="1"/>
  <c r="T1342" i="1"/>
  <c r="T1344" i="1"/>
  <c r="T1346" i="1"/>
  <c r="T1353" i="1"/>
  <c r="T1319" i="1"/>
  <c r="T1322" i="1"/>
  <c r="I17" i="17" s="1"/>
  <c r="T1328" i="1"/>
  <c r="T1329" i="1"/>
  <c r="T1332" i="1"/>
  <c r="T1317" i="1"/>
  <c r="I21" i="18" s="1"/>
  <c r="T1356" i="1"/>
  <c r="T1321" i="1"/>
  <c r="T1330" i="1"/>
  <c r="G46" i="18" s="1"/>
  <c r="T1338" i="1"/>
  <c r="T1334" i="1"/>
  <c r="T1337" i="1"/>
  <c r="T1335" i="1"/>
  <c r="T1341" i="1"/>
  <c r="T1343" i="1"/>
  <c r="T1340" i="1"/>
  <c r="T1348" i="1"/>
  <c r="T1336" i="1"/>
  <c r="T1349" i="1"/>
  <c r="T1350" i="1"/>
  <c r="T1331" i="1"/>
  <c r="T1339" i="1"/>
  <c r="T1347" i="1"/>
  <c r="T1351" i="1"/>
  <c r="T1352" i="1"/>
  <c r="T1357" i="1"/>
  <c r="T1358" i="1"/>
  <c r="T1345" i="1"/>
  <c r="T1354" i="1"/>
  <c r="T48" i="1"/>
  <c r="I12" i="22" s="1"/>
  <c r="T49" i="1"/>
  <c r="T50" i="1"/>
  <c r="T54" i="1"/>
  <c r="T56" i="1"/>
  <c r="T59" i="1"/>
  <c r="T64" i="1"/>
  <c r="G45" i="20" s="1"/>
  <c r="T1355" i="1"/>
  <c r="T65" i="1"/>
  <c r="T67" i="1"/>
  <c r="T63" i="1"/>
  <c r="I4" i="20" s="1"/>
  <c r="T68" i="1"/>
  <c r="I24" i="21" s="1"/>
  <c r="T82" i="1"/>
  <c r="T47" i="1"/>
  <c r="I17" i="20" s="1"/>
  <c r="T51" i="1"/>
  <c r="T53" i="1"/>
  <c r="T55" i="1"/>
  <c r="G40" i="21" s="1"/>
  <c r="T58" i="1"/>
  <c r="T66" i="1"/>
  <c r="T80" i="1"/>
  <c r="T57" i="1"/>
  <c r="I21" i="17" s="1"/>
  <c r="T61" i="1"/>
  <c r="T52" i="1"/>
  <c r="T91" i="1"/>
  <c r="T70" i="1"/>
  <c r="T60" i="1"/>
  <c r="G50" i="18" s="1"/>
  <c r="T69" i="1"/>
  <c r="T71" i="1"/>
  <c r="T77" i="1"/>
  <c r="T79" i="1"/>
  <c r="T83" i="1"/>
  <c r="T84" i="1"/>
  <c r="T86" i="1"/>
  <c r="T88" i="1"/>
  <c r="T90" i="1"/>
  <c r="T92" i="1"/>
  <c r="T93" i="1"/>
  <c r="T94" i="1"/>
  <c r="T62" i="1"/>
  <c r="T72" i="1"/>
  <c r="T81" i="1"/>
  <c r="T78" i="1"/>
  <c r="T76" i="1"/>
  <c r="T85" i="1"/>
  <c r="T87" i="1"/>
  <c r="T89" i="1"/>
  <c r="T95" i="1"/>
  <c r="T73" i="1"/>
  <c r="T74" i="1"/>
  <c r="T75" i="1"/>
  <c r="T96" i="1"/>
  <c r="T272" i="1"/>
  <c r="I4" i="18" s="1"/>
  <c r="T273" i="1"/>
  <c r="T275" i="1"/>
  <c r="T279" i="1"/>
  <c r="T282" i="1"/>
  <c r="T287" i="1"/>
  <c r="T292" i="1"/>
  <c r="T293" i="1"/>
  <c r="T284" i="1"/>
  <c r="G40" i="19" s="1"/>
  <c r="T311" i="1"/>
  <c r="I8" i="20" s="1"/>
  <c r="T317" i="1"/>
  <c r="I11" i="19" s="1"/>
  <c r="T274" i="1"/>
  <c r="T277" i="1"/>
  <c r="T280" i="1"/>
  <c r="T281" i="1"/>
  <c r="T283" i="1"/>
  <c r="T289" i="1"/>
  <c r="I20" i="22" s="1"/>
  <c r="T312" i="1"/>
  <c r="T276" i="1"/>
  <c r="T278" i="1"/>
  <c r="T294" i="1"/>
  <c r="T297" i="1"/>
  <c r="T285" i="1"/>
  <c r="T298" i="1"/>
  <c r="T299" i="1"/>
  <c r="T300" i="1"/>
  <c r="T301" i="1"/>
  <c r="T302" i="1"/>
  <c r="T310" i="1"/>
  <c r="T303" i="1"/>
  <c r="T304" i="1"/>
  <c r="T309" i="1"/>
  <c r="T313" i="1"/>
  <c r="T314" i="1"/>
  <c r="T295" i="1"/>
  <c r="T315" i="1"/>
  <c r="T316" i="1"/>
  <c r="T318" i="1"/>
  <c r="T305" i="1"/>
  <c r="T288" i="1"/>
  <c r="G51" i="19" s="1"/>
  <c r="T291" i="1"/>
  <c r="T286" i="1"/>
  <c r="G48" i="16" s="1"/>
  <c r="T306" i="1"/>
  <c r="T307" i="1"/>
  <c r="T308" i="1"/>
  <c r="T290" i="1"/>
  <c r="T1030" i="1"/>
  <c r="I14" i="19" s="1"/>
  <c r="T1031" i="1"/>
  <c r="I3" i="19" s="1"/>
  <c r="T1033" i="1"/>
  <c r="I12" i="21" s="1"/>
  <c r="T1035" i="1"/>
  <c r="T1036" i="1"/>
  <c r="I12" i="17" s="1"/>
  <c r="T1037" i="1"/>
  <c r="T1042" i="1"/>
  <c r="T1043" i="1"/>
  <c r="T1045" i="1"/>
  <c r="T1040" i="1"/>
  <c r="T1061" i="1"/>
  <c r="T1075" i="1"/>
  <c r="T1076" i="1"/>
  <c r="T1032" i="1"/>
  <c r="T1034" i="1"/>
  <c r="I20" i="19" s="1"/>
  <c r="T1038" i="1"/>
  <c r="T1039" i="1"/>
  <c r="T1044" i="1"/>
  <c r="T1060" i="1"/>
  <c r="T1065" i="1"/>
  <c r="T1066" i="1"/>
  <c r="T1077" i="1"/>
  <c r="T1046" i="1"/>
  <c r="I26" i="19" s="1"/>
  <c r="T1050" i="1"/>
  <c r="T1051" i="1"/>
  <c r="T1052" i="1"/>
  <c r="T1053" i="1"/>
  <c r="T1054" i="1"/>
  <c r="T1048" i="1"/>
  <c r="T1055" i="1"/>
  <c r="T1056" i="1"/>
  <c r="T1062" i="1"/>
  <c r="T1064" i="1"/>
  <c r="T1067" i="1"/>
  <c r="T1068" i="1"/>
  <c r="T1069" i="1"/>
  <c r="T1070" i="1"/>
  <c r="T1073" i="1"/>
  <c r="T1078" i="1"/>
  <c r="T1047" i="1"/>
  <c r="T1057" i="1"/>
  <c r="T1058" i="1"/>
  <c r="T1071" i="1"/>
  <c r="T1072" i="1"/>
  <c r="T1059" i="1"/>
  <c r="T1063" i="1"/>
  <c r="T1074" i="1"/>
  <c r="T413" i="1"/>
  <c r="I11" i="18" s="1"/>
  <c r="T414" i="1"/>
  <c r="T415" i="1"/>
  <c r="T416" i="1"/>
  <c r="T419" i="1"/>
  <c r="T421" i="1"/>
  <c r="T423" i="1"/>
  <c r="T425" i="1"/>
  <c r="T426" i="1"/>
  <c r="T429" i="1"/>
  <c r="T444" i="1"/>
  <c r="T449" i="1"/>
  <c r="T461" i="1"/>
  <c r="T1041" i="1"/>
  <c r="I21" i="19" s="1"/>
  <c r="T417" i="1"/>
  <c r="I18" i="22" s="1"/>
  <c r="T420" i="1"/>
  <c r="I17" i="21" s="1"/>
  <c r="T427" i="1"/>
  <c r="T428" i="1"/>
  <c r="T430" i="1"/>
  <c r="T441" i="1"/>
  <c r="G46" i="20" s="1"/>
  <c r="T452" i="1"/>
  <c r="T462" i="1"/>
  <c r="G39" i="20" s="1"/>
  <c r="T418" i="1"/>
  <c r="I23" i="21" s="1"/>
  <c r="T422" i="1"/>
  <c r="T424" i="1"/>
  <c r="T456" i="1"/>
  <c r="T431" i="1"/>
  <c r="T432" i="1"/>
  <c r="T433" i="1"/>
  <c r="T434" i="1"/>
  <c r="G41" i="21" s="1"/>
  <c r="T435" i="1"/>
  <c r="T440" i="1"/>
  <c r="G49" i="16" s="1"/>
  <c r="T442" i="1"/>
  <c r="T443" i="1"/>
  <c r="T445" i="1"/>
  <c r="G45" i="22" s="1"/>
  <c r="T446" i="1"/>
  <c r="G42" i="24" s="1"/>
  <c r="T447" i="1"/>
  <c r="T451" i="1"/>
  <c r="T453" i="1"/>
  <c r="T454" i="1"/>
  <c r="T460" i="1"/>
  <c r="T436" i="1"/>
  <c r="T437" i="1"/>
  <c r="T448" i="1"/>
  <c r="T450" i="1"/>
  <c r="T455" i="1"/>
  <c r="T457" i="1"/>
  <c r="T458" i="1"/>
  <c r="T463" i="1"/>
  <c r="T464" i="1"/>
  <c r="T465" i="1"/>
  <c r="T438" i="1"/>
  <c r="T439" i="1"/>
  <c r="T459" i="1"/>
  <c r="T513" i="1"/>
  <c r="I9" i="16" s="1"/>
  <c r="T515" i="1"/>
  <c r="I6" i="19" s="1"/>
  <c r="T516" i="1"/>
  <c r="T517" i="1"/>
  <c r="I11" i="22" s="1"/>
  <c r="T524" i="1"/>
  <c r="T526" i="1"/>
  <c r="T527" i="1"/>
  <c r="T531" i="1"/>
  <c r="T532" i="1"/>
  <c r="T537" i="1"/>
  <c r="T552" i="1"/>
  <c r="T559" i="1"/>
  <c r="T561" i="1"/>
  <c r="T519" i="1"/>
  <c r="I27" i="24" s="1"/>
  <c r="T533" i="1"/>
  <c r="T520" i="1"/>
  <c r="T521" i="1"/>
  <c r="T523" i="1"/>
  <c r="I20" i="18" s="1"/>
  <c r="T525" i="1"/>
  <c r="T528" i="1"/>
  <c r="T535" i="1"/>
  <c r="T518" i="1"/>
  <c r="T522" i="1"/>
  <c r="T562" i="1"/>
  <c r="T563" i="1"/>
  <c r="T564" i="1"/>
  <c r="T530" i="1"/>
  <c r="T536" i="1"/>
  <c r="T534" i="1"/>
  <c r="G44" i="24" s="1"/>
  <c r="T538" i="1"/>
  <c r="T539" i="1"/>
  <c r="T547" i="1"/>
  <c r="T545" i="1"/>
  <c r="T546" i="1"/>
  <c r="T540" i="1"/>
  <c r="T554" i="1"/>
  <c r="T555" i="1"/>
  <c r="T556" i="1"/>
  <c r="T558" i="1"/>
  <c r="T514" i="1"/>
  <c r="T529" i="1"/>
  <c r="G47" i="21" s="1"/>
  <c r="T541" i="1"/>
  <c r="T548" i="1"/>
  <c r="T553" i="1"/>
  <c r="T551" i="1"/>
  <c r="T549" i="1"/>
  <c r="T550" i="1"/>
  <c r="T560" i="1"/>
  <c r="T542" i="1"/>
  <c r="T543" i="1"/>
  <c r="T544" i="1"/>
  <c r="T557" i="1"/>
  <c r="T1359" i="1"/>
  <c r="T1361" i="1"/>
  <c r="I3" i="20" s="1"/>
  <c r="T1362" i="1"/>
  <c r="I5" i="20" s="1"/>
  <c r="T1364" i="1"/>
  <c r="T1365" i="1"/>
  <c r="T1367" i="1"/>
  <c r="T1368" i="1"/>
  <c r="T1369" i="1"/>
  <c r="T1373" i="1"/>
  <c r="T1388" i="1"/>
  <c r="T1391" i="1"/>
  <c r="T1393" i="1"/>
  <c r="T1400" i="1"/>
  <c r="T1401" i="1"/>
  <c r="T1360" i="1"/>
  <c r="I16" i="19" s="1"/>
  <c r="T1366" i="1"/>
  <c r="T1372" i="1"/>
  <c r="T1370" i="1"/>
  <c r="T1371" i="1"/>
  <c r="T1385" i="1"/>
  <c r="T1402" i="1"/>
  <c r="T1363" i="1"/>
  <c r="I22" i="20" s="1"/>
  <c r="T1375" i="1"/>
  <c r="T1376" i="1"/>
  <c r="T1386" i="1"/>
  <c r="T1380" i="1"/>
  <c r="T1381" i="1"/>
  <c r="T1384" i="1"/>
  <c r="T1390" i="1"/>
  <c r="T1394" i="1"/>
  <c r="T1395" i="1"/>
  <c r="T1396" i="1"/>
  <c r="T1397" i="1"/>
  <c r="T1398" i="1"/>
  <c r="T1377" i="1"/>
  <c r="T1378" i="1"/>
  <c r="G42" i="17" s="1"/>
  <c r="T1382" i="1"/>
  <c r="G48" i="24" s="1"/>
  <c r="T1383" i="1"/>
  <c r="T1379" i="1"/>
  <c r="T1387" i="1"/>
  <c r="T1389" i="1"/>
  <c r="T1399" i="1"/>
  <c r="T1403" i="1"/>
  <c r="T1374" i="1"/>
  <c r="T1392" i="1"/>
  <c r="T752" i="1"/>
  <c r="T753" i="1"/>
  <c r="I10" i="22" s="1"/>
  <c r="T755" i="1"/>
  <c r="I12" i="18" s="1"/>
  <c r="T757" i="1"/>
  <c r="I4" i="24" s="1"/>
  <c r="T759" i="1"/>
  <c r="T760" i="1"/>
  <c r="I5" i="22" s="1"/>
  <c r="T761" i="1"/>
  <c r="T765" i="1"/>
  <c r="T771" i="1"/>
  <c r="T781" i="1"/>
  <c r="T794" i="1"/>
  <c r="T795" i="1"/>
  <c r="T796" i="1"/>
  <c r="I13" i="22" s="1"/>
  <c r="T754" i="1"/>
  <c r="I16" i="18" s="1"/>
  <c r="T762" i="1"/>
  <c r="I19" i="20" s="1"/>
  <c r="T763" i="1"/>
  <c r="I15" i="24" s="1"/>
  <c r="T770" i="1"/>
  <c r="T767" i="1"/>
  <c r="G44" i="18" s="1"/>
  <c r="T790" i="1"/>
  <c r="T791" i="1"/>
  <c r="T758" i="1"/>
  <c r="I22" i="22" s="1"/>
  <c r="T766" i="1"/>
  <c r="I22" i="17" s="1"/>
  <c r="T772" i="1"/>
  <c r="T773" i="1"/>
  <c r="T774" i="1"/>
  <c r="T764" i="1"/>
  <c r="G45" i="24" s="1"/>
  <c r="T780" i="1"/>
  <c r="T779" i="1"/>
  <c r="T782" i="1"/>
  <c r="T783" i="1"/>
  <c r="T784" i="1"/>
  <c r="T785" i="1"/>
  <c r="T788" i="1"/>
  <c r="T792" i="1"/>
  <c r="T769" i="1"/>
  <c r="T775" i="1"/>
  <c r="T778" i="1"/>
  <c r="T786" i="1"/>
  <c r="T789" i="1"/>
  <c r="T793" i="1"/>
  <c r="T776" i="1"/>
  <c r="T777" i="1"/>
  <c r="T787" i="1"/>
  <c r="T466" i="1"/>
  <c r="I7" i="22" s="1"/>
  <c r="T469" i="1"/>
  <c r="T472" i="1"/>
  <c r="T475" i="1"/>
  <c r="T476" i="1"/>
  <c r="I13" i="17" s="1"/>
  <c r="T478" i="1"/>
  <c r="I8" i="16" s="1"/>
  <c r="T479" i="1"/>
  <c r="T482" i="1"/>
  <c r="T487" i="1"/>
  <c r="T501" i="1"/>
  <c r="T485" i="1"/>
  <c r="G50" i="19" s="1"/>
  <c r="T492" i="1"/>
  <c r="T468" i="1"/>
  <c r="T471" i="1"/>
  <c r="T473" i="1"/>
  <c r="T477" i="1"/>
  <c r="T480" i="1"/>
  <c r="T470" i="1"/>
  <c r="T481" i="1"/>
  <c r="T503" i="1"/>
  <c r="T467" i="1"/>
  <c r="T474" i="1"/>
  <c r="T486" i="1"/>
  <c r="T488" i="1"/>
  <c r="T489" i="1"/>
  <c r="T490" i="1"/>
  <c r="G55" i="19" s="1"/>
  <c r="T484" i="1"/>
  <c r="G53" i="19" s="1"/>
  <c r="T495" i="1"/>
  <c r="T496" i="1"/>
  <c r="T498" i="1"/>
  <c r="T505" i="1"/>
  <c r="T508" i="1"/>
  <c r="T509" i="1"/>
  <c r="T510" i="1"/>
  <c r="T483" i="1"/>
  <c r="T502" i="1"/>
  <c r="G40" i="17" s="1"/>
  <c r="T500" i="1"/>
  <c r="T497" i="1"/>
  <c r="T499" i="1"/>
  <c r="T506" i="1"/>
  <c r="T507" i="1"/>
  <c r="T494" i="1"/>
  <c r="T511" i="1"/>
  <c r="T491" i="1"/>
  <c r="T504" i="1"/>
  <c r="T512" i="1"/>
  <c r="T568" i="1"/>
  <c r="I12" i="20" s="1"/>
  <c r="T569" i="1"/>
  <c r="I14" i="17" s="1"/>
  <c r="T571" i="1"/>
  <c r="I13" i="19" s="1"/>
  <c r="T573" i="1"/>
  <c r="I6" i="16" s="1"/>
  <c r="T574" i="1"/>
  <c r="I12" i="19" s="1"/>
  <c r="T575" i="1"/>
  <c r="T577" i="1"/>
  <c r="T579" i="1"/>
  <c r="T583" i="1"/>
  <c r="T581" i="1"/>
  <c r="T599" i="1"/>
  <c r="T566" i="1"/>
  <c r="T567" i="1"/>
  <c r="I16" i="17" s="1"/>
  <c r="T570" i="1"/>
  <c r="T572" i="1"/>
  <c r="I25" i="24" s="1"/>
  <c r="T576" i="1"/>
  <c r="T600" i="1"/>
  <c r="T601" i="1"/>
  <c r="T565" i="1"/>
  <c r="I22" i="21" s="1"/>
  <c r="T602" i="1"/>
  <c r="T578" i="1"/>
  <c r="T584" i="1"/>
  <c r="T580" i="1"/>
  <c r="G48" i="19" s="1"/>
  <c r="T585" i="1"/>
  <c r="T586" i="1"/>
  <c r="T588" i="1"/>
  <c r="T589" i="1"/>
  <c r="T592" i="1"/>
  <c r="T595" i="1"/>
  <c r="T598" i="1"/>
  <c r="T603" i="1"/>
  <c r="T604" i="1"/>
  <c r="T605" i="1"/>
  <c r="T606" i="1"/>
  <c r="T607" i="1"/>
  <c r="T608" i="1"/>
  <c r="T582" i="1"/>
  <c r="T590" i="1"/>
  <c r="T593" i="1"/>
  <c r="T594" i="1"/>
  <c r="T609" i="1"/>
  <c r="T591" i="1"/>
  <c r="T587" i="1"/>
  <c r="T596" i="1"/>
  <c r="T1080" i="1"/>
  <c r="I8" i="18" s="1"/>
  <c r="T1082" i="1"/>
  <c r="T1084" i="1"/>
  <c r="G41" i="19" s="1"/>
  <c r="T1086" i="1"/>
  <c r="I5" i="18" s="1"/>
  <c r="T1088" i="1"/>
  <c r="T1090" i="1"/>
  <c r="T1095" i="1"/>
  <c r="T1119" i="1"/>
  <c r="T1120" i="1"/>
  <c r="T1123" i="1"/>
  <c r="I3" i="22" s="1"/>
  <c r="T1124" i="1"/>
  <c r="T1079" i="1"/>
  <c r="I20" i="21" s="1"/>
  <c r="T1081" i="1"/>
  <c r="I19" i="21" s="1"/>
  <c r="T1083" i="1"/>
  <c r="T1087" i="1"/>
  <c r="T1093" i="1"/>
  <c r="T1111" i="1"/>
  <c r="T1117" i="1"/>
  <c r="T1121" i="1"/>
  <c r="T1085" i="1"/>
  <c r="I21" i="16" s="1"/>
  <c r="T1089" i="1"/>
  <c r="T1096" i="1"/>
  <c r="T1097" i="1"/>
  <c r="T1098" i="1"/>
  <c r="T1099" i="1"/>
  <c r="T1115" i="1"/>
  <c r="T1112" i="1"/>
  <c r="T1094" i="1"/>
  <c r="T1104" i="1"/>
  <c r="T1106" i="1"/>
  <c r="T1110" i="1"/>
  <c r="T1107" i="1"/>
  <c r="T1113" i="1"/>
  <c r="T1100" i="1"/>
  <c r="T1116" i="1"/>
  <c r="T1114" i="1"/>
  <c r="T1126" i="1"/>
  <c r="T1092" i="1"/>
  <c r="T1091" i="1"/>
  <c r="G54" i="19" s="1"/>
  <c r="T1101" i="1"/>
  <c r="T1105" i="1"/>
  <c r="T1102" i="1"/>
  <c r="T1108" i="1"/>
  <c r="T1127" i="1"/>
  <c r="T1128" i="1"/>
  <c r="T1103" i="1"/>
  <c r="T1109" i="1"/>
  <c r="T1118" i="1"/>
  <c r="T1122" i="1"/>
  <c r="T1269" i="1"/>
  <c r="T1272" i="1"/>
  <c r="I9" i="18" s="1"/>
  <c r="T1273" i="1"/>
  <c r="T1275" i="1"/>
  <c r="T1277" i="1"/>
  <c r="T1279" i="1"/>
  <c r="T1280" i="1"/>
  <c r="T1281" i="1"/>
  <c r="T1285" i="1"/>
  <c r="T1288" i="1"/>
  <c r="G39" i="19" s="1"/>
  <c r="T1294" i="1"/>
  <c r="T1276" i="1"/>
  <c r="I10" i="20" s="1"/>
  <c r="T1287" i="1"/>
  <c r="T1308" i="1"/>
  <c r="T1309" i="1"/>
  <c r="I26" i="16" s="1"/>
  <c r="T1310" i="1"/>
  <c r="I3" i="21" s="1"/>
  <c r="T1270" i="1"/>
  <c r="T1271" i="1"/>
  <c r="T1274" i="1"/>
  <c r="T1283" i="1"/>
  <c r="T1286" i="1"/>
  <c r="G46" i="17" s="1"/>
  <c r="T1300" i="1"/>
  <c r="T1302" i="1"/>
  <c r="T1298" i="1"/>
  <c r="T1306" i="1"/>
  <c r="T1311" i="1"/>
  <c r="T1312" i="1"/>
  <c r="T1278" i="1"/>
  <c r="T1292" i="1"/>
  <c r="T1290" i="1"/>
  <c r="G46" i="16" s="1"/>
  <c r="T1295" i="1"/>
  <c r="T1293" i="1"/>
  <c r="T1296" i="1"/>
  <c r="T1299" i="1"/>
  <c r="G52" i="19" s="1"/>
  <c r="T1304" i="1"/>
  <c r="T1313" i="1"/>
  <c r="T1314" i="1"/>
  <c r="T1291" i="1"/>
  <c r="T1284" i="1"/>
  <c r="G43" i="19" s="1"/>
  <c r="T1301" i="1"/>
  <c r="T1303" i="1"/>
  <c r="T1289" i="1"/>
  <c r="T1297" i="1"/>
  <c r="T1305" i="1"/>
  <c r="T1307" i="1"/>
  <c r="T1175" i="1"/>
  <c r="I8" i="21" s="1"/>
  <c r="T1176" i="1"/>
  <c r="I4" i="22" s="1"/>
  <c r="T1180" i="1"/>
  <c r="T1181" i="1"/>
  <c r="I11" i="24" s="1"/>
  <c r="T1182" i="1"/>
  <c r="I8" i="24" s="1"/>
  <c r="T1183" i="1"/>
  <c r="T1191" i="1"/>
  <c r="I23" i="16" s="1"/>
  <c r="T1199" i="1"/>
  <c r="T1217" i="1"/>
  <c r="I9" i="20" s="1"/>
  <c r="T1218" i="1"/>
  <c r="T1219" i="1"/>
  <c r="T1220" i="1"/>
  <c r="T1177" i="1"/>
  <c r="I15" i="18" s="1"/>
  <c r="T1282" i="1"/>
  <c r="I18" i="18" s="1"/>
  <c r="T1178" i="1"/>
  <c r="I20" i="17" s="1"/>
  <c r="T1186" i="1"/>
  <c r="T1188" i="1"/>
  <c r="T1185" i="1"/>
  <c r="I24" i="20" s="1"/>
  <c r="T1209" i="1"/>
  <c r="T1210" i="1"/>
  <c r="T1204" i="1"/>
  <c r="T1184" i="1"/>
  <c r="I21" i="22" s="1"/>
  <c r="T1189" i="1"/>
  <c r="T1190" i="1"/>
  <c r="T1179" i="1"/>
  <c r="T1193" i="1"/>
  <c r="T1194" i="1"/>
  <c r="T1198" i="1"/>
  <c r="T1202" i="1"/>
  <c r="T1203" i="1"/>
  <c r="T1195" i="1"/>
  <c r="T1201" i="1"/>
  <c r="T1196" i="1"/>
  <c r="T1197" i="1"/>
  <c r="T1206" i="1"/>
  <c r="T1207" i="1"/>
  <c r="T1205" i="1"/>
  <c r="T1192" i="1"/>
  <c r="T1211" i="1"/>
  <c r="T1212" i="1"/>
  <c r="T1221" i="1"/>
  <c r="T1187" i="1"/>
  <c r="G43" i="24" s="1"/>
  <c r="T1200" i="1"/>
  <c r="T1208" i="1"/>
  <c r="T1213" i="1"/>
  <c r="T1214" i="1"/>
  <c r="T1222" i="1"/>
  <c r="T1223" i="1"/>
  <c r="T1215" i="1"/>
  <c r="T1216" i="1"/>
  <c r="T889" i="1"/>
  <c r="I3" i="16" s="1"/>
  <c r="T894" i="1"/>
  <c r="I7" i="17" s="1"/>
  <c r="T896" i="1"/>
  <c r="T898" i="1"/>
  <c r="T901" i="1"/>
  <c r="T902" i="1"/>
  <c r="T903" i="1"/>
  <c r="T907" i="1"/>
  <c r="I26" i="21" s="1"/>
  <c r="T906" i="1"/>
  <c r="G43" i="21" s="1"/>
  <c r="T921" i="1"/>
  <c r="G45" i="18" s="1"/>
  <c r="T924" i="1"/>
  <c r="T928" i="1"/>
  <c r="T930" i="1"/>
  <c r="T900" i="1"/>
  <c r="I4" i="21" s="1"/>
  <c r="T892" i="1"/>
  <c r="T893" i="1"/>
  <c r="T895" i="1"/>
  <c r="T897" i="1"/>
  <c r="T904" i="1"/>
  <c r="T943" i="1"/>
  <c r="T918" i="1"/>
  <c r="T891" i="1"/>
  <c r="T931" i="1"/>
  <c r="G41" i="22" s="1"/>
  <c r="T890" i="1"/>
  <c r="T910" i="1"/>
  <c r="T908" i="1"/>
  <c r="T905" i="1"/>
  <c r="G50" i="20" s="1"/>
  <c r="T911" i="1"/>
  <c r="T919" i="1"/>
  <c r="T912" i="1"/>
  <c r="T923" i="1"/>
  <c r="T922" i="1"/>
  <c r="T925" i="1"/>
  <c r="T926" i="1"/>
  <c r="T929" i="1"/>
  <c r="T932" i="1"/>
  <c r="T888" i="1"/>
  <c r="T913" i="1"/>
  <c r="T909" i="1"/>
  <c r="T914" i="1"/>
  <c r="T915" i="1"/>
  <c r="T920" i="1"/>
  <c r="T917" i="1"/>
  <c r="T927" i="1"/>
  <c r="T916" i="1"/>
  <c r="T899" i="1"/>
  <c r="T841" i="1"/>
  <c r="I25" i="16" s="1"/>
  <c r="T842" i="1"/>
  <c r="T844" i="1"/>
  <c r="T845" i="1"/>
  <c r="T847" i="1"/>
  <c r="T849" i="1"/>
  <c r="T850" i="1"/>
  <c r="T852" i="1"/>
  <c r="T853" i="1"/>
  <c r="T862" i="1"/>
  <c r="T860" i="1"/>
  <c r="I14" i="20" s="1"/>
  <c r="T873" i="1"/>
  <c r="T877" i="1"/>
  <c r="T885" i="1"/>
  <c r="G42" i="19" s="1"/>
  <c r="T253" i="1"/>
  <c r="I18" i="17" s="1"/>
  <c r="T886" i="1"/>
  <c r="T843" i="1"/>
  <c r="T846" i="1"/>
  <c r="T854" i="1"/>
  <c r="T855" i="1"/>
  <c r="I19" i="22" s="1"/>
  <c r="T856" i="1"/>
  <c r="T858" i="1"/>
  <c r="T296" i="1"/>
  <c r="T878" i="1"/>
  <c r="T848" i="1"/>
  <c r="T851" i="1"/>
  <c r="T861" i="1"/>
  <c r="G42" i="22" s="1"/>
  <c r="T865" i="1"/>
  <c r="T874" i="1"/>
  <c r="T866" i="1"/>
  <c r="T875" i="1"/>
  <c r="T876" i="1"/>
  <c r="T879" i="1"/>
  <c r="T880" i="1"/>
  <c r="T881" i="1"/>
  <c r="T887" i="1"/>
  <c r="I23" i="19" s="1"/>
  <c r="T867" i="1"/>
  <c r="T859" i="1"/>
  <c r="G47" i="24" s="1"/>
  <c r="T871" i="1"/>
  <c r="G49" i="17" s="1"/>
  <c r="T868" i="1"/>
  <c r="T869" i="1"/>
  <c r="T872" i="1"/>
  <c r="T863" i="1"/>
  <c r="T882" i="1"/>
  <c r="T883" i="1"/>
  <c r="T870" i="1"/>
  <c r="T864" i="1"/>
  <c r="T884" i="1"/>
  <c r="T3" i="1"/>
  <c r="T4" i="1"/>
  <c r="T7" i="1"/>
  <c r="T8" i="1"/>
  <c r="T11" i="1"/>
  <c r="I13" i="18" s="1"/>
  <c r="T12" i="1"/>
  <c r="T13" i="1"/>
  <c r="I9" i="19" s="1"/>
  <c r="T15" i="1"/>
  <c r="I14" i="24" s="1"/>
  <c r="T16" i="1"/>
  <c r="T18" i="1"/>
  <c r="T19" i="1"/>
  <c r="T17" i="1"/>
  <c r="T37" i="1"/>
  <c r="G39" i="16" s="1"/>
  <c r="T39" i="1"/>
  <c r="T5" i="1"/>
  <c r="T9" i="1"/>
  <c r="T10" i="1"/>
  <c r="T36" i="1"/>
  <c r="T32" i="1"/>
  <c r="T6" i="1"/>
  <c r="I21" i="21" s="1"/>
  <c r="T14" i="1"/>
  <c r="T38" i="1"/>
  <c r="T22" i="1"/>
  <c r="T23" i="1"/>
  <c r="T34" i="1"/>
  <c r="T35" i="1"/>
  <c r="G42" i="21" s="1"/>
  <c r="T24" i="1"/>
  <c r="T21" i="1"/>
  <c r="T25" i="1"/>
  <c r="T29" i="1"/>
  <c r="T20" i="1"/>
  <c r="T40" i="1"/>
  <c r="T41" i="1"/>
  <c r="T42" i="1"/>
  <c r="T45" i="1"/>
  <c r="T46" i="1"/>
  <c r="T31" i="1"/>
  <c r="T26" i="1"/>
  <c r="T30" i="1"/>
  <c r="T43" i="1"/>
  <c r="T27" i="1"/>
  <c r="T28" i="1"/>
  <c r="T33" i="1"/>
  <c r="T44" i="1"/>
  <c r="T227" i="1"/>
  <c r="I12" i="16" s="1"/>
  <c r="T229" i="1"/>
  <c r="I5" i="21" s="1"/>
  <c r="T230" i="1"/>
  <c r="T231" i="1"/>
  <c r="T233" i="1"/>
  <c r="I7" i="16" s="1"/>
  <c r="T235" i="1"/>
  <c r="T238" i="1"/>
  <c r="T240" i="1"/>
  <c r="T243" i="1"/>
  <c r="T251" i="1"/>
  <c r="T259" i="1"/>
  <c r="T265" i="1"/>
  <c r="T266" i="1"/>
  <c r="I7" i="18" s="1"/>
  <c r="T267" i="1"/>
  <c r="G39" i="18" s="1"/>
  <c r="T228" i="1"/>
  <c r="T232" i="1"/>
  <c r="I17" i="22" s="1"/>
  <c r="T234" i="1"/>
  <c r="I18" i="16" s="1"/>
  <c r="T236" i="1"/>
  <c r="T237" i="1"/>
  <c r="T242" i="1"/>
  <c r="T252" i="1"/>
  <c r="T239" i="1"/>
  <c r="T257" i="1"/>
  <c r="T268" i="1"/>
  <c r="T244" i="1"/>
  <c r="T254" i="1"/>
  <c r="T255" i="1"/>
  <c r="T256" i="1"/>
  <c r="T246" i="1"/>
  <c r="T258" i="1"/>
  <c r="T857" i="1"/>
  <c r="G46" i="22" s="1"/>
  <c r="T260" i="1"/>
  <c r="T261" i="1"/>
  <c r="T262" i="1"/>
  <c r="T269" i="1"/>
  <c r="T270" i="1"/>
  <c r="T247" i="1"/>
  <c r="T241" i="1"/>
  <c r="T263" i="1"/>
  <c r="T250" i="1"/>
  <c r="T271" i="1"/>
  <c r="T248" i="1"/>
  <c r="T628" i="1"/>
  <c r="T249" i="1"/>
  <c r="T264" i="1"/>
  <c r="T97" i="1"/>
  <c r="T99" i="1"/>
  <c r="I8" i="19" s="1"/>
  <c r="T100" i="1"/>
  <c r="I25" i="21" s="1"/>
  <c r="T101" i="1"/>
  <c r="I13" i="21" s="1"/>
  <c r="T102" i="1"/>
  <c r="T105" i="1"/>
  <c r="I7" i="24" s="1"/>
  <c r="T114" i="1"/>
  <c r="T115" i="1"/>
  <c r="T118" i="1"/>
  <c r="T119" i="1"/>
  <c r="T111" i="1"/>
  <c r="G41" i="18" s="1"/>
  <c r="T129" i="1"/>
  <c r="T131" i="1"/>
  <c r="T139" i="1"/>
  <c r="I24" i="19" s="1"/>
  <c r="T103" i="1"/>
  <c r="I15" i="20" s="1"/>
  <c r="T106" i="1"/>
  <c r="T108" i="1"/>
  <c r="T104" i="1"/>
  <c r="T109" i="1"/>
  <c r="T130" i="1"/>
  <c r="T132" i="1"/>
  <c r="T140" i="1"/>
  <c r="I15" i="16" s="1"/>
  <c r="T141" i="1"/>
  <c r="T98" i="1"/>
  <c r="I22" i="24" s="1"/>
  <c r="T107" i="1"/>
  <c r="T116" i="1"/>
  <c r="T117" i="1"/>
  <c r="T112" i="1"/>
  <c r="T121" i="1"/>
  <c r="T125" i="1"/>
  <c r="T128" i="1"/>
  <c r="T123" i="1"/>
  <c r="T134" i="1"/>
  <c r="T135" i="1"/>
  <c r="T136" i="1"/>
  <c r="T137" i="1"/>
  <c r="T142" i="1"/>
  <c r="T143" i="1"/>
  <c r="T110" i="1"/>
  <c r="G49" i="20" s="1"/>
  <c r="T113" i="1"/>
  <c r="G39" i="21" s="1"/>
  <c r="T126" i="1"/>
  <c r="T122" i="1"/>
  <c r="T127" i="1"/>
  <c r="T133" i="1"/>
  <c r="T124" i="1"/>
  <c r="T138" i="1"/>
  <c r="T1224" i="1"/>
  <c r="I6" i="22" s="1"/>
  <c r="T1225" i="1"/>
  <c r="I11" i="20" s="1"/>
  <c r="T1226" i="1"/>
  <c r="I3" i="24" s="1"/>
  <c r="T1230" i="1"/>
  <c r="I26" i="18" s="1"/>
  <c r="T1231" i="1"/>
  <c r="I13" i="24" s="1"/>
  <c r="T1233" i="1"/>
  <c r="I5" i="19" s="1"/>
  <c r="T1252" i="1"/>
  <c r="T1253" i="1"/>
  <c r="G43" i="20" s="1"/>
  <c r="T1254" i="1"/>
  <c r="T1257" i="1"/>
  <c r="T1258" i="1"/>
  <c r="T1263" i="1"/>
  <c r="T1266" i="1"/>
  <c r="I10" i="19" s="1"/>
  <c r="T1267" i="1"/>
  <c r="I4" i="16" s="1"/>
  <c r="T1227" i="1"/>
  <c r="I20" i="20" s="1"/>
  <c r="T1229" i="1"/>
  <c r="I16" i="16" s="1"/>
  <c r="T1232" i="1"/>
  <c r="T120" i="1"/>
  <c r="T1246" i="1"/>
  <c r="I19" i="16" s="1"/>
  <c r="T1256" i="1"/>
  <c r="T1259" i="1"/>
  <c r="T1260" i="1"/>
  <c r="T1264" i="1"/>
  <c r="T1268" i="1"/>
  <c r="T1228" i="1"/>
  <c r="I22" i="18" s="1"/>
  <c r="T1261" i="1"/>
  <c r="T1235" i="1"/>
  <c r="T1236" i="1"/>
  <c r="T1237" i="1"/>
  <c r="T1238" i="1"/>
  <c r="T1251" i="1"/>
  <c r="T1239" i="1"/>
  <c r="T1240" i="1"/>
  <c r="T1241" i="1"/>
  <c r="T1247" i="1"/>
  <c r="T1245" i="1"/>
  <c r="G54" i="20" s="1"/>
  <c r="T1234" i="1"/>
  <c r="G48" i="20" s="1"/>
  <c r="T1248" i="1"/>
  <c r="T1250" i="1"/>
  <c r="T1242" i="1"/>
  <c r="T1243" i="1"/>
  <c r="T1262" i="1"/>
  <c r="T1244" i="1"/>
  <c r="T1249" i="1"/>
  <c r="T1255" i="1"/>
  <c r="T1265" i="1"/>
  <c r="T708" i="1"/>
  <c r="I8" i="17" s="1"/>
  <c r="T710" i="1"/>
  <c r="T712" i="1"/>
  <c r="T714" i="1"/>
  <c r="I14" i="18" s="1"/>
  <c r="T715" i="1"/>
  <c r="I12" i="24" s="1"/>
  <c r="T716" i="1"/>
  <c r="I6" i="24" s="1"/>
  <c r="T717" i="1"/>
  <c r="T725" i="1"/>
  <c r="T727" i="1"/>
  <c r="T713" i="1"/>
  <c r="G51" i="20" s="1"/>
  <c r="T721" i="1"/>
  <c r="T743" i="1"/>
  <c r="T748" i="1"/>
  <c r="T749" i="1"/>
  <c r="I25" i="18" s="1"/>
  <c r="T750" i="1"/>
  <c r="T707" i="1"/>
  <c r="T709" i="1"/>
  <c r="T711" i="1"/>
  <c r="T718" i="1"/>
  <c r="T720" i="1"/>
  <c r="T726" i="1"/>
  <c r="G42" i="18" s="1"/>
  <c r="T735" i="1"/>
  <c r="T734" i="1"/>
  <c r="I23" i="24" s="1"/>
  <c r="T706" i="1"/>
  <c r="T719" i="1"/>
  <c r="T381" i="1"/>
  <c r="T739" i="1"/>
  <c r="T597" i="1"/>
  <c r="T723" i="1"/>
  <c r="T724" i="1"/>
  <c r="G49" i="19" s="1"/>
  <c r="T729" i="1"/>
  <c r="T736" i="1"/>
  <c r="T737" i="1"/>
  <c r="T738" i="1"/>
  <c r="T740" i="1"/>
  <c r="T741" i="1"/>
  <c r="T744" i="1"/>
  <c r="T745" i="1"/>
  <c r="T751" i="1"/>
  <c r="T730" i="1"/>
  <c r="T731" i="1"/>
  <c r="T732" i="1"/>
  <c r="T733" i="1"/>
  <c r="T746" i="1"/>
  <c r="T747" i="1"/>
  <c r="T728" i="1"/>
  <c r="T742" i="1"/>
  <c r="T188" i="1"/>
  <c r="I14" i="21" s="1"/>
  <c r="T189" i="1"/>
  <c r="T191" i="1"/>
  <c r="I7" i="19" s="1"/>
  <c r="T193" i="1"/>
  <c r="T199" i="1"/>
  <c r="I24" i="18" s="1"/>
  <c r="T201" i="1"/>
  <c r="T196" i="1"/>
  <c r="G46" i="24" s="1"/>
  <c r="T202" i="1"/>
  <c r="G45" i="17" s="1"/>
  <c r="T210" i="1"/>
  <c r="T218" i="1"/>
  <c r="T219" i="1"/>
  <c r="T220" i="1"/>
  <c r="T190" i="1"/>
  <c r="I15" i="17" s="1"/>
  <c r="T192" i="1"/>
  <c r="T194" i="1"/>
  <c r="I19" i="24" s="1"/>
  <c r="T195" i="1"/>
  <c r="T200" i="1"/>
  <c r="T221" i="1"/>
  <c r="T197" i="1"/>
  <c r="T198" i="1"/>
  <c r="T205" i="1"/>
  <c r="T977" i="1"/>
  <c r="T204" i="1"/>
  <c r="G41" i="17" s="1"/>
  <c r="T756" i="1"/>
  <c r="T206" i="1"/>
  <c r="T208" i="1"/>
  <c r="T207" i="1"/>
  <c r="T211" i="1"/>
  <c r="G44" i="22" s="1"/>
  <c r="T213" i="1"/>
  <c r="T216" i="1"/>
  <c r="T222" i="1"/>
  <c r="T203" i="1"/>
  <c r="G44" i="19" s="1"/>
  <c r="T209" i="1"/>
  <c r="T217" i="1"/>
  <c r="T768" i="1"/>
  <c r="T223" i="1"/>
  <c r="T224" i="1"/>
  <c r="T225" i="1"/>
  <c r="G40" i="22" s="1"/>
  <c r="T212" i="1"/>
  <c r="T214" i="1"/>
  <c r="T215" i="1"/>
  <c r="T226" i="1"/>
  <c r="T657" i="1"/>
  <c r="T659" i="1"/>
  <c r="T661" i="1"/>
  <c r="T662" i="1"/>
  <c r="T666" i="1"/>
  <c r="T667" i="1"/>
  <c r="I11" i="21" s="1"/>
  <c r="T668" i="1"/>
  <c r="T670" i="1"/>
  <c r="I24" i="16" s="1"/>
  <c r="T695" i="1"/>
  <c r="T699" i="1"/>
  <c r="I6" i="21" s="1"/>
  <c r="T700" i="1"/>
  <c r="T658" i="1"/>
  <c r="T660" i="1"/>
  <c r="I25" i="22" s="1"/>
  <c r="T663" i="1"/>
  <c r="I20" i="24" s="1"/>
  <c r="T665" i="1"/>
  <c r="T669" i="1"/>
  <c r="T686" i="1"/>
  <c r="T688" i="1"/>
  <c r="T664" i="1"/>
  <c r="I22" i="19" s="1"/>
  <c r="T684" i="1"/>
  <c r="T674" i="1"/>
  <c r="T671" i="1"/>
  <c r="G46" i="19" s="1"/>
  <c r="T673" i="1"/>
  <c r="T675" i="1"/>
  <c r="T676" i="1"/>
  <c r="T679" i="1"/>
  <c r="T677" i="1"/>
  <c r="T681" i="1"/>
  <c r="T680" i="1"/>
  <c r="T689" i="1"/>
  <c r="T690" i="1"/>
  <c r="T691" i="1"/>
  <c r="T692" i="1"/>
  <c r="T696" i="1"/>
  <c r="T697" i="1"/>
  <c r="T698" i="1"/>
  <c r="T245" i="1"/>
  <c r="T701" i="1"/>
  <c r="T702" i="1"/>
  <c r="T683" i="1"/>
  <c r="T682" i="1"/>
  <c r="T687" i="1"/>
  <c r="T693" i="1"/>
  <c r="T694" i="1"/>
  <c r="T703" i="1"/>
  <c r="T704" i="1"/>
  <c r="T705" i="1"/>
  <c r="T672" i="1"/>
  <c r="T678" i="1"/>
  <c r="T685" i="1"/>
  <c r="T611" i="1"/>
  <c r="T612" i="1"/>
  <c r="T613" i="1"/>
  <c r="T615" i="1"/>
  <c r="T616" i="1"/>
  <c r="T619" i="1"/>
  <c r="T623" i="1"/>
  <c r="T624" i="1"/>
  <c r="T627" i="1"/>
  <c r="T650" i="1"/>
  <c r="T651" i="1"/>
  <c r="I25" i="19" s="1"/>
  <c r="T610" i="1"/>
  <c r="T617" i="1"/>
  <c r="T618" i="1"/>
  <c r="T635" i="1"/>
  <c r="T639" i="1"/>
  <c r="T643" i="1"/>
  <c r="T648" i="1"/>
  <c r="T652" i="1"/>
  <c r="T614" i="1"/>
  <c r="I21" i="20" s="1"/>
  <c r="T649" i="1"/>
  <c r="T620" i="1"/>
  <c r="T625" i="1"/>
  <c r="G51" i="21" s="1"/>
  <c r="T622" i="1"/>
  <c r="G44" i="16" s="1"/>
  <c r="T629" i="1"/>
  <c r="T630" i="1"/>
  <c r="G47" i="22" s="1"/>
  <c r="T637" i="1"/>
  <c r="T633" i="1"/>
  <c r="G49" i="18" s="1"/>
  <c r="T640" i="1"/>
  <c r="T641" i="1"/>
  <c r="T644" i="1"/>
  <c r="T646" i="1"/>
  <c r="T653" i="1"/>
  <c r="T647" i="1"/>
  <c r="T654" i="1"/>
  <c r="T621" i="1"/>
  <c r="T631" i="1"/>
  <c r="T636" i="1"/>
  <c r="T1459" i="1"/>
  <c r="T632" i="1"/>
  <c r="T642" i="1"/>
  <c r="T645" i="1"/>
  <c r="T493" i="1"/>
  <c r="I17" i="16" s="1"/>
  <c r="T655" i="1"/>
  <c r="T626" i="1"/>
  <c r="T638" i="1"/>
  <c r="T656" i="1"/>
  <c r="T144" i="1"/>
  <c r="I9" i="17" s="1"/>
  <c r="T145" i="1"/>
  <c r="I8" i="22" s="1"/>
  <c r="T146" i="1"/>
  <c r="T152" i="1"/>
  <c r="I5" i="17" s="1"/>
  <c r="T153" i="1"/>
  <c r="T155" i="1"/>
  <c r="T157" i="1"/>
  <c r="T163" i="1"/>
  <c r="T160" i="1"/>
  <c r="G44" i="21" s="1"/>
  <c r="T182" i="1"/>
  <c r="T183" i="1"/>
  <c r="T184" i="1"/>
  <c r="T147" i="1"/>
  <c r="I18" i="21" s="1"/>
  <c r="T148" i="1"/>
  <c r="T149" i="1"/>
  <c r="T150" i="1"/>
  <c r="I16" i="21" s="1"/>
  <c r="T154" i="1"/>
  <c r="I16" i="22" s="1"/>
  <c r="T158" i="1"/>
  <c r="T151" i="1"/>
  <c r="I19" i="18" s="1"/>
  <c r="T175" i="1"/>
  <c r="T185" i="1"/>
  <c r="T156" i="1"/>
  <c r="T186" i="1"/>
  <c r="T165" i="1"/>
  <c r="T166" i="1"/>
  <c r="T162" i="1"/>
  <c r="T159" i="1"/>
  <c r="G39" i="24" s="1"/>
  <c r="T167" i="1"/>
  <c r="T164" i="1"/>
  <c r="T168" i="1"/>
  <c r="T177" i="1"/>
  <c r="T178" i="1"/>
  <c r="T179" i="1"/>
  <c r="T187" i="1"/>
  <c r="T161" i="1"/>
  <c r="T169" i="1"/>
  <c r="T170" i="1"/>
  <c r="T171" i="1"/>
  <c r="T172" i="1"/>
  <c r="T176" i="1"/>
  <c r="T180" i="1"/>
  <c r="T174" i="1"/>
  <c r="T173" i="1"/>
  <c r="T181" i="1"/>
  <c r="T1129" i="1"/>
  <c r="I7" i="21" s="1"/>
  <c r="T1130" i="1"/>
  <c r="T1132" i="1"/>
  <c r="T1134" i="1"/>
  <c r="I3" i="17" s="1"/>
  <c r="T1135" i="1"/>
  <c r="I24" i="22" s="1"/>
  <c r="T1136" i="1"/>
  <c r="T1138" i="1"/>
  <c r="T1142" i="1"/>
  <c r="I25" i="20" s="1"/>
  <c r="T1153" i="1"/>
  <c r="T1156" i="1"/>
  <c r="T1167" i="1"/>
  <c r="T1168" i="1"/>
  <c r="I23" i="18" s="1"/>
  <c r="T1169" i="1"/>
  <c r="T1170" i="1"/>
  <c r="T1131" i="1"/>
  <c r="I15" i="22" s="1"/>
  <c r="T1133" i="1"/>
  <c r="T1139" i="1"/>
  <c r="T1140" i="1"/>
  <c r="T1141" i="1"/>
  <c r="T1150" i="1"/>
  <c r="I19" i="19" s="1"/>
  <c r="T1158" i="1"/>
  <c r="T1159" i="1"/>
  <c r="T1171" i="1"/>
  <c r="T1137" i="1"/>
  <c r="I21" i="24" s="1"/>
  <c r="T1172" i="1"/>
  <c r="I27" i="16" s="1"/>
  <c r="T1145" i="1"/>
  <c r="T1143" i="1"/>
  <c r="G52" i="20" s="1"/>
  <c r="T1144" i="1"/>
  <c r="G45" i="21" s="1"/>
  <c r="T1152" i="1"/>
  <c r="T1151" i="1"/>
  <c r="T1157" i="1"/>
  <c r="T1155" i="1"/>
  <c r="T1154" i="1"/>
  <c r="T1160" i="1"/>
  <c r="T1161" i="1"/>
  <c r="T1162" i="1"/>
  <c r="T1163" i="1"/>
  <c r="T1164" i="1"/>
  <c r="T1146" i="1"/>
  <c r="T1147" i="1"/>
  <c r="T1165" i="1"/>
  <c r="T1166" i="1"/>
  <c r="T1173" i="1"/>
  <c r="T1148" i="1"/>
  <c r="T1149" i="1"/>
  <c r="T1174" i="1"/>
  <c r="T982" i="1"/>
  <c r="I5" i="16" s="1"/>
  <c r="T983" i="1"/>
  <c r="I10" i="16" s="1"/>
  <c r="T984" i="1"/>
  <c r="T985" i="1"/>
  <c r="T988" i="1"/>
  <c r="I13" i="16" s="1"/>
  <c r="T993" i="1"/>
  <c r="T998" i="1"/>
  <c r="T990" i="1"/>
  <c r="G43" i="22" s="1"/>
  <c r="T996" i="1"/>
  <c r="T1016" i="1"/>
  <c r="T1026" i="1"/>
  <c r="T1027" i="1"/>
  <c r="I11" i="16" s="1"/>
  <c r="T986" i="1"/>
  <c r="T987" i="1"/>
  <c r="I18" i="20" s="1"/>
  <c r="T989" i="1"/>
  <c r="T991" i="1"/>
  <c r="T995" i="1"/>
  <c r="T1017" i="1"/>
  <c r="T1023" i="1"/>
  <c r="T1028" i="1"/>
  <c r="I16" i="20" s="1"/>
  <c r="T992" i="1"/>
  <c r="T1013" i="1"/>
  <c r="T1005" i="1"/>
  <c r="I23" i="22" s="1"/>
  <c r="T994" i="1"/>
  <c r="G50" i="17" s="1"/>
  <c r="T997" i="1"/>
  <c r="G44" i="20" s="1"/>
  <c r="T1006" i="1"/>
  <c r="G47" i="16" s="1"/>
  <c r="T999" i="1"/>
  <c r="T1007" i="1"/>
  <c r="T1008" i="1"/>
  <c r="T1000" i="1"/>
  <c r="T1003" i="1"/>
  <c r="T1004" i="1"/>
  <c r="T1009" i="1"/>
  <c r="T1014" i="1"/>
  <c r="T1012" i="1"/>
  <c r="T1018" i="1"/>
  <c r="T1029" i="1"/>
  <c r="T1011" i="1"/>
  <c r="T1015" i="1"/>
  <c r="T1010" i="1"/>
  <c r="T1019" i="1"/>
  <c r="T1020" i="1"/>
  <c r="T1021" i="1"/>
  <c r="T1024" i="1"/>
  <c r="T1025" i="1"/>
  <c r="T1001" i="1"/>
  <c r="T1002" i="1"/>
  <c r="T1022" i="1"/>
  <c r="T319" i="1"/>
  <c r="I10" i="18" s="1"/>
  <c r="T320" i="1"/>
  <c r="T321" i="1"/>
  <c r="T322" i="1"/>
  <c r="T324" i="1"/>
  <c r="T327" i="1"/>
  <c r="T329" i="1"/>
  <c r="T331" i="1"/>
  <c r="I14" i="22" s="1"/>
  <c r="T332" i="1"/>
  <c r="T328" i="1"/>
  <c r="I9" i="22" s="1"/>
  <c r="T348" i="1"/>
  <c r="T352" i="1"/>
  <c r="T361" i="1"/>
  <c r="T323" i="1"/>
  <c r="I18" i="19" s="1"/>
  <c r="T325" i="1"/>
  <c r="T326" i="1"/>
  <c r="T330" i="1"/>
  <c r="I24" i="24" s="1"/>
  <c r="T354" i="1"/>
  <c r="T357" i="1"/>
  <c r="T362" i="1"/>
  <c r="T363" i="1"/>
  <c r="I17" i="19" s="1"/>
  <c r="T337" i="1"/>
  <c r="T349" i="1"/>
  <c r="T333" i="1"/>
  <c r="T339" i="1"/>
  <c r="T336" i="1"/>
  <c r="G50" i="16" s="1"/>
  <c r="T340" i="1"/>
  <c r="T341" i="1"/>
  <c r="T342" i="1"/>
  <c r="T343" i="1"/>
  <c r="T353" i="1"/>
  <c r="T350" i="1"/>
  <c r="T356" i="1"/>
  <c r="T351" i="1"/>
  <c r="T359" i="1"/>
  <c r="T364" i="1"/>
  <c r="T365" i="1"/>
  <c r="T366" i="1"/>
  <c r="T335" i="1"/>
  <c r="T334" i="1"/>
  <c r="T347" i="1"/>
  <c r="T344" i="1"/>
  <c r="T355" i="1"/>
  <c r="T360" i="1"/>
  <c r="T345" i="1"/>
  <c r="T338" i="1"/>
  <c r="T346" i="1"/>
  <c r="T798" i="1"/>
  <c r="I25" i="17" s="1"/>
  <c r="T800" i="1"/>
  <c r="T801" i="1"/>
  <c r="T804" i="1"/>
  <c r="T807" i="1"/>
  <c r="T808" i="1"/>
  <c r="T806" i="1"/>
  <c r="I10" i="24" s="1"/>
  <c r="T825" i="1"/>
  <c r="T823" i="1"/>
  <c r="I3" i="18" s="1"/>
  <c r="T829" i="1"/>
  <c r="T835" i="1"/>
  <c r="G39" i="22" s="1"/>
  <c r="T797" i="1"/>
  <c r="T802" i="1"/>
  <c r="T803" i="1"/>
  <c r="T805" i="1"/>
  <c r="I18" i="24" s="1"/>
  <c r="T836" i="1"/>
  <c r="T837" i="1"/>
  <c r="I16" i="24" s="1"/>
  <c r="T838" i="1"/>
  <c r="T799" i="1"/>
  <c r="T821" i="1"/>
  <c r="T813" i="1"/>
  <c r="T814" i="1"/>
  <c r="T809" i="1"/>
  <c r="G40" i="24" s="1"/>
  <c r="T815" i="1"/>
  <c r="T816" i="1"/>
  <c r="T817" i="1"/>
  <c r="T818" i="1"/>
  <c r="T824" i="1"/>
  <c r="T826" i="1"/>
  <c r="T811" i="1"/>
  <c r="T822" i="1"/>
  <c r="G42" i="16" s="1"/>
  <c r="T820" i="1"/>
  <c r="T830" i="1"/>
  <c r="T839" i="1"/>
  <c r="T810" i="1"/>
  <c r="G48" i="21" s="1"/>
  <c r="T827" i="1"/>
  <c r="T812" i="1"/>
  <c r="T831" i="1"/>
  <c r="T832" i="1"/>
  <c r="T833" i="1"/>
  <c r="T834" i="1"/>
  <c r="T840" i="1"/>
  <c r="T358" i="1"/>
  <c r="T819" i="1"/>
  <c r="T828" i="1"/>
  <c r="T933" i="1"/>
  <c r="T938" i="1"/>
  <c r="T941" i="1"/>
  <c r="T634" i="1"/>
  <c r="G43" i="16" s="1"/>
  <c r="T942" i="1"/>
  <c r="T946" i="1"/>
  <c r="T947" i="1"/>
  <c r="T950" i="1"/>
  <c r="T940" i="1"/>
  <c r="G47" i="17" s="1"/>
  <c r="T967" i="1"/>
  <c r="T979" i="1"/>
  <c r="G42" i="20" s="1"/>
  <c r="T937" i="1"/>
  <c r="T939" i="1"/>
  <c r="T953" i="1"/>
  <c r="T959" i="1"/>
  <c r="T952" i="1"/>
  <c r="I19" i="17" s="1"/>
  <c r="T966" i="1"/>
  <c r="T980" i="1"/>
  <c r="T935" i="1"/>
  <c r="T944" i="1"/>
  <c r="T945" i="1"/>
  <c r="T934" i="1"/>
  <c r="T936" i="1"/>
  <c r="T948" i="1"/>
  <c r="T949" i="1"/>
  <c r="G43" i="18" s="1"/>
  <c r="T964" i="1"/>
  <c r="T968" i="1"/>
  <c r="T963" i="1"/>
  <c r="T954" i="1"/>
  <c r="T965" i="1"/>
  <c r="T955" i="1"/>
  <c r="T972" i="1"/>
  <c r="T961" i="1"/>
  <c r="T971" i="1"/>
  <c r="T962" i="1"/>
  <c r="T960" i="1"/>
  <c r="T973" i="1"/>
  <c r="T974" i="1"/>
  <c r="T975" i="1"/>
  <c r="T981" i="1"/>
  <c r="T951" i="1"/>
  <c r="T956" i="1"/>
  <c r="T969" i="1"/>
  <c r="T970" i="1"/>
  <c r="I17" i="24" s="1"/>
  <c r="T976" i="1"/>
  <c r="T957" i="1"/>
  <c r="T958" i="1"/>
  <c r="T978" i="1"/>
  <c r="T1404" i="1"/>
  <c r="I10" i="21" s="1"/>
  <c r="T1408" i="1"/>
  <c r="I10" i="17" s="1"/>
  <c r="T1409" i="1"/>
  <c r="T1411" i="1"/>
  <c r="T1413" i="1"/>
  <c r="T1416" i="1"/>
  <c r="I4" i="17" s="1"/>
  <c r="T1439" i="1"/>
  <c r="I6" i="17" s="1"/>
  <c r="T1440" i="1"/>
  <c r="T1441" i="1"/>
  <c r="G40" i="20" s="1"/>
  <c r="T1405" i="1"/>
  <c r="T1410" i="1"/>
  <c r="T1412" i="1"/>
  <c r="I15" i="21" s="1"/>
  <c r="T1418" i="1"/>
  <c r="T1423" i="1"/>
  <c r="T1427" i="1"/>
  <c r="T1442" i="1"/>
  <c r="I20" i="16" s="1"/>
  <c r="T1406" i="1"/>
  <c r="I22" i="16" s="1"/>
  <c r="T1415" i="1"/>
  <c r="T1443" i="1"/>
  <c r="T1414" i="1"/>
  <c r="T1419" i="1"/>
  <c r="T1420" i="1"/>
  <c r="T1421" i="1"/>
  <c r="T1425" i="1"/>
  <c r="T1429" i="1"/>
  <c r="T1430" i="1"/>
  <c r="T1431" i="1"/>
  <c r="T1432" i="1"/>
  <c r="T1433" i="1"/>
  <c r="T1434" i="1"/>
  <c r="T1435" i="1"/>
  <c r="T1436" i="1"/>
  <c r="T1417" i="1"/>
  <c r="T1426" i="1"/>
  <c r="T1422" i="1"/>
  <c r="T1424" i="1"/>
  <c r="T1437" i="1"/>
  <c r="T1438" i="1"/>
  <c r="T1444" i="1"/>
  <c r="T1428" i="1"/>
  <c r="T367" i="1"/>
  <c r="I13" i="20" s="1"/>
  <c r="T369" i="1"/>
  <c r="I5" i="24" s="1"/>
  <c r="T370" i="1"/>
  <c r="I9" i="24" s="1"/>
  <c r="T372" i="1"/>
  <c r="T375" i="1"/>
  <c r="T376" i="1"/>
  <c r="T377" i="1"/>
  <c r="T378" i="1"/>
  <c r="T1407" i="1"/>
  <c r="I7" i="20" s="1"/>
  <c r="T379" i="1"/>
  <c r="I23" i="17" s="1"/>
  <c r="T402" i="1"/>
  <c r="T403" i="1"/>
  <c r="T404" i="1"/>
  <c r="T405" i="1"/>
  <c r="I6" i="20" s="1"/>
  <c r="T368" i="1"/>
  <c r="T371" i="1"/>
  <c r="T380" i="1"/>
  <c r="T374" i="1"/>
  <c r="G43" i="17" s="1"/>
  <c r="T394" i="1"/>
  <c r="T387" i="1"/>
  <c r="G41" i="24" s="1"/>
  <c r="T406" i="1"/>
  <c r="T407" i="1"/>
  <c r="T373" i="1"/>
  <c r="I26" i="24" s="1"/>
  <c r="T386" i="1"/>
  <c r="T408" i="1"/>
  <c r="I17" i="18" s="1"/>
  <c r="T383" i="1"/>
  <c r="T385" i="1"/>
  <c r="G48" i="18" s="1"/>
  <c r="T384" i="1"/>
  <c r="T382" i="1"/>
  <c r="G50" i="21" s="1"/>
  <c r="T392" i="1"/>
  <c r="T388" i="1"/>
  <c r="T396" i="1"/>
  <c r="T398" i="1"/>
  <c r="T399" i="1"/>
  <c r="T400" i="1"/>
  <c r="T409" i="1"/>
  <c r="T410" i="1"/>
  <c r="T389" i="1"/>
  <c r="G45" i="16" s="1"/>
  <c r="T390" i="1"/>
  <c r="T393" i="1"/>
  <c r="T395" i="1"/>
  <c r="T397" i="1"/>
  <c r="T401" i="1"/>
  <c r="T411" i="1"/>
  <c r="T412" i="1"/>
  <c r="T391" i="1"/>
  <c r="T1445" i="1"/>
  <c r="T1446" i="1"/>
  <c r="T1447" i="1"/>
  <c r="T1448" i="1"/>
  <c r="T1449" i="1"/>
  <c r="T1450" i="1"/>
  <c r="T1451" i="1"/>
  <c r="T1452" i="1"/>
  <c r="T1453" i="1"/>
  <c r="T1454" i="1"/>
  <c r="T1455" i="1"/>
  <c r="T1456" i="1"/>
  <c r="T1457" i="1"/>
  <c r="T1458" i="1"/>
  <c r="T1460" i="1"/>
  <c r="T1461" i="1"/>
  <c r="T1462" i="1"/>
  <c r="T1463" i="1"/>
  <c r="T1464" i="1"/>
  <c r="T1465" i="1"/>
  <c r="T1466" i="1"/>
  <c r="T1467" i="1"/>
  <c r="T1468" i="1"/>
  <c r="T1125"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A64" i="12" l="1"/>
  <c r="B64" i="12"/>
  <c r="C64" i="12"/>
  <c r="D64" i="12"/>
  <c r="E64" i="12"/>
  <c r="F64" i="12"/>
  <c r="G64" i="12"/>
  <c r="H64" i="12"/>
  <c r="A55" i="12"/>
  <c r="B55" i="12"/>
  <c r="C55" i="12"/>
  <c r="D55" i="12"/>
  <c r="E55" i="12"/>
  <c r="F55" i="12"/>
  <c r="G55" i="12"/>
  <c r="H55" i="12"/>
  <c r="A56" i="12"/>
  <c r="B56" i="12"/>
  <c r="C56" i="12"/>
  <c r="D56" i="12"/>
  <c r="E56" i="12"/>
  <c r="F56" i="12"/>
  <c r="G56" i="12"/>
  <c r="H56" i="12"/>
  <c r="A57" i="12"/>
  <c r="B57" i="12"/>
  <c r="C57" i="12"/>
  <c r="D57" i="12"/>
  <c r="E57" i="12"/>
  <c r="F57" i="12"/>
  <c r="G57" i="12"/>
  <c r="H57" i="12"/>
  <c r="A58" i="12"/>
  <c r="B58" i="12"/>
  <c r="C58" i="12"/>
  <c r="D58" i="12"/>
  <c r="E58" i="12"/>
  <c r="F58" i="12"/>
  <c r="G58" i="12"/>
  <c r="H58" i="12"/>
  <c r="A59" i="12"/>
  <c r="B59" i="12"/>
  <c r="C59" i="12"/>
  <c r="D59" i="12"/>
  <c r="E59" i="12"/>
  <c r="F59" i="12"/>
  <c r="G59" i="12"/>
  <c r="H59" i="12"/>
  <c r="A60" i="12"/>
  <c r="B60" i="12"/>
  <c r="C60" i="12"/>
  <c r="D60" i="12"/>
  <c r="E60" i="12"/>
  <c r="F60" i="12"/>
  <c r="G60" i="12"/>
  <c r="H60" i="12"/>
  <c r="A61" i="12"/>
  <c r="B61" i="12"/>
  <c r="C61" i="12"/>
  <c r="D61" i="12"/>
  <c r="E61" i="12"/>
  <c r="F61" i="12"/>
  <c r="G61" i="12"/>
  <c r="H61" i="12"/>
  <c r="A62" i="12"/>
  <c r="B62" i="12"/>
  <c r="C62" i="12"/>
  <c r="D62" i="12"/>
  <c r="E62" i="12"/>
  <c r="F62" i="12"/>
  <c r="G62" i="12"/>
  <c r="H62" i="12"/>
  <c r="A63" i="12"/>
  <c r="B63" i="12"/>
  <c r="C63" i="12"/>
  <c r="D63" i="12"/>
  <c r="E63" i="12"/>
  <c r="F63" i="12"/>
  <c r="G63" i="12"/>
  <c r="H63" i="12"/>
  <c r="A32" i="12"/>
  <c r="B32" i="12"/>
  <c r="C32" i="12"/>
  <c r="D32" i="12"/>
  <c r="E32" i="12"/>
  <c r="F32" i="12"/>
  <c r="G32" i="12"/>
  <c r="H32" i="12"/>
  <c r="A33" i="12"/>
  <c r="B33" i="12"/>
  <c r="C33" i="12"/>
  <c r="D33" i="12"/>
  <c r="E33" i="12"/>
  <c r="F33" i="12"/>
  <c r="G33" i="12"/>
  <c r="H33" i="12"/>
  <c r="A34" i="12"/>
  <c r="B34" i="12"/>
  <c r="C34" i="12"/>
  <c r="D34" i="12"/>
  <c r="E34" i="12"/>
  <c r="F34" i="12"/>
  <c r="G34" i="12"/>
  <c r="H34" i="12"/>
  <c r="A35" i="12"/>
  <c r="B35" i="12"/>
  <c r="C35" i="12"/>
  <c r="D35" i="12"/>
  <c r="E35" i="12"/>
  <c r="F35" i="12"/>
  <c r="G35" i="12"/>
  <c r="H35" i="12"/>
  <c r="A36" i="12"/>
  <c r="B36" i="12"/>
  <c r="C36" i="12"/>
  <c r="D36" i="12"/>
  <c r="E36" i="12"/>
  <c r="F36" i="12"/>
  <c r="G36" i="12"/>
  <c r="H36" i="12"/>
  <c r="A37" i="12"/>
  <c r="B37" i="12"/>
  <c r="C37" i="12"/>
  <c r="D37" i="12"/>
  <c r="E37" i="12"/>
  <c r="F37" i="12"/>
  <c r="G37" i="12"/>
  <c r="H37" i="12"/>
  <c r="A38" i="12"/>
  <c r="B38" i="12"/>
  <c r="C38" i="12"/>
  <c r="D38" i="12"/>
  <c r="E38" i="12"/>
  <c r="F38" i="12"/>
  <c r="G38" i="12"/>
  <c r="H38" i="12"/>
  <c r="A39" i="12"/>
  <c r="B39" i="12"/>
  <c r="C39" i="12"/>
  <c r="D39" i="12"/>
  <c r="E39" i="12"/>
  <c r="F39" i="12"/>
  <c r="G39" i="12"/>
  <c r="H39" i="12"/>
  <c r="A40" i="12"/>
  <c r="B40" i="12"/>
  <c r="C40" i="12"/>
  <c r="D40" i="12"/>
  <c r="E40" i="12"/>
  <c r="F40" i="12"/>
  <c r="G40" i="12"/>
  <c r="H40" i="12"/>
  <c r="A41" i="12"/>
  <c r="B41" i="12"/>
  <c r="C41" i="12"/>
  <c r="D41" i="12"/>
  <c r="E41" i="12"/>
  <c r="F41" i="12"/>
  <c r="G41" i="12"/>
  <c r="H41" i="12"/>
  <c r="A42" i="12"/>
  <c r="B42" i="12"/>
  <c r="C42" i="12"/>
  <c r="D42" i="12"/>
  <c r="E42" i="12"/>
  <c r="F42" i="12"/>
  <c r="G42" i="12"/>
  <c r="H42" i="12"/>
  <c r="A43" i="12"/>
  <c r="B43" i="12"/>
  <c r="C43" i="12"/>
  <c r="D43" i="12"/>
  <c r="E43" i="12"/>
  <c r="F43" i="12"/>
  <c r="G43" i="12"/>
  <c r="H43" i="12"/>
  <c r="A44" i="12"/>
  <c r="B44" i="12"/>
  <c r="C44" i="12"/>
  <c r="D44" i="12"/>
  <c r="E44" i="12"/>
  <c r="F44" i="12"/>
  <c r="G44" i="12"/>
  <c r="H44" i="12"/>
  <c r="A45" i="12"/>
  <c r="B45" i="12"/>
  <c r="C45" i="12"/>
  <c r="D45" i="12"/>
  <c r="E45" i="12"/>
  <c r="F45" i="12"/>
  <c r="G45" i="12"/>
  <c r="H45" i="12"/>
  <c r="A46" i="12"/>
  <c r="B46" i="12"/>
  <c r="C46" i="12"/>
  <c r="D46" i="12"/>
  <c r="E46" i="12"/>
  <c r="F46" i="12"/>
  <c r="G46" i="12"/>
  <c r="H46" i="12"/>
  <c r="A47" i="12"/>
  <c r="B47" i="12"/>
  <c r="C47" i="12"/>
  <c r="D47" i="12"/>
  <c r="E47" i="12"/>
  <c r="F47" i="12"/>
  <c r="G47" i="12"/>
  <c r="H47" i="12"/>
  <c r="A48" i="12"/>
  <c r="B48" i="12"/>
  <c r="C48" i="12"/>
  <c r="D48" i="12"/>
  <c r="E48" i="12"/>
  <c r="F48" i="12"/>
  <c r="G48" i="12"/>
  <c r="H48" i="12"/>
  <c r="A49" i="12"/>
  <c r="B49" i="12"/>
  <c r="C49" i="12"/>
  <c r="D49" i="12"/>
  <c r="E49" i="12"/>
  <c r="F49" i="12"/>
  <c r="G49" i="12"/>
  <c r="H49" i="12"/>
  <c r="A50" i="12"/>
  <c r="B50" i="12"/>
  <c r="C50" i="12"/>
  <c r="D50" i="12"/>
  <c r="E50" i="12"/>
  <c r="F50" i="12"/>
  <c r="G50" i="12"/>
  <c r="H50" i="12"/>
  <c r="A51" i="12"/>
  <c r="B51" i="12"/>
  <c r="C51" i="12"/>
  <c r="D51" i="12"/>
  <c r="E51" i="12"/>
  <c r="F51" i="12"/>
  <c r="G51" i="12"/>
  <c r="H51" i="12"/>
  <c r="A52" i="12"/>
  <c r="B52" i="12"/>
  <c r="C52" i="12"/>
  <c r="D52" i="12"/>
  <c r="E52" i="12"/>
  <c r="F52" i="12"/>
  <c r="G52" i="12"/>
  <c r="H52" i="12"/>
  <c r="A53" i="12"/>
  <c r="B53" i="12"/>
  <c r="C53" i="12"/>
  <c r="D53" i="12"/>
  <c r="E53" i="12"/>
  <c r="F53" i="12"/>
  <c r="G53" i="12"/>
  <c r="H53" i="12"/>
  <c r="A54" i="12"/>
  <c r="B54" i="12"/>
  <c r="C54" i="12"/>
  <c r="D54" i="12"/>
  <c r="E54" i="12"/>
  <c r="F54" i="12"/>
  <c r="G54" i="12"/>
  <c r="H54" i="12"/>
  <c r="B31" i="12"/>
  <c r="C31" i="12"/>
  <c r="D31" i="12"/>
  <c r="E31" i="12"/>
  <c r="F31" i="12"/>
  <c r="G31" i="12"/>
  <c r="H31" i="12"/>
  <c r="A31" i="12"/>
  <c r="H30" i="12"/>
  <c r="G30" i="12"/>
  <c r="F30" i="12"/>
  <c r="E30" i="12"/>
  <c r="D30" i="12"/>
  <c r="C30" i="12"/>
  <c r="B30" i="12"/>
  <c r="A30" i="12"/>
  <c r="A29" i="12"/>
  <c r="H29" i="12"/>
  <c r="G28" i="12"/>
  <c r="G29" i="12"/>
  <c r="F28" i="12"/>
  <c r="F29" i="12"/>
  <c r="D29" i="12"/>
  <c r="C28" i="12"/>
  <c r="C29" i="12"/>
  <c r="B28" i="12"/>
  <c r="B29" i="12"/>
  <c r="A28" i="12"/>
  <c r="I42" i="24" l="1"/>
  <c r="I43" i="24"/>
  <c r="I45" i="24"/>
  <c r="I46" i="24"/>
  <c r="I47" i="24"/>
  <c r="I41" i="17"/>
  <c r="I44" i="17"/>
  <c r="I46" i="17"/>
  <c r="I47" i="17"/>
  <c r="I49" i="17"/>
  <c r="I50" i="17"/>
  <c r="I51" i="17"/>
  <c r="I53" i="17"/>
  <c r="I54" i="17"/>
  <c r="I55" i="17"/>
  <c r="I58" i="17"/>
  <c r="I61" i="17"/>
  <c r="I62" i="17"/>
  <c r="I63" i="17"/>
  <c r="I65" i="17"/>
  <c r="I66" i="17"/>
  <c r="I67" i="17"/>
  <c r="I68" i="17"/>
  <c r="I69" i="17"/>
  <c r="I70" i="17"/>
  <c r="I71" i="17"/>
  <c r="I73" i="17"/>
  <c r="H74" i="17"/>
  <c r="I74" i="17" s="1"/>
  <c r="I40" i="19"/>
  <c r="I42" i="19"/>
  <c r="I43" i="19"/>
  <c r="I44" i="19"/>
  <c r="I47" i="19"/>
  <c r="I48" i="19"/>
  <c r="I50" i="19"/>
  <c r="I51" i="19"/>
  <c r="I52" i="19"/>
  <c r="I55" i="19"/>
  <c r="I56" i="19"/>
  <c r="I58" i="19"/>
  <c r="I59" i="19"/>
  <c r="I60" i="19"/>
  <c r="I63" i="19"/>
  <c r="I64" i="19"/>
  <c r="I66" i="19"/>
  <c r="I67" i="19"/>
  <c r="I68" i="19"/>
  <c r="I73" i="19"/>
  <c r="I40" i="22"/>
  <c r="I41" i="22"/>
  <c r="I42" i="22"/>
  <c r="I46" i="22"/>
  <c r="I48" i="22"/>
  <c r="I49" i="22"/>
  <c r="I50" i="22"/>
  <c r="I53" i="22"/>
  <c r="I54" i="22"/>
  <c r="I55" i="22"/>
  <c r="I56" i="22"/>
  <c r="I57" i="22"/>
  <c r="I58" i="22"/>
  <c r="I61" i="22"/>
  <c r="I62" i="22"/>
  <c r="I63" i="22"/>
  <c r="I64" i="22"/>
  <c r="I65" i="22"/>
  <c r="I66" i="22"/>
  <c r="I69" i="22"/>
  <c r="I70" i="22"/>
  <c r="I72" i="22"/>
  <c r="I73" i="22"/>
  <c r="I46" i="16"/>
  <c r="I47" i="16"/>
  <c r="I48" i="16"/>
  <c r="I49" i="16"/>
  <c r="I52" i="16"/>
  <c r="I53" i="16"/>
  <c r="I54" i="16"/>
  <c r="I55" i="16"/>
  <c r="I56" i="16"/>
  <c r="I57" i="16"/>
  <c r="I60" i="16"/>
  <c r="I61" i="16"/>
  <c r="I62" i="16"/>
  <c r="I63" i="16"/>
  <c r="I64" i="16"/>
  <c r="I65" i="16"/>
  <c r="I68" i="16"/>
  <c r="I69" i="16"/>
  <c r="I70" i="16"/>
  <c r="I71" i="16"/>
  <c r="I72" i="16"/>
  <c r="I73" i="16"/>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40" i="21"/>
  <c r="I41" i="21"/>
  <c r="I42" i="21"/>
  <c r="I43" i="21"/>
  <c r="I44" i="21"/>
  <c r="I45" i="21"/>
  <c r="I46" i="21"/>
  <c r="I48" i="21"/>
  <c r="I49" i="21"/>
  <c r="I50" i="21"/>
  <c r="I51" i="21"/>
  <c r="I52" i="21"/>
  <c r="I40" i="18"/>
  <c r="I41" i="18"/>
  <c r="I42" i="18"/>
  <c r="I43" i="18"/>
  <c r="I44" i="18"/>
  <c r="I48" i="18"/>
  <c r="I49" i="18"/>
  <c r="I50" i="18"/>
  <c r="I51" i="18"/>
  <c r="I52" i="18"/>
  <c r="I55" i="18"/>
  <c r="I56" i="18"/>
  <c r="I57" i="18"/>
  <c r="I58" i="18"/>
  <c r="I59" i="18"/>
  <c r="I60" i="18"/>
  <c r="I62" i="18"/>
  <c r="I63" i="18"/>
  <c r="I64" i="18"/>
  <c r="I65" i="18"/>
  <c r="I66" i="18"/>
  <c r="I67" i="18"/>
  <c r="I68" i="18"/>
  <c r="I70" i="18"/>
  <c r="I71" i="18"/>
  <c r="I72" i="18"/>
  <c r="I39" i="24"/>
  <c r="I39" i="17"/>
  <c r="I39" i="19"/>
  <c r="I39" i="22"/>
  <c r="I39" i="16"/>
  <c r="I39" i="21"/>
  <c r="I39" i="18"/>
  <c r="D72" i="18"/>
  <c r="C72" i="18"/>
  <c r="D71" i="18"/>
  <c r="C71" i="18"/>
  <c r="D70" i="18"/>
  <c r="C70" i="18"/>
  <c r="I69" i="18"/>
  <c r="D69" i="18"/>
  <c r="C69" i="18"/>
  <c r="D68" i="18"/>
  <c r="C68" i="18"/>
  <c r="D67" i="18"/>
  <c r="C67" i="18"/>
  <c r="D66" i="18"/>
  <c r="C66" i="18"/>
  <c r="D65" i="18"/>
  <c r="C65" i="18"/>
  <c r="D64" i="18"/>
  <c r="C64" i="18"/>
  <c r="D63" i="18"/>
  <c r="C63" i="18"/>
  <c r="D62" i="18"/>
  <c r="C62" i="18"/>
  <c r="I61" i="18"/>
  <c r="D61" i="18"/>
  <c r="C61" i="18"/>
  <c r="D60" i="18"/>
  <c r="C60" i="18"/>
  <c r="D59" i="18"/>
  <c r="C59" i="18"/>
  <c r="D58" i="18"/>
  <c r="C58" i="18"/>
  <c r="D57" i="18"/>
  <c r="C57" i="18"/>
  <c r="D56" i="18"/>
  <c r="C56" i="18"/>
  <c r="D55" i="18"/>
  <c r="C55" i="18"/>
  <c r="I54" i="18"/>
  <c r="D54" i="18"/>
  <c r="C54" i="18"/>
  <c r="I53" i="18"/>
  <c r="D53" i="18"/>
  <c r="C53" i="18"/>
  <c r="D52" i="18"/>
  <c r="C52" i="18"/>
  <c r="D74" i="17"/>
  <c r="C74" i="17"/>
  <c r="I72" i="17"/>
  <c r="I64" i="17"/>
  <c r="I60" i="17"/>
  <c r="I59" i="17"/>
  <c r="I57" i="17"/>
  <c r="I56" i="17"/>
  <c r="I72" i="19"/>
  <c r="I71" i="19"/>
  <c r="I70" i="19"/>
  <c r="I69" i="19"/>
  <c r="I65" i="19"/>
  <c r="I62" i="19"/>
  <c r="I61" i="19"/>
  <c r="I57" i="19"/>
  <c r="I54" i="19"/>
  <c r="I53" i="19"/>
  <c r="I71" i="22"/>
  <c r="I68" i="22"/>
  <c r="I67" i="22"/>
  <c r="I60" i="22"/>
  <c r="I59" i="22"/>
  <c r="I67" i="16"/>
  <c r="I66" i="16"/>
  <c r="I59" i="16"/>
  <c r="I58" i="16"/>
  <c r="I52" i="17"/>
  <c r="I48" i="17"/>
  <c r="I43" i="17"/>
  <c r="I42" i="17"/>
  <c r="I40" i="17"/>
  <c r="I49" i="19"/>
  <c r="I46" i="19"/>
  <c r="I45" i="19"/>
  <c r="I41" i="19"/>
  <c r="I52" i="22"/>
  <c r="I51" i="22"/>
  <c r="I47" i="22"/>
  <c r="I45" i="22"/>
  <c r="I44" i="22"/>
  <c r="I43" i="22"/>
  <c r="I51" i="16"/>
  <c r="I50" i="16"/>
  <c r="I45" i="16"/>
  <c r="I44" i="16"/>
  <c r="I42" i="16"/>
  <c r="I41" i="16"/>
  <c r="I40" i="16"/>
  <c r="I40" i="20"/>
  <c r="I39" i="20"/>
  <c r="I47" i="21"/>
  <c r="I48" i="24"/>
  <c r="D48" i="24"/>
  <c r="C48" i="24"/>
  <c r="D47" i="24"/>
  <c r="C47" i="24"/>
  <c r="D46" i="24"/>
  <c r="C46" i="24"/>
  <c r="D45" i="24"/>
  <c r="C45" i="24"/>
  <c r="I44" i="24"/>
  <c r="D44" i="24"/>
  <c r="C44" i="24"/>
  <c r="D43" i="24"/>
  <c r="C43" i="24"/>
  <c r="D42" i="24"/>
  <c r="C42" i="24"/>
  <c r="I41" i="24"/>
  <c r="D41" i="24"/>
  <c r="C41" i="24"/>
  <c r="I40" i="24"/>
  <c r="D40" i="24"/>
  <c r="C40" i="24"/>
  <c r="I45" i="18"/>
  <c r="I46" i="18"/>
  <c r="I47" i="18"/>
  <c r="I35" i="24"/>
  <c r="I35" i="17"/>
  <c r="I35" i="19"/>
  <c r="I35" i="22"/>
  <c r="I35" i="16"/>
  <c r="I35" i="20"/>
  <c r="I35" i="21"/>
  <c r="K595" i="1"/>
  <c r="L595" i="1"/>
  <c r="K598" i="1"/>
  <c r="L598" i="1"/>
  <c r="K603" i="1"/>
  <c r="L603" i="1"/>
  <c r="K604" i="1"/>
  <c r="L604" i="1"/>
  <c r="K605" i="1"/>
  <c r="L605" i="1"/>
  <c r="K606" i="1"/>
  <c r="L606" i="1"/>
  <c r="K607" i="1"/>
  <c r="L607" i="1"/>
  <c r="K608" i="1"/>
  <c r="L608" i="1"/>
  <c r="K582" i="1"/>
  <c r="L582" i="1"/>
  <c r="K590" i="1"/>
  <c r="L590" i="1"/>
  <c r="K593" i="1"/>
  <c r="L593" i="1"/>
  <c r="K594" i="1"/>
  <c r="L594" i="1"/>
  <c r="K609" i="1"/>
  <c r="L609" i="1"/>
  <c r="K591" i="1"/>
  <c r="L591" i="1"/>
  <c r="K587" i="1"/>
  <c r="L587" i="1"/>
  <c r="K596" i="1"/>
  <c r="L596" i="1"/>
  <c r="K1080" i="1"/>
  <c r="F8" i="18" s="1"/>
  <c r="L1080" i="1"/>
  <c r="H8" i="18" s="1"/>
  <c r="K1082" i="1"/>
  <c r="L1082" i="1"/>
  <c r="K1084" i="1"/>
  <c r="F41" i="19" s="1"/>
  <c r="L1084" i="1"/>
  <c r="K1086" i="1"/>
  <c r="F5" i="18" s="1"/>
  <c r="L1086" i="1"/>
  <c r="H5" i="18" s="1"/>
  <c r="K1088" i="1"/>
  <c r="L1088" i="1"/>
  <c r="K1090" i="1"/>
  <c r="L1090" i="1"/>
  <c r="K1095" i="1"/>
  <c r="L1095" i="1"/>
  <c r="K1119" i="1"/>
  <c r="L1119" i="1"/>
  <c r="K1120" i="1"/>
  <c r="L1120" i="1"/>
  <c r="K1123" i="1"/>
  <c r="F3" i="22" s="1"/>
  <c r="L1123" i="1"/>
  <c r="H3" i="22" s="1"/>
  <c r="K1124" i="1"/>
  <c r="L1124" i="1"/>
  <c r="K1079" i="1"/>
  <c r="F20" i="21" s="1"/>
  <c r="L1079" i="1"/>
  <c r="H20" i="21" s="1"/>
  <c r="K1081" i="1"/>
  <c r="F19" i="21" s="1"/>
  <c r="L1081" i="1"/>
  <c r="H19" i="21" s="1"/>
  <c r="K1083" i="1"/>
  <c r="L1083" i="1"/>
  <c r="K1087" i="1"/>
  <c r="L1087" i="1"/>
  <c r="K1093" i="1"/>
  <c r="L1093" i="1"/>
  <c r="K1111" i="1"/>
  <c r="L1111" i="1"/>
  <c r="K1117" i="1"/>
  <c r="L1117" i="1"/>
  <c r="K1121" i="1"/>
  <c r="L1121" i="1"/>
  <c r="K1085" i="1"/>
  <c r="F21" i="16" s="1"/>
  <c r="L1085" i="1"/>
  <c r="H21" i="16" s="1"/>
  <c r="K1089" i="1"/>
  <c r="L1089" i="1"/>
  <c r="K1096" i="1"/>
  <c r="L1096" i="1"/>
  <c r="K1097" i="1"/>
  <c r="L1097" i="1"/>
  <c r="K1098" i="1"/>
  <c r="L1098" i="1"/>
  <c r="K1099" i="1"/>
  <c r="L1099" i="1"/>
  <c r="K1115" i="1"/>
  <c r="L1115" i="1"/>
  <c r="K1112" i="1"/>
  <c r="L1112" i="1"/>
  <c r="K1094" i="1"/>
  <c r="L1094" i="1"/>
  <c r="K1104" i="1"/>
  <c r="L1104" i="1"/>
  <c r="K1106" i="1"/>
  <c r="L1106" i="1"/>
  <c r="K1110" i="1"/>
  <c r="L1110" i="1"/>
  <c r="K1107" i="1"/>
  <c r="L1107" i="1"/>
  <c r="K1113" i="1"/>
  <c r="L1113" i="1"/>
  <c r="K1100" i="1"/>
  <c r="L1100" i="1"/>
  <c r="K1116" i="1"/>
  <c r="L1116" i="1"/>
  <c r="K1114" i="1"/>
  <c r="L1114" i="1"/>
  <c r="K1126" i="1"/>
  <c r="L1126" i="1"/>
  <c r="K1092" i="1"/>
  <c r="L1092" i="1"/>
  <c r="K1091" i="1"/>
  <c r="F54" i="19" s="1"/>
  <c r="L1091" i="1"/>
  <c r="K1101" i="1"/>
  <c r="L1101" i="1"/>
  <c r="K1105" i="1"/>
  <c r="L1105" i="1"/>
  <c r="K1102" i="1"/>
  <c r="L1102" i="1"/>
  <c r="K1108" i="1"/>
  <c r="L1108" i="1"/>
  <c r="K1127" i="1"/>
  <c r="L1127" i="1"/>
  <c r="K1128" i="1"/>
  <c r="L1128" i="1"/>
  <c r="K1103" i="1"/>
  <c r="L1103" i="1"/>
  <c r="K1109" i="1"/>
  <c r="L1109" i="1"/>
  <c r="K1118" i="1"/>
  <c r="L1118" i="1"/>
  <c r="K1122" i="1"/>
  <c r="L1122" i="1"/>
  <c r="K1269" i="1"/>
  <c r="L1269" i="1"/>
  <c r="K1272" i="1"/>
  <c r="F9" i="18" s="1"/>
  <c r="L1272" i="1"/>
  <c r="H9" i="18" s="1"/>
  <c r="K1273" i="1"/>
  <c r="L1273" i="1"/>
  <c r="K1275" i="1"/>
  <c r="L1275" i="1"/>
  <c r="K1277" i="1"/>
  <c r="L1277" i="1"/>
  <c r="K1279" i="1"/>
  <c r="L1279" i="1"/>
  <c r="K1280" i="1"/>
  <c r="L1280" i="1"/>
  <c r="K1281" i="1"/>
  <c r="L1281" i="1"/>
  <c r="K1285" i="1"/>
  <c r="L1285" i="1"/>
  <c r="K1288" i="1"/>
  <c r="F39" i="19" s="1"/>
  <c r="L1288" i="1"/>
  <c r="K1294" i="1"/>
  <c r="L1294" i="1"/>
  <c r="K1276" i="1"/>
  <c r="F10" i="20" s="1"/>
  <c r="L1276" i="1"/>
  <c r="H10" i="20" s="1"/>
  <c r="K1287" i="1"/>
  <c r="L1287" i="1"/>
  <c r="K1308" i="1"/>
  <c r="L1308" i="1"/>
  <c r="K1309" i="1"/>
  <c r="F26" i="16" s="1"/>
  <c r="L1309" i="1"/>
  <c r="H26" i="16" s="1"/>
  <c r="K1310" i="1"/>
  <c r="F3" i="21" s="1"/>
  <c r="L1310" i="1"/>
  <c r="H3" i="21" s="1"/>
  <c r="K1270" i="1"/>
  <c r="L1270" i="1"/>
  <c r="K1271" i="1"/>
  <c r="L1271" i="1"/>
  <c r="K1274" i="1"/>
  <c r="L1274" i="1"/>
  <c r="K1283" i="1"/>
  <c r="L1283" i="1"/>
  <c r="K1286" i="1"/>
  <c r="F46" i="17" s="1"/>
  <c r="L1286" i="1"/>
  <c r="K1300" i="1"/>
  <c r="L1300" i="1"/>
  <c r="K1302" i="1"/>
  <c r="L1302" i="1"/>
  <c r="K1298" i="1"/>
  <c r="L1298" i="1"/>
  <c r="K1306" i="1"/>
  <c r="L1306" i="1"/>
  <c r="K1311" i="1"/>
  <c r="L1311" i="1"/>
  <c r="K1312" i="1"/>
  <c r="L1312" i="1"/>
  <c r="K1278" i="1"/>
  <c r="L1278" i="1"/>
  <c r="K1292" i="1"/>
  <c r="L1292" i="1"/>
  <c r="K1290" i="1"/>
  <c r="F46" i="16" s="1"/>
  <c r="L1290" i="1"/>
  <c r="K1295" i="1"/>
  <c r="L1295" i="1"/>
  <c r="K1293" i="1"/>
  <c r="L1293" i="1"/>
  <c r="K1296" i="1"/>
  <c r="L1296" i="1"/>
  <c r="K1299" i="1"/>
  <c r="F52" i="19" s="1"/>
  <c r="L1299" i="1"/>
  <c r="K1304" i="1"/>
  <c r="L1304" i="1"/>
  <c r="K1313" i="1"/>
  <c r="L1313" i="1"/>
  <c r="K1314" i="1"/>
  <c r="L1314" i="1"/>
  <c r="K1291" i="1"/>
  <c r="L1291" i="1"/>
  <c r="K1284" i="1"/>
  <c r="F43" i="19" s="1"/>
  <c r="L1284" i="1"/>
  <c r="K1301" i="1"/>
  <c r="L1301" i="1"/>
  <c r="K1303" i="1"/>
  <c r="L1303" i="1"/>
  <c r="K1289" i="1"/>
  <c r="L1289" i="1"/>
  <c r="K1297" i="1"/>
  <c r="L1297" i="1"/>
  <c r="K1305" i="1"/>
  <c r="L1305" i="1"/>
  <c r="K1307" i="1"/>
  <c r="L1307" i="1"/>
  <c r="K1175" i="1"/>
  <c r="F8" i="21" s="1"/>
  <c r="L1175" i="1"/>
  <c r="H8" i="21" s="1"/>
  <c r="K1176" i="1"/>
  <c r="F4" i="22" s="1"/>
  <c r="L1176" i="1"/>
  <c r="H4" i="22" s="1"/>
  <c r="K1180" i="1"/>
  <c r="L1180" i="1"/>
  <c r="K1181" i="1"/>
  <c r="F11" i="24" s="1"/>
  <c r="L1181" i="1"/>
  <c r="H11" i="24" s="1"/>
  <c r="K1182" i="1"/>
  <c r="F8" i="24" s="1"/>
  <c r="L1182" i="1"/>
  <c r="H8" i="24" s="1"/>
  <c r="K1183" i="1"/>
  <c r="L1183" i="1"/>
  <c r="K1191" i="1"/>
  <c r="F23" i="16" s="1"/>
  <c r="L1191" i="1"/>
  <c r="H23" i="16" s="1"/>
  <c r="K1199" i="1"/>
  <c r="L1199" i="1"/>
  <c r="K1217" i="1"/>
  <c r="F9" i="20" s="1"/>
  <c r="L1217" i="1"/>
  <c r="H9" i="20" s="1"/>
  <c r="K1218" i="1"/>
  <c r="L1218" i="1"/>
  <c r="K1219" i="1"/>
  <c r="L1219" i="1"/>
  <c r="K1220" i="1"/>
  <c r="L1220" i="1"/>
  <c r="K1177" i="1"/>
  <c r="F15" i="18" s="1"/>
  <c r="L1177" i="1"/>
  <c r="H15" i="18" s="1"/>
  <c r="K1282" i="1"/>
  <c r="F18" i="18" s="1"/>
  <c r="L1282" i="1"/>
  <c r="H18" i="18" s="1"/>
  <c r="K1178" i="1"/>
  <c r="F20" i="17" s="1"/>
  <c r="L1178" i="1"/>
  <c r="H20" i="17" s="1"/>
  <c r="K1186" i="1"/>
  <c r="L1186" i="1"/>
  <c r="K1188" i="1"/>
  <c r="L1188" i="1"/>
  <c r="K1185" i="1"/>
  <c r="F24" i="20" s="1"/>
  <c r="L1185" i="1"/>
  <c r="H24" i="20" s="1"/>
  <c r="K1209" i="1"/>
  <c r="L1209" i="1"/>
  <c r="K1210" i="1"/>
  <c r="L1210" i="1"/>
  <c r="K1204" i="1"/>
  <c r="L1204" i="1"/>
  <c r="K1184" i="1"/>
  <c r="F21" i="22" s="1"/>
  <c r="L1184" i="1"/>
  <c r="H21" i="22" s="1"/>
  <c r="K1189" i="1"/>
  <c r="L1189" i="1"/>
  <c r="K1190" i="1"/>
  <c r="L1190" i="1"/>
  <c r="K1179" i="1"/>
  <c r="L1179" i="1"/>
  <c r="K1193" i="1"/>
  <c r="L1193" i="1"/>
  <c r="K1194" i="1"/>
  <c r="L1194" i="1"/>
  <c r="K1198" i="1"/>
  <c r="L1198" i="1"/>
  <c r="K1202" i="1"/>
  <c r="L1202" i="1"/>
  <c r="K1203" i="1"/>
  <c r="L1203" i="1"/>
  <c r="K1195" i="1"/>
  <c r="L1195" i="1"/>
  <c r="K1201" i="1"/>
  <c r="L1201" i="1"/>
  <c r="K1196" i="1"/>
  <c r="L1196" i="1"/>
  <c r="K1197" i="1"/>
  <c r="L1197" i="1"/>
  <c r="K1206" i="1"/>
  <c r="L1206" i="1"/>
  <c r="K1207" i="1"/>
  <c r="L1207" i="1"/>
  <c r="K1205" i="1"/>
  <c r="K1192" i="1"/>
  <c r="L1192" i="1"/>
  <c r="K1211" i="1"/>
  <c r="L1211" i="1"/>
  <c r="K1212" i="1"/>
  <c r="L1212" i="1"/>
  <c r="K1221" i="1"/>
  <c r="L1221" i="1"/>
  <c r="K1187" i="1"/>
  <c r="F43" i="24" s="1"/>
  <c r="L1187" i="1"/>
  <c r="K1200" i="1"/>
  <c r="L1200" i="1"/>
  <c r="K1208" i="1"/>
  <c r="L1208" i="1"/>
  <c r="K1213" i="1"/>
  <c r="L1213" i="1"/>
  <c r="K1214" i="1"/>
  <c r="L1214" i="1"/>
  <c r="K1222" i="1"/>
  <c r="L1222" i="1"/>
  <c r="K1223" i="1"/>
  <c r="L1223" i="1"/>
  <c r="K1215" i="1"/>
  <c r="L1215" i="1"/>
  <c r="K1216" i="1"/>
  <c r="L1216" i="1"/>
  <c r="K889" i="1"/>
  <c r="F3" i="16" s="1"/>
  <c r="L889" i="1"/>
  <c r="H3" i="16" s="1"/>
  <c r="K894" i="1"/>
  <c r="F7" i="17" s="1"/>
  <c r="L894" i="1"/>
  <c r="H7" i="17" s="1"/>
  <c r="K896" i="1"/>
  <c r="L896" i="1"/>
  <c r="K898" i="1"/>
  <c r="L898" i="1"/>
  <c r="K901" i="1"/>
  <c r="L901" i="1"/>
  <c r="K902" i="1"/>
  <c r="L902" i="1"/>
  <c r="K903" i="1"/>
  <c r="L903" i="1"/>
  <c r="K907" i="1"/>
  <c r="F26" i="21" s="1"/>
  <c r="L907" i="1"/>
  <c r="H26" i="21" s="1"/>
  <c r="K906" i="1"/>
  <c r="F43" i="21" s="1"/>
  <c r="L906" i="1"/>
  <c r="K921" i="1"/>
  <c r="F45" i="18" s="1"/>
  <c r="L921" i="1"/>
  <c r="K924" i="1"/>
  <c r="L924" i="1"/>
  <c r="K928" i="1"/>
  <c r="L928" i="1"/>
  <c r="K930" i="1"/>
  <c r="L930" i="1"/>
  <c r="K900" i="1"/>
  <c r="F4" i="21" s="1"/>
  <c r="L900" i="1"/>
  <c r="H4" i="21" s="1"/>
  <c r="K892" i="1"/>
  <c r="L892" i="1"/>
  <c r="K893" i="1"/>
  <c r="L893" i="1"/>
  <c r="K895" i="1"/>
  <c r="L895" i="1"/>
  <c r="K897" i="1"/>
  <c r="L897" i="1"/>
  <c r="K904" i="1"/>
  <c r="L904" i="1"/>
  <c r="K943" i="1"/>
  <c r="L943" i="1"/>
  <c r="K918" i="1"/>
  <c r="L918" i="1"/>
  <c r="K891" i="1"/>
  <c r="L891" i="1"/>
  <c r="K931" i="1"/>
  <c r="F41" i="22" s="1"/>
  <c r="L931" i="1"/>
  <c r="K890" i="1"/>
  <c r="L890" i="1"/>
  <c r="K910" i="1"/>
  <c r="L910" i="1"/>
  <c r="K908" i="1"/>
  <c r="L908" i="1"/>
  <c r="K905" i="1"/>
  <c r="F50" i="20" s="1"/>
  <c r="L905" i="1"/>
  <c r="K911" i="1"/>
  <c r="L911" i="1"/>
  <c r="K919" i="1"/>
  <c r="L919" i="1"/>
  <c r="K912" i="1"/>
  <c r="L912" i="1"/>
  <c r="K923" i="1"/>
  <c r="L923" i="1"/>
  <c r="K922" i="1"/>
  <c r="L922" i="1"/>
  <c r="K925" i="1"/>
  <c r="L925" i="1"/>
  <c r="K926" i="1"/>
  <c r="L926" i="1"/>
  <c r="K929" i="1"/>
  <c r="L929" i="1"/>
  <c r="K932" i="1"/>
  <c r="L932" i="1"/>
  <c r="K888" i="1"/>
  <c r="L888" i="1"/>
  <c r="K913" i="1"/>
  <c r="L913" i="1"/>
  <c r="K909" i="1"/>
  <c r="L909" i="1"/>
  <c r="K914" i="1"/>
  <c r="L914" i="1"/>
  <c r="K915" i="1"/>
  <c r="L915" i="1"/>
  <c r="K920" i="1"/>
  <c r="L920" i="1"/>
  <c r="K917" i="1"/>
  <c r="L917" i="1"/>
  <c r="K927" i="1"/>
  <c r="L927" i="1"/>
  <c r="K916" i="1"/>
  <c r="L916" i="1"/>
  <c r="K899" i="1"/>
  <c r="L899" i="1"/>
  <c r="K841" i="1"/>
  <c r="F25" i="16" s="1"/>
  <c r="L841" i="1"/>
  <c r="H25" i="16" s="1"/>
  <c r="K842" i="1"/>
  <c r="L842" i="1"/>
  <c r="K844" i="1"/>
  <c r="L844" i="1"/>
  <c r="K845" i="1"/>
  <c r="L845" i="1"/>
  <c r="K847" i="1"/>
  <c r="L847" i="1"/>
  <c r="K849" i="1"/>
  <c r="L849" i="1"/>
  <c r="K850" i="1"/>
  <c r="L850" i="1"/>
  <c r="K852" i="1"/>
  <c r="L852" i="1"/>
  <c r="K853" i="1"/>
  <c r="L853" i="1"/>
  <c r="K862" i="1"/>
  <c r="L862" i="1"/>
  <c r="K860" i="1"/>
  <c r="F14" i="20" s="1"/>
  <c r="L860" i="1"/>
  <c r="H14" i="20" s="1"/>
  <c r="K873" i="1"/>
  <c r="L873" i="1"/>
  <c r="K877" i="1"/>
  <c r="L877" i="1"/>
  <c r="K885" i="1"/>
  <c r="F42" i="19" s="1"/>
  <c r="L885" i="1"/>
  <c r="K253" i="1"/>
  <c r="F18" i="17" s="1"/>
  <c r="L253" i="1"/>
  <c r="H18" i="17" s="1"/>
  <c r="K886" i="1"/>
  <c r="L886" i="1"/>
  <c r="K843" i="1"/>
  <c r="L843" i="1"/>
  <c r="K846" i="1"/>
  <c r="L846" i="1"/>
  <c r="K854" i="1"/>
  <c r="L854" i="1"/>
  <c r="K855" i="1"/>
  <c r="F19" i="22" s="1"/>
  <c r="L855" i="1"/>
  <c r="H19" i="22" s="1"/>
  <c r="K856" i="1"/>
  <c r="L856" i="1"/>
  <c r="K858" i="1"/>
  <c r="L858" i="1"/>
  <c r="K296" i="1"/>
  <c r="L296" i="1"/>
  <c r="K878" i="1"/>
  <c r="L878" i="1"/>
  <c r="K848" i="1"/>
  <c r="L848" i="1"/>
  <c r="K851" i="1"/>
  <c r="L851" i="1"/>
  <c r="K861" i="1"/>
  <c r="F42" i="22" s="1"/>
  <c r="L861" i="1"/>
  <c r="K865" i="1"/>
  <c r="L865" i="1"/>
  <c r="K874" i="1"/>
  <c r="L874" i="1"/>
  <c r="K866" i="1"/>
  <c r="L866" i="1"/>
  <c r="K875" i="1"/>
  <c r="L875" i="1"/>
  <c r="K876" i="1"/>
  <c r="L876" i="1"/>
  <c r="K879" i="1"/>
  <c r="L879" i="1"/>
  <c r="K880" i="1"/>
  <c r="L880" i="1"/>
  <c r="K881" i="1"/>
  <c r="L881" i="1"/>
  <c r="K887" i="1"/>
  <c r="F23" i="19" s="1"/>
  <c r="L887" i="1"/>
  <c r="H23" i="19" s="1"/>
  <c r="K867" i="1"/>
  <c r="L867" i="1"/>
  <c r="K859" i="1"/>
  <c r="F47" i="24" s="1"/>
  <c r="L859" i="1"/>
  <c r="K871" i="1"/>
  <c r="F49" i="17" s="1"/>
  <c r="L871" i="1"/>
  <c r="K868" i="1"/>
  <c r="L868" i="1"/>
  <c r="K869" i="1"/>
  <c r="L869" i="1"/>
  <c r="K872" i="1"/>
  <c r="L872" i="1"/>
  <c r="K863" i="1"/>
  <c r="L863" i="1"/>
  <c r="K882" i="1"/>
  <c r="L882" i="1"/>
  <c r="K883" i="1"/>
  <c r="L883" i="1"/>
  <c r="K870" i="1"/>
  <c r="L870" i="1"/>
  <c r="K864" i="1"/>
  <c r="L864" i="1"/>
  <c r="K884" i="1"/>
  <c r="L884" i="1"/>
  <c r="K3" i="1"/>
  <c r="L3" i="1"/>
  <c r="K4" i="1"/>
  <c r="L4" i="1"/>
  <c r="K7" i="1"/>
  <c r="L7" i="1"/>
  <c r="K8" i="1"/>
  <c r="L8" i="1"/>
  <c r="K11" i="1"/>
  <c r="F13" i="18" s="1"/>
  <c r="L11" i="1"/>
  <c r="H13" i="18" s="1"/>
  <c r="K12" i="1"/>
  <c r="L12" i="1"/>
  <c r="K13" i="1"/>
  <c r="F9" i="19" s="1"/>
  <c r="L13" i="1"/>
  <c r="H9" i="19" s="1"/>
  <c r="K15" i="1"/>
  <c r="F14" i="24" s="1"/>
  <c r="L15" i="1"/>
  <c r="H14" i="24" s="1"/>
  <c r="K16" i="1"/>
  <c r="L16" i="1"/>
  <c r="K18" i="1"/>
  <c r="L18" i="1"/>
  <c r="K19" i="1"/>
  <c r="L19" i="1"/>
  <c r="K17" i="1"/>
  <c r="L17" i="1"/>
  <c r="K37" i="1"/>
  <c r="F39" i="16" s="1"/>
  <c r="L37" i="1"/>
  <c r="K39" i="1"/>
  <c r="L39" i="1"/>
  <c r="K5" i="1"/>
  <c r="L5" i="1"/>
  <c r="K9" i="1"/>
  <c r="L9" i="1"/>
  <c r="K10" i="1"/>
  <c r="L10" i="1"/>
  <c r="K36" i="1"/>
  <c r="L36" i="1"/>
  <c r="K32" i="1"/>
  <c r="L32" i="1"/>
  <c r="K6" i="1"/>
  <c r="F21" i="21" s="1"/>
  <c r="L6" i="1"/>
  <c r="H21" i="21" s="1"/>
  <c r="K14" i="1"/>
  <c r="L14" i="1"/>
  <c r="K38" i="1"/>
  <c r="L38" i="1"/>
  <c r="K22" i="1"/>
  <c r="L22" i="1"/>
  <c r="K23" i="1"/>
  <c r="L23" i="1"/>
  <c r="K34" i="1"/>
  <c r="L34" i="1"/>
  <c r="K35" i="1"/>
  <c r="F42" i="21" s="1"/>
  <c r="L35" i="1"/>
  <c r="K24" i="1"/>
  <c r="L24" i="1"/>
  <c r="K21" i="1"/>
  <c r="L21" i="1"/>
  <c r="K25" i="1"/>
  <c r="L25" i="1"/>
  <c r="K29" i="1"/>
  <c r="L29" i="1"/>
  <c r="K20" i="1"/>
  <c r="L20" i="1"/>
  <c r="K40" i="1"/>
  <c r="L40" i="1"/>
  <c r="K41" i="1"/>
  <c r="L41" i="1"/>
  <c r="K42" i="1"/>
  <c r="L42" i="1"/>
  <c r="K45" i="1"/>
  <c r="L45" i="1"/>
  <c r="K46" i="1"/>
  <c r="L46" i="1"/>
  <c r="K31" i="1"/>
  <c r="L31" i="1"/>
  <c r="K26" i="1"/>
  <c r="L26" i="1"/>
  <c r="K30" i="1"/>
  <c r="L30" i="1"/>
  <c r="K43" i="1"/>
  <c r="L43" i="1"/>
  <c r="K27" i="1"/>
  <c r="L27" i="1"/>
  <c r="K28" i="1"/>
  <c r="L28" i="1"/>
  <c r="K33" i="1"/>
  <c r="L33" i="1"/>
  <c r="K44" i="1"/>
  <c r="L44" i="1"/>
  <c r="K227" i="1"/>
  <c r="F12" i="16" s="1"/>
  <c r="L227" i="1"/>
  <c r="H12" i="16" s="1"/>
  <c r="K229" i="1"/>
  <c r="F5" i="21" s="1"/>
  <c r="L229" i="1"/>
  <c r="H5" i="21" s="1"/>
  <c r="K230" i="1"/>
  <c r="L230" i="1"/>
  <c r="K231" i="1"/>
  <c r="L231" i="1"/>
  <c r="K233" i="1"/>
  <c r="F7" i="16" s="1"/>
  <c r="L233" i="1"/>
  <c r="H7" i="16" s="1"/>
  <c r="K235" i="1"/>
  <c r="L235" i="1"/>
  <c r="K238" i="1"/>
  <c r="L238" i="1"/>
  <c r="K240" i="1"/>
  <c r="L240" i="1"/>
  <c r="K243" i="1"/>
  <c r="L243" i="1"/>
  <c r="K251" i="1"/>
  <c r="L251" i="1"/>
  <c r="K259" i="1"/>
  <c r="L259" i="1"/>
  <c r="K265" i="1"/>
  <c r="L265" i="1"/>
  <c r="K266" i="1"/>
  <c r="F7" i="18" s="1"/>
  <c r="L266" i="1"/>
  <c r="H7" i="18" s="1"/>
  <c r="K267" i="1"/>
  <c r="F39" i="18" s="1"/>
  <c r="L267" i="1"/>
  <c r="K228" i="1"/>
  <c r="L228" i="1"/>
  <c r="K232" i="1"/>
  <c r="F17" i="22" s="1"/>
  <c r="L232" i="1"/>
  <c r="H17" i="22" s="1"/>
  <c r="K234" i="1"/>
  <c r="F18" i="16" s="1"/>
  <c r="L234" i="1"/>
  <c r="H18" i="16" s="1"/>
  <c r="K236" i="1"/>
  <c r="L236" i="1"/>
  <c r="K237" i="1"/>
  <c r="L237" i="1"/>
  <c r="K242" i="1"/>
  <c r="L242" i="1"/>
  <c r="K252" i="1"/>
  <c r="L252" i="1"/>
  <c r="K239" i="1"/>
  <c r="L239" i="1"/>
  <c r="K257" i="1"/>
  <c r="L257" i="1"/>
  <c r="K268" i="1"/>
  <c r="L268" i="1"/>
  <c r="K244" i="1"/>
  <c r="L244" i="1"/>
  <c r="K254" i="1"/>
  <c r="L254" i="1"/>
  <c r="K255" i="1"/>
  <c r="L255" i="1"/>
  <c r="K256" i="1"/>
  <c r="L256" i="1"/>
  <c r="K246" i="1"/>
  <c r="L246" i="1"/>
  <c r="K258" i="1"/>
  <c r="L258" i="1"/>
  <c r="K857" i="1"/>
  <c r="F46" i="22" s="1"/>
  <c r="L857" i="1"/>
  <c r="K260" i="1"/>
  <c r="L260" i="1"/>
  <c r="K261" i="1"/>
  <c r="L261" i="1"/>
  <c r="K262" i="1"/>
  <c r="L262" i="1"/>
  <c r="K269" i="1"/>
  <c r="L269" i="1"/>
  <c r="K270" i="1"/>
  <c r="L270" i="1"/>
  <c r="K247" i="1"/>
  <c r="L247" i="1"/>
  <c r="K241" i="1"/>
  <c r="L241" i="1"/>
  <c r="K263" i="1"/>
  <c r="L263" i="1"/>
  <c r="K250" i="1"/>
  <c r="L250" i="1"/>
  <c r="K271" i="1"/>
  <c r="L271" i="1"/>
  <c r="K248" i="1"/>
  <c r="L248" i="1"/>
  <c r="K628" i="1"/>
  <c r="L628" i="1"/>
  <c r="K249" i="1"/>
  <c r="L249" i="1"/>
  <c r="K264" i="1"/>
  <c r="L264" i="1"/>
  <c r="K97" i="1"/>
  <c r="L97" i="1"/>
  <c r="K99" i="1"/>
  <c r="F8" i="19" s="1"/>
  <c r="L99" i="1"/>
  <c r="H8" i="19" s="1"/>
  <c r="K100" i="1"/>
  <c r="F25" i="21" s="1"/>
  <c r="L100" i="1"/>
  <c r="H25" i="21" s="1"/>
  <c r="K101" i="1"/>
  <c r="F13" i="21" s="1"/>
  <c r="L101" i="1"/>
  <c r="H13" i="21" s="1"/>
  <c r="K102" i="1"/>
  <c r="L102" i="1"/>
  <c r="K105" i="1"/>
  <c r="F7" i="24" s="1"/>
  <c r="L105" i="1"/>
  <c r="H7" i="24" s="1"/>
  <c r="K114" i="1"/>
  <c r="L114" i="1"/>
  <c r="K115" i="1"/>
  <c r="L115" i="1"/>
  <c r="K118" i="1"/>
  <c r="L118" i="1"/>
  <c r="K119" i="1"/>
  <c r="L119" i="1"/>
  <c r="K111" i="1"/>
  <c r="F41" i="18" s="1"/>
  <c r="L111" i="1"/>
  <c r="K129" i="1"/>
  <c r="L129" i="1"/>
  <c r="K131" i="1"/>
  <c r="L131" i="1"/>
  <c r="K139" i="1"/>
  <c r="F24" i="19" s="1"/>
  <c r="L139" i="1"/>
  <c r="H24" i="19" s="1"/>
  <c r="K103" i="1"/>
  <c r="F15" i="20" s="1"/>
  <c r="L103" i="1"/>
  <c r="H15" i="20" s="1"/>
  <c r="K106" i="1"/>
  <c r="L106" i="1"/>
  <c r="K108" i="1"/>
  <c r="L108" i="1"/>
  <c r="K104" i="1"/>
  <c r="L104" i="1"/>
  <c r="K109" i="1"/>
  <c r="L109" i="1"/>
  <c r="K130" i="1"/>
  <c r="L130" i="1"/>
  <c r="K132" i="1"/>
  <c r="L132" i="1"/>
  <c r="K140" i="1"/>
  <c r="F15" i="16" s="1"/>
  <c r="L140" i="1"/>
  <c r="H15" i="16" s="1"/>
  <c r="K141" i="1"/>
  <c r="L141" i="1"/>
  <c r="K98" i="1"/>
  <c r="F22" i="24" s="1"/>
  <c r="L98" i="1"/>
  <c r="H22" i="24" s="1"/>
  <c r="K107" i="1"/>
  <c r="L107" i="1"/>
  <c r="K116" i="1"/>
  <c r="L116" i="1"/>
  <c r="K117" i="1"/>
  <c r="L117" i="1"/>
  <c r="K112" i="1"/>
  <c r="L112" i="1"/>
  <c r="K121" i="1"/>
  <c r="L121" i="1"/>
  <c r="K125" i="1"/>
  <c r="L125" i="1"/>
  <c r="K128" i="1"/>
  <c r="L128" i="1"/>
  <c r="K123" i="1"/>
  <c r="L123" i="1"/>
  <c r="K134" i="1"/>
  <c r="L134" i="1"/>
  <c r="K135" i="1"/>
  <c r="L135" i="1"/>
  <c r="K136" i="1"/>
  <c r="L136" i="1"/>
  <c r="K137" i="1"/>
  <c r="L137" i="1"/>
  <c r="K142" i="1"/>
  <c r="L142" i="1"/>
  <c r="K143" i="1"/>
  <c r="L143" i="1"/>
  <c r="K110" i="1"/>
  <c r="F49" i="20" s="1"/>
  <c r="L110" i="1"/>
  <c r="K113" i="1"/>
  <c r="F39" i="21" s="1"/>
  <c r="L113" i="1"/>
  <c r="K126" i="1"/>
  <c r="L126" i="1"/>
  <c r="K122" i="1"/>
  <c r="L122" i="1"/>
  <c r="K127" i="1"/>
  <c r="L127" i="1"/>
  <c r="K133" i="1"/>
  <c r="L133" i="1"/>
  <c r="K124" i="1"/>
  <c r="L124" i="1"/>
  <c r="K138" i="1"/>
  <c r="L138" i="1"/>
  <c r="K1224" i="1"/>
  <c r="F6" i="22" s="1"/>
  <c r="L1224" i="1"/>
  <c r="H6" i="22" s="1"/>
  <c r="K1225" i="1"/>
  <c r="F11" i="20" s="1"/>
  <c r="L1225" i="1"/>
  <c r="H11" i="20" s="1"/>
  <c r="K1226" i="1"/>
  <c r="F3" i="24" s="1"/>
  <c r="L1226" i="1"/>
  <c r="H3" i="24" s="1"/>
  <c r="K1230" i="1"/>
  <c r="F26" i="18" s="1"/>
  <c r="L1230" i="1"/>
  <c r="H26" i="18" s="1"/>
  <c r="K1231" i="1"/>
  <c r="F13" i="24" s="1"/>
  <c r="L1231" i="1"/>
  <c r="H13" i="24" s="1"/>
  <c r="K1233" i="1"/>
  <c r="F5" i="19" s="1"/>
  <c r="L1233" i="1"/>
  <c r="H5" i="19" s="1"/>
  <c r="K1252" i="1"/>
  <c r="L1252" i="1"/>
  <c r="K1253" i="1"/>
  <c r="F43" i="20" s="1"/>
  <c r="L1253" i="1"/>
  <c r="K1254" i="1"/>
  <c r="L1254" i="1"/>
  <c r="K1257" i="1"/>
  <c r="L1257" i="1"/>
  <c r="K1258" i="1"/>
  <c r="L1258" i="1"/>
  <c r="K1263" i="1"/>
  <c r="L1263" i="1"/>
  <c r="K1266" i="1"/>
  <c r="F10" i="19" s="1"/>
  <c r="L1266" i="1"/>
  <c r="H10" i="19" s="1"/>
  <c r="K1267" i="1"/>
  <c r="F4" i="16" s="1"/>
  <c r="L1267" i="1"/>
  <c r="H4" i="16" s="1"/>
  <c r="K1227" i="1"/>
  <c r="F20" i="20" s="1"/>
  <c r="L1227" i="1"/>
  <c r="H20" i="20" s="1"/>
  <c r="K1229" i="1"/>
  <c r="F16" i="16" s="1"/>
  <c r="L1229" i="1"/>
  <c r="H16" i="16" s="1"/>
  <c r="K1232" i="1"/>
  <c r="L1232" i="1"/>
  <c r="K120" i="1"/>
  <c r="L120" i="1"/>
  <c r="K1246" i="1"/>
  <c r="F19" i="16" s="1"/>
  <c r="L1246" i="1"/>
  <c r="H19" i="16" s="1"/>
  <c r="K1256" i="1"/>
  <c r="L1256" i="1"/>
  <c r="K1259" i="1"/>
  <c r="L1259" i="1"/>
  <c r="K1260" i="1"/>
  <c r="L1260" i="1"/>
  <c r="K1264" i="1"/>
  <c r="L1264" i="1"/>
  <c r="K1268" i="1"/>
  <c r="L1268" i="1"/>
  <c r="K1228" i="1"/>
  <c r="F22" i="18" s="1"/>
  <c r="L1228" i="1"/>
  <c r="H22" i="18" s="1"/>
  <c r="K1261" i="1"/>
  <c r="L1261" i="1"/>
  <c r="K1235" i="1"/>
  <c r="L1235" i="1"/>
  <c r="K1236" i="1"/>
  <c r="L1236" i="1"/>
  <c r="K1237" i="1"/>
  <c r="L1237" i="1"/>
  <c r="K1238" i="1"/>
  <c r="L1238" i="1"/>
  <c r="K1251" i="1"/>
  <c r="L1251" i="1"/>
  <c r="K1239" i="1"/>
  <c r="L1239" i="1"/>
  <c r="K1240" i="1"/>
  <c r="L1240" i="1"/>
  <c r="K1241" i="1"/>
  <c r="L1241" i="1"/>
  <c r="K1247" i="1"/>
  <c r="L1247" i="1"/>
  <c r="K1245" i="1"/>
  <c r="F54" i="20" s="1"/>
  <c r="L1245" i="1"/>
  <c r="K1234" i="1"/>
  <c r="F48" i="20" s="1"/>
  <c r="L1234" i="1"/>
  <c r="K1248" i="1"/>
  <c r="L1248" i="1"/>
  <c r="K1250" i="1"/>
  <c r="L1250" i="1"/>
  <c r="K1242" i="1"/>
  <c r="L1242" i="1"/>
  <c r="K1243" i="1"/>
  <c r="L1243" i="1"/>
  <c r="K1262" i="1"/>
  <c r="L1262" i="1"/>
  <c r="K1244" i="1"/>
  <c r="L1244" i="1"/>
  <c r="K1249" i="1"/>
  <c r="L1249" i="1"/>
  <c r="K1255" i="1"/>
  <c r="L1255" i="1"/>
  <c r="K1265" i="1"/>
  <c r="L1265" i="1"/>
  <c r="K708" i="1"/>
  <c r="F8" i="17" s="1"/>
  <c r="L708" i="1"/>
  <c r="H8" i="17" s="1"/>
  <c r="K710" i="1"/>
  <c r="L710" i="1"/>
  <c r="K712" i="1"/>
  <c r="L712" i="1"/>
  <c r="K714" i="1"/>
  <c r="F14" i="18" s="1"/>
  <c r="L714" i="1"/>
  <c r="H14" i="18" s="1"/>
  <c r="K715" i="1"/>
  <c r="F12" i="24" s="1"/>
  <c r="L715" i="1"/>
  <c r="H12" i="24" s="1"/>
  <c r="K716" i="1"/>
  <c r="F6" i="24" s="1"/>
  <c r="L716" i="1"/>
  <c r="H6" i="24" s="1"/>
  <c r="K717" i="1"/>
  <c r="L717" i="1"/>
  <c r="K725" i="1"/>
  <c r="L725" i="1"/>
  <c r="K727" i="1"/>
  <c r="L727" i="1"/>
  <c r="K713" i="1"/>
  <c r="F51" i="20" s="1"/>
  <c r="L713" i="1"/>
  <c r="K721" i="1"/>
  <c r="L721" i="1"/>
  <c r="K743" i="1"/>
  <c r="L743" i="1"/>
  <c r="K748" i="1"/>
  <c r="L748" i="1"/>
  <c r="K749" i="1"/>
  <c r="F25" i="18" s="1"/>
  <c r="L749" i="1"/>
  <c r="H25" i="18" s="1"/>
  <c r="K750" i="1"/>
  <c r="L750" i="1"/>
  <c r="K707" i="1"/>
  <c r="L707" i="1"/>
  <c r="K709" i="1"/>
  <c r="L709" i="1"/>
  <c r="K711" i="1"/>
  <c r="L711" i="1"/>
  <c r="K718" i="1"/>
  <c r="L718" i="1"/>
  <c r="K720" i="1"/>
  <c r="L720" i="1"/>
  <c r="K726" i="1"/>
  <c r="F42" i="18" s="1"/>
  <c r="L726" i="1"/>
  <c r="K735" i="1"/>
  <c r="L735" i="1"/>
  <c r="K734" i="1"/>
  <c r="F23" i="24" s="1"/>
  <c r="L734" i="1"/>
  <c r="H23" i="24" s="1"/>
  <c r="K706" i="1"/>
  <c r="L706" i="1"/>
  <c r="K719" i="1"/>
  <c r="L719" i="1"/>
  <c r="K381" i="1"/>
  <c r="L381" i="1"/>
  <c r="K739" i="1"/>
  <c r="L739" i="1"/>
  <c r="K597" i="1"/>
  <c r="L597" i="1"/>
  <c r="K723" i="1"/>
  <c r="L723" i="1"/>
  <c r="K724" i="1"/>
  <c r="F49" i="19" s="1"/>
  <c r="L724" i="1"/>
  <c r="K729" i="1"/>
  <c r="L729" i="1"/>
  <c r="K736" i="1"/>
  <c r="L736" i="1"/>
  <c r="K737" i="1"/>
  <c r="L737" i="1"/>
  <c r="K738" i="1"/>
  <c r="L738" i="1"/>
  <c r="K740" i="1"/>
  <c r="L740" i="1"/>
  <c r="K741" i="1"/>
  <c r="L741" i="1"/>
  <c r="K744" i="1"/>
  <c r="L744" i="1"/>
  <c r="K745" i="1"/>
  <c r="L745" i="1"/>
  <c r="K751" i="1"/>
  <c r="L751" i="1"/>
  <c r="K730" i="1"/>
  <c r="L730" i="1"/>
  <c r="K731" i="1"/>
  <c r="L731" i="1"/>
  <c r="K732" i="1"/>
  <c r="L732" i="1"/>
  <c r="K733" i="1"/>
  <c r="L733" i="1"/>
  <c r="K746" i="1"/>
  <c r="L746" i="1"/>
  <c r="K747" i="1"/>
  <c r="L747" i="1"/>
  <c r="K728" i="1"/>
  <c r="L728" i="1"/>
  <c r="K742" i="1"/>
  <c r="L742" i="1"/>
  <c r="K188" i="1"/>
  <c r="F14" i="21" s="1"/>
  <c r="L188" i="1"/>
  <c r="H14" i="21" s="1"/>
  <c r="K189" i="1"/>
  <c r="L189" i="1"/>
  <c r="K191" i="1"/>
  <c r="F7" i="19" s="1"/>
  <c r="L191" i="1"/>
  <c r="H7" i="19" s="1"/>
  <c r="K193" i="1"/>
  <c r="L193" i="1"/>
  <c r="K199" i="1"/>
  <c r="F24" i="18" s="1"/>
  <c r="L199" i="1"/>
  <c r="H24" i="18" s="1"/>
  <c r="K201" i="1"/>
  <c r="L201" i="1"/>
  <c r="K196" i="1"/>
  <c r="F46" i="24" s="1"/>
  <c r="L196" i="1"/>
  <c r="K202" i="1"/>
  <c r="F45" i="17" s="1"/>
  <c r="L202" i="1"/>
  <c r="K210" i="1"/>
  <c r="L210" i="1"/>
  <c r="K218" i="1"/>
  <c r="L218" i="1"/>
  <c r="K219" i="1"/>
  <c r="L219" i="1"/>
  <c r="K220" i="1"/>
  <c r="L220" i="1"/>
  <c r="K190" i="1"/>
  <c r="F15" i="17" s="1"/>
  <c r="L190" i="1"/>
  <c r="H15" i="17" s="1"/>
  <c r="K192" i="1"/>
  <c r="L192" i="1"/>
  <c r="K194" i="1"/>
  <c r="F19" i="24" s="1"/>
  <c r="L194" i="1"/>
  <c r="H19" i="24" s="1"/>
  <c r="K195" i="1"/>
  <c r="L195" i="1"/>
  <c r="K200" i="1"/>
  <c r="L200" i="1"/>
  <c r="K221" i="1"/>
  <c r="L221" i="1"/>
  <c r="K197" i="1"/>
  <c r="L197" i="1"/>
  <c r="K198" i="1"/>
  <c r="L198" i="1"/>
  <c r="K205" i="1"/>
  <c r="L205" i="1"/>
  <c r="K977" i="1"/>
  <c r="L977" i="1"/>
  <c r="K204" i="1"/>
  <c r="F41" i="17" s="1"/>
  <c r="L204" i="1"/>
  <c r="K756" i="1"/>
  <c r="L756" i="1"/>
  <c r="K206" i="1"/>
  <c r="L206" i="1"/>
  <c r="K208" i="1"/>
  <c r="L208" i="1"/>
  <c r="K207" i="1"/>
  <c r="L207" i="1"/>
  <c r="K211" i="1"/>
  <c r="F44" i="22" s="1"/>
  <c r="L211" i="1"/>
  <c r="K213" i="1"/>
  <c r="L213" i="1"/>
  <c r="K216" i="1"/>
  <c r="L216" i="1"/>
  <c r="K222" i="1"/>
  <c r="L222" i="1"/>
  <c r="K203" i="1"/>
  <c r="F44" i="19" s="1"/>
  <c r="L203" i="1"/>
  <c r="K209" i="1"/>
  <c r="L209" i="1"/>
  <c r="K217" i="1"/>
  <c r="L217" i="1"/>
  <c r="K768" i="1"/>
  <c r="L768" i="1"/>
  <c r="K223" i="1"/>
  <c r="L223" i="1"/>
  <c r="K224" i="1"/>
  <c r="L224" i="1"/>
  <c r="K225" i="1"/>
  <c r="F40" i="22" s="1"/>
  <c r="L225" i="1"/>
  <c r="K212" i="1"/>
  <c r="L212" i="1"/>
  <c r="K214" i="1"/>
  <c r="L214" i="1"/>
  <c r="K215" i="1"/>
  <c r="L215" i="1"/>
  <c r="K226" i="1"/>
  <c r="L226" i="1"/>
  <c r="K657" i="1"/>
  <c r="L657" i="1"/>
  <c r="K659" i="1"/>
  <c r="F35" i="16" s="1"/>
  <c r="L659" i="1"/>
  <c r="H35" i="16" s="1"/>
  <c r="K661" i="1"/>
  <c r="L661" i="1"/>
  <c r="K662" i="1"/>
  <c r="L662" i="1"/>
  <c r="K666" i="1"/>
  <c r="L666" i="1"/>
  <c r="K667" i="1"/>
  <c r="F11" i="21" s="1"/>
  <c r="L667" i="1"/>
  <c r="H11" i="21" s="1"/>
  <c r="K668" i="1"/>
  <c r="L668" i="1"/>
  <c r="K670" i="1"/>
  <c r="F24" i="16" s="1"/>
  <c r="L670" i="1"/>
  <c r="H24" i="16" s="1"/>
  <c r="K695" i="1"/>
  <c r="L695" i="1"/>
  <c r="K699" i="1"/>
  <c r="F6" i="21" s="1"/>
  <c r="L699" i="1"/>
  <c r="H6" i="21" s="1"/>
  <c r="K700" i="1"/>
  <c r="L700" i="1"/>
  <c r="K658" i="1"/>
  <c r="L658" i="1"/>
  <c r="K660" i="1"/>
  <c r="F25" i="22" s="1"/>
  <c r="L660" i="1"/>
  <c r="H25" i="22" s="1"/>
  <c r="K663" i="1"/>
  <c r="F20" i="24" s="1"/>
  <c r="L663" i="1"/>
  <c r="H20" i="24" s="1"/>
  <c r="K665" i="1"/>
  <c r="L665" i="1"/>
  <c r="K669" i="1"/>
  <c r="L669" i="1"/>
  <c r="K686" i="1"/>
  <c r="L686" i="1"/>
  <c r="K688" i="1"/>
  <c r="L688" i="1"/>
  <c r="K664" i="1"/>
  <c r="F22" i="19" s="1"/>
  <c r="L664" i="1"/>
  <c r="H22" i="19" s="1"/>
  <c r="K684" i="1"/>
  <c r="L684" i="1"/>
  <c r="K674" i="1"/>
  <c r="L674" i="1"/>
  <c r="K671" i="1"/>
  <c r="F46" i="19" s="1"/>
  <c r="L671" i="1"/>
  <c r="K673" i="1"/>
  <c r="L673" i="1"/>
  <c r="K675" i="1"/>
  <c r="L675" i="1"/>
  <c r="K676" i="1"/>
  <c r="L676" i="1"/>
  <c r="K679" i="1"/>
  <c r="L679" i="1"/>
  <c r="K677" i="1"/>
  <c r="L677" i="1"/>
  <c r="K681" i="1"/>
  <c r="L681" i="1"/>
  <c r="K680" i="1"/>
  <c r="L680" i="1"/>
  <c r="K689" i="1"/>
  <c r="L689" i="1"/>
  <c r="K690" i="1"/>
  <c r="L690" i="1"/>
  <c r="K691" i="1"/>
  <c r="L691" i="1"/>
  <c r="K692" i="1"/>
  <c r="L692" i="1"/>
  <c r="K696" i="1"/>
  <c r="L696" i="1"/>
  <c r="K697" i="1"/>
  <c r="L697" i="1"/>
  <c r="K698" i="1"/>
  <c r="L698" i="1"/>
  <c r="K245" i="1"/>
  <c r="L245" i="1"/>
  <c r="K701" i="1"/>
  <c r="L701" i="1"/>
  <c r="K702" i="1"/>
  <c r="L702" i="1"/>
  <c r="K683" i="1"/>
  <c r="L683" i="1"/>
  <c r="K682" i="1"/>
  <c r="L682" i="1"/>
  <c r="K687" i="1"/>
  <c r="L687" i="1"/>
  <c r="K693" i="1"/>
  <c r="L693" i="1"/>
  <c r="K694" i="1"/>
  <c r="L694" i="1"/>
  <c r="K703" i="1"/>
  <c r="L703" i="1"/>
  <c r="K704" i="1"/>
  <c r="L704" i="1"/>
  <c r="K705" i="1"/>
  <c r="L705" i="1"/>
  <c r="K672" i="1"/>
  <c r="L672" i="1"/>
  <c r="K678" i="1"/>
  <c r="L678" i="1"/>
  <c r="K685" i="1"/>
  <c r="L685" i="1"/>
  <c r="K611" i="1"/>
  <c r="L611" i="1"/>
  <c r="K612" i="1"/>
  <c r="L612" i="1"/>
  <c r="K613" i="1"/>
  <c r="L613" i="1"/>
  <c r="K615" i="1"/>
  <c r="L615" i="1"/>
  <c r="K616" i="1"/>
  <c r="L616" i="1"/>
  <c r="K619" i="1"/>
  <c r="L619" i="1"/>
  <c r="K623" i="1"/>
  <c r="L623" i="1"/>
  <c r="K624" i="1"/>
  <c r="L624" i="1"/>
  <c r="K627" i="1"/>
  <c r="L627" i="1"/>
  <c r="K650" i="1"/>
  <c r="L650" i="1"/>
  <c r="K651" i="1"/>
  <c r="F25" i="19" s="1"/>
  <c r="L651" i="1"/>
  <c r="H25" i="19" s="1"/>
  <c r="K610" i="1"/>
  <c r="L610" i="1"/>
  <c r="K617" i="1"/>
  <c r="L617" i="1"/>
  <c r="K618" i="1"/>
  <c r="L618" i="1"/>
  <c r="K635" i="1"/>
  <c r="L635" i="1"/>
  <c r="K639" i="1"/>
  <c r="L639" i="1"/>
  <c r="K643" i="1"/>
  <c r="L643" i="1"/>
  <c r="K648" i="1"/>
  <c r="L648" i="1"/>
  <c r="K652" i="1"/>
  <c r="L652" i="1"/>
  <c r="K614" i="1"/>
  <c r="F21" i="20" s="1"/>
  <c r="L614" i="1"/>
  <c r="H21" i="20" s="1"/>
  <c r="K649" i="1"/>
  <c r="L649" i="1"/>
  <c r="K620" i="1"/>
  <c r="L620" i="1"/>
  <c r="K625" i="1"/>
  <c r="F51" i="21" s="1"/>
  <c r="L625" i="1"/>
  <c r="K622" i="1"/>
  <c r="F44" i="16" s="1"/>
  <c r="L622" i="1"/>
  <c r="K629" i="1"/>
  <c r="L629" i="1"/>
  <c r="K630" i="1"/>
  <c r="F47" i="22" s="1"/>
  <c r="L630" i="1"/>
  <c r="K637" i="1"/>
  <c r="L637" i="1"/>
  <c r="K633" i="1"/>
  <c r="F49" i="18" s="1"/>
  <c r="L633" i="1"/>
  <c r="K640" i="1"/>
  <c r="L640" i="1"/>
  <c r="K641" i="1"/>
  <c r="L641" i="1"/>
  <c r="K644" i="1"/>
  <c r="L644" i="1"/>
  <c r="K646" i="1"/>
  <c r="L646" i="1"/>
  <c r="K653" i="1"/>
  <c r="L653" i="1"/>
  <c r="L647" i="1"/>
  <c r="K654" i="1"/>
  <c r="L654" i="1"/>
  <c r="K621" i="1"/>
  <c r="L621" i="1"/>
  <c r="K631" i="1"/>
  <c r="L631" i="1"/>
  <c r="K636" i="1"/>
  <c r="L636" i="1"/>
  <c r="K1459" i="1"/>
  <c r="L1459" i="1"/>
  <c r="K632" i="1"/>
  <c r="L632" i="1"/>
  <c r="K642" i="1"/>
  <c r="L642" i="1"/>
  <c r="K645" i="1"/>
  <c r="L645" i="1"/>
  <c r="K493" i="1"/>
  <c r="F17" i="16" s="1"/>
  <c r="L493" i="1"/>
  <c r="H17" i="16" s="1"/>
  <c r="K655" i="1"/>
  <c r="L655" i="1"/>
  <c r="K626" i="1"/>
  <c r="L626" i="1"/>
  <c r="K638" i="1"/>
  <c r="L638" i="1"/>
  <c r="K656" i="1"/>
  <c r="L656" i="1"/>
  <c r="K144" i="1"/>
  <c r="F9" i="17" s="1"/>
  <c r="L144" i="1"/>
  <c r="H9" i="17" s="1"/>
  <c r="K145" i="1"/>
  <c r="F8" i="22" s="1"/>
  <c r="L145" i="1"/>
  <c r="H8" i="22" s="1"/>
  <c r="K146" i="1"/>
  <c r="L146" i="1"/>
  <c r="K152" i="1"/>
  <c r="F5" i="17" s="1"/>
  <c r="L152" i="1"/>
  <c r="H5" i="17" s="1"/>
  <c r="K153" i="1"/>
  <c r="L153" i="1"/>
  <c r="K155" i="1"/>
  <c r="L155" i="1"/>
  <c r="K157" i="1"/>
  <c r="L157" i="1"/>
  <c r="K163" i="1"/>
  <c r="L163" i="1"/>
  <c r="K160" i="1"/>
  <c r="F44" i="21" s="1"/>
  <c r="L160" i="1"/>
  <c r="K182" i="1"/>
  <c r="L182" i="1"/>
  <c r="K183" i="1"/>
  <c r="L183" i="1"/>
  <c r="K184" i="1"/>
  <c r="L184" i="1"/>
  <c r="K147" i="1"/>
  <c r="F18" i="21" s="1"/>
  <c r="L147" i="1"/>
  <c r="H18" i="21" s="1"/>
  <c r="K148" i="1"/>
  <c r="L148" i="1"/>
  <c r="K149" i="1"/>
  <c r="L149" i="1"/>
  <c r="K150" i="1"/>
  <c r="F16" i="21" s="1"/>
  <c r="L150" i="1"/>
  <c r="H16" i="21" s="1"/>
  <c r="K154" i="1"/>
  <c r="F16" i="22" s="1"/>
  <c r="L154" i="1"/>
  <c r="H16" i="22" s="1"/>
  <c r="K158" i="1"/>
  <c r="L158" i="1"/>
  <c r="K151" i="1"/>
  <c r="F19" i="18" s="1"/>
  <c r="L151" i="1"/>
  <c r="H19" i="18" s="1"/>
  <c r="K175" i="1"/>
  <c r="L175" i="1"/>
  <c r="K185" i="1"/>
  <c r="L185" i="1"/>
  <c r="K156" i="1"/>
  <c r="L156" i="1"/>
  <c r="K186" i="1"/>
  <c r="L186" i="1"/>
  <c r="K165" i="1"/>
  <c r="L165" i="1"/>
  <c r="K166" i="1"/>
  <c r="L166" i="1"/>
  <c r="K162" i="1"/>
  <c r="L162" i="1"/>
  <c r="K159" i="1"/>
  <c r="F39" i="24" s="1"/>
  <c r="L159" i="1"/>
  <c r="K167" i="1"/>
  <c r="L167" i="1"/>
  <c r="K164" i="1"/>
  <c r="L164" i="1"/>
  <c r="K168" i="1"/>
  <c r="L168" i="1"/>
  <c r="K177" i="1"/>
  <c r="L177" i="1"/>
  <c r="K178" i="1"/>
  <c r="L178" i="1"/>
  <c r="K179" i="1"/>
  <c r="L179" i="1"/>
  <c r="K187" i="1"/>
  <c r="L187" i="1"/>
  <c r="K161" i="1"/>
  <c r="L161" i="1"/>
  <c r="K169" i="1"/>
  <c r="L169" i="1"/>
  <c r="K170" i="1"/>
  <c r="L170" i="1"/>
  <c r="K171" i="1"/>
  <c r="L171" i="1"/>
  <c r="K172" i="1"/>
  <c r="L172" i="1"/>
  <c r="K176" i="1"/>
  <c r="L176" i="1"/>
  <c r="K180" i="1"/>
  <c r="L180" i="1"/>
  <c r="K174" i="1"/>
  <c r="L174" i="1"/>
  <c r="K173" i="1"/>
  <c r="L173" i="1"/>
  <c r="K181" i="1"/>
  <c r="L181" i="1"/>
  <c r="K1129" i="1"/>
  <c r="F7" i="21" s="1"/>
  <c r="L1129" i="1"/>
  <c r="H7" i="21" s="1"/>
  <c r="K1130" i="1"/>
  <c r="L1130" i="1"/>
  <c r="K1132" i="1"/>
  <c r="L1132" i="1"/>
  <c r="K1134" i="1"/>
  <c r="F3" i="17" s="1"/>
  <c r="L1134" i="1"/>
  <c r="H3" i="17" s="1"/>
  <c r="K1135" i="1"/>
  <c r="F24" i="22" s="1"/>
  <c r="L1135" i="1"/>
  <c r="H24" i="22" s="1"/>
  <c r="K1136" i="1"/>
  <c r="L1136" i="1"/>
  <c r="K1138" i="1"/>
  <c r="L1138" i="1"/>
  <c r="K1142" i="1"/>
  <c r="F25" i="20" s="1"/>
  <c r="L1142" i="1"/>
  <c r="H25" i="20" s="1"/>
  <c r="K1153" i="1"/>
  <c r="L1153" i="1"/>
  <c r="K1156" i="1"/>
  <c r="L1156" i="1"/>
  <c r="K1167" i="1"/>
  <c r="L1167" i="1"/>
  <c r="K1168" i="1"/>
  <c r="F23" i="18" s="1"/>
  <c r="L1168" i="1"/>
  <c r="H23" i="18" s="1"/>
  <c r="K1169" i="1"/>
  <c r="L1169" i="1"/>
  <c r="K1170" i="1"/>
  <c r="L1170" i="1"/>
  <c r="K1131" i="1"/>
  <c r="F15" i="22" s="1"/>
  <c r="L1131" i="1"/>
  <c r="H15" i="22" s="1"/>
  <c r="K1133" i="1"/>
  <c r="L1133" i="1"/>
  <c r="K1139" i="1"/>
  <c r="L1139" i="1"/>
  <c r="K1140" i="1"/>
  <c r="L1140" i="1"/>
  <c r="K1141" i="1"/>
  <c r="L1141" i="1"/>
  <c r="K1150" i="1"/>
  <c r="F19" i="19" s="1"/>
  <c r="L1150" i="1"/>
  <c r="H19" i="19" s="1"/>
  <c r="K1158" i="1"/>
  <c r="L1158" i="1"/>
  <c r="K1159" i="1"/>
  <c r="L1159" i="1"/>
  <c r="K1171" i="1"/>
  <c r="L1171" i="1"/>
  <c r="K1137" i="1"/>
  <c r="F21" i="24" s="1"/>
  <c r="L1137" i="1"/>
  <c r="H21" i="24" s="1"/>
  <c r="K1172" i="1"/>
  <c r="F27" i="16" s="1"/>
  <c r="L1172" i="1"/>
  <c r="H27" i="16" s="1"/>
  <c r="K1145" i="1"/>
  <c r="L1145" i="1"/>
  <c r="K1143" i="1"/>
  <c r="F52" i="20" s="1"/>
  <c r="L1143" i="1"/>
  <c r="K1144" i="1"/>
  <c r="F45" i="21" s="1"/>
  <c r="L1144" i="1"/>
  <c r="K1152" i="1"/>
  <c r="L1152" i="1"/>
  <c r="K1151" i="1"/>
  <c r="L1151" i="1"/>
  <c r="K1157" i="1"/>
  <c r="L1157" i="1"/>
  <c r="K1155" i="1"/>
  <c r="L1155" i="1"/>
  <c r="K1154" i="1"/>
  <c r="L1154" i="1"/>
  <c r="K1160" i="1"/>
  <c r="L1160" i="1"/>
  <c r="K1161" i="1"/>
  <c r="L1161" i="1"/>
  <c r="K1162" i="1"/>
  <c r="L1162" i="1"/>
  <c r="K1163" i="1"/>
  <c r="L1163" i="1"/>
  <c r="K1164" i="1"/>
  <c r="L1164" i="1"/>
  <c r="K1146" i="1"/>
  <c r="L1146" i="1"/>
  <c r="K1147" i="1"/>
  <c r="L1147" i="1"/>
  <c r="K1165" i="1"/>
  <c r="L1165" i="1"/>
  <c r="K1166" i="1"/>
  <c r="L1166" i="1"/>
  <c r="K1173" i="1"/>
  <c r="L1173" i="1"/>
  <c r="K1148" i="1"/>
  <c r="L1148" i="1"/>
  <c r="K1149" i="1"/>
  <c r="L1149" i="1"/>
  <c r="K1174" i="1"/>
  <c r="L1174" i="1"/>
  <c r="K982" i="1"/>
  <c r="F5" i="16" s="1"/>
  <c r="L982" i="1"/>
  <c r="H5" i="16" s="1"/>
  <c r="K983" i="1"/>
  <c r="F10" i="16" s="1"/>
  <c r="L983" i="1"/>
  <c r="H10" i="16" s="1"/>
  <c r="K984" i="1"/>
  <c r="L984" i="1"/>
  <c r="K985" i="1"/>
  <c r="L985" i="1"/>
  <c r="K988" i="1"/>
  <c r="F13" i="16" s="1"/>
  <c r="L988" i="1"/>
  <c r="H13" i="16" s="1"/>
  <c r="K993" i="1"/>
  <c r="L993" i="1"/>
  <c r="K998" i="1"/>
  <c r="L998" i="1"/>
  <c r="K990" i="1"/>
  <c r="F43" i="22" s="1"/>
  <c r="L990" i="1"/>
  <c r="K996" i="1"/>
  <c r="L996" i="1"/>
  <c r="K1016" i="1"/>
  <c r="L1016" i="1"/>
  <c r="K1026" i="1"/>
  <c r="L1026" i="1"/>
  <c r="K1027" i="1"/>
  <c r="F11" i="16" s="1"/>
  <c r="L1027" i="1"/>
  <c r="H11" i="16" s="1"/>
  <c r="K986" i="1"/>
  <c r="L986" i="1"/>
  <c r="K987" i="1"/>
  <c r="F18" i="20" s="1"/>
  <c r="L987" i="1"/>
  <c r="H18" i="20" s="1"/>
  <c r="K989" i="1"/>
  <c r="L989" i="1"/>
  <c r="K991" i="1"/>
  <c r="L991" i="1"/>
  <c r="K995" i="1"/>
  <c r="L995" i="1"/>
  <c r="K1017" i="1"/>
  <c r="L1017" i="1"/>
  <c r="K1023" i="1"/>
  <c r="L1023" i="1"/>
  <c r="K1028" i="1"/>
  <c r="F16" i="20" s="1"/>
  <c r="L1028" i="1"/>
  <c r="H16" i="20" s="1"/>
  <c r="K992" i="1"/>
  <c r="L992" i="1"/>
  <c r="K1013" i="1"/>
  <c r="L1013" i="1"/>
  <c r="K1005" i="1"/>
  <c r="F23" i="22" s="1"/>
  <c r="L1005" i="1"/>
  <c r="H23" i="22" s="1"/>
  <c r="K994" i="1"/>
  <c r="F50" i="17" s="1"/>
  <c r="L994" i="1"/>
  <c r="K997" i="1"/>
  <c r="F44" i="20" s="1"/>
  <c r="L997" i="1"/>
  <c r="K1006" i="1"/>
  <c r="F47" i="16" s="1"/>
  <c r="L1006" i="1"/>
  <c r="K999" i="1"/>
  <c r="L999" i="1"/>
  <c r="K1007" i="1"/>
  <c r="L1007" i="1"/>
  <c r="K1008" i="1"/>
  <c r="L1008" i="1"/>
  <c r="K1000" i="1"/>
  <c r="L1000" i="1"/>
  <c r="K1003" i="1"/>
  <c r="L1003" i="1"/>
  <c r="K1004" i="1"/>
  <c r="L1004" i="1"/>
  <c r="K1009" i="1"/>
  <c r="L1009" i="1"/>
  <c r="K1014" i="1"/>
  <c r="L1014" i="1"/>
  <c r="K1012" i="1"/>
  <c r="L1012" i="1"/>
  <c r="K1018" i="1"/>
  <c r="L1018" i="1"/>
  <c r="K1029" i="1"/>
  <c r="L1029" i="1"/>
  <c r="K1011" i="1"/>
  <c r="L1011" i="1"/>
  <c r="K1015" i="1"/>
  <c r="L1015" i="1"/>
  <c r="K1010" i="1"/>
  <c r="L1010" i="1"/>
  <c r="K1019" i="1"/>
  <c r="L1019" i="1"/>
  <c r="K1020" i="1"/>
  <c r="L1020" i="1"/>
  <c r="K1021" i="1"/>
  <c r="L1021" i="1"/>
  <c r="K1024" i="1"/>
  <c r="L1024" i="1"/>
  <c r="K1025" i="1"/>
  <c r="L1025" i="1"/>
  <c r="K1001" i="1"/>
  <c r="L1001" i="1"/>
  <c r="K1002" i="1"/>
  <c r="L1002" i="1"/>
  <c r="K1022" i="1"/>
  <c r="L1022" i="1"/>
  <c r="K319" i="1"/>
  <c r="F10" i="18" s="1"/>
  <c r="L319" i="1"/>
  <c r="H10" i="18" s="1"/>
  <c r="K320" i="1"/>
  <c r="L320" i="1"/>
  <c r="K321" i="1"/>
  <c r="L321" i="1"/>
  <c r="K322" i="1"/>
  <c r="L322" i="1"/>
  <c r="K324" i="1"/>
  <c r="L324" i="1"/>
  <c r="K327" i="1"/>
  <c r="L327" i="1"/>
  <c r="K329" i="1"/>
  <c r="L329" i="1"/>
  <c r="K331" i="1"/>
  <c r="F14" i="22" s="1"/>
  <c r="L331" i="1"/>
  <c r="H14" i="22" s="1"/>
  <c r="K332" i="1"/>
  <c r="L332" i="1"/>
  <c r="K328" i="1"/>
  <c r="F9" i="22" s="1"/>
  <c r="L328" i="1"/>
  <c r="H9" i="22" s="1"/>
  <c r="K348" i="1"/>
  <c r="L348" i="1"/>
  <c r="K352" i="1"/>
  <c r="L352" i="1"/>
  <c r="K361" i="1"/>
  <c r="L361" i="1"/>
  <c r="K323" i="1"/>
  <c r="F18" i="19" s="1"/>
  <c r="L323" i="1"/>
  <c r="H18" i="19" s="1"/>
  <c r="K325" i="1"/>
  <c r="L325" i="1"/>
  <c r="K326" i="1"/>
  <c r="L326" i="1"/>
  <c r="K330" i="1"/>
  <c r="F24" i="24" s="1"/>
  <c r="L330" i="1"/>
  <c r="H24" i="24" s="1"/>
  <c r="K354" i="1"/>
  <c r="L354" i="1"/>
  <c r="K357" i="1"/>
  <c r="L357" i="1"/>
  <c r="K362" i="1"/>
  <c r="L362" i="1"/>
  <c r="K363" i="1"/>
  <c r="F17" i="19" s="1"/>
  <c r="L363" i="1"/>
  <c r="H17" i="19" s="1"/>
  <c r="K337" i="1"/>
  <c r="L337" i="1"/>
  <c r="K349" i="1"/>
  <c r="L349" i="1"/>
  <c r="K333" i="1"/>
  <c r="L333" i="1"/>
  <c r="K339" i="1"/>
  <c r="L339" i="1"/>
  <c r="K336" i="1"/>
  <c r="F50" i="16" s="1"/>
  <c r="L336" i="1"/>
  <c r="K340" i="1"/>
  <c r="L340" i="1"/>
  <c r="K341" i="1"/>
  <c r="L341" i="1"/>
  <c r="K342" i="1"/>
  <c r="L342" i="1"/>
  <c r="K343" i="1"/>
  <c r="L343" i="1"/>
  <c r="K353" i="1"/>
  <c r="L353" i="1"/>
  <c r="K350" i="1"/>
  <c r="L350" i="1"/>
  <c r="K356" i="1"/>
  <c r="L356" i="1"/>
  <c r="K351" i="1"/>
  <c r="L351" i="1"/>
  <c r="K359" i="1"/>
  <c r="L359" i="1"/>
  <c r="K364" i="1"/>
  <c r="L364" i="1"/>
  <c r="K365" i="1"/>
  <c r="L365" i="1"/>
  <c r="K366" i="1"/>
  <c r="L366" i="1"/>
  <c r="K335" i="1"/>
  <c r="L335" i="1"/>
  <c r="K334" i="1"/>
  <c r="L334" i="1"/>
  <c r="K347" i="1"/>
  <c r="L347" i="1"/>
  <c r="K344" i="1"/>
  <c r="L344" i="1"/>
  <c r="K355" i="1"/>
  <c r="L355" i="1"/>
  <c r="K360" i="1"/>
  <c r="L360" i="1"/>
  <c r="K345" i="1"/>
  <c r="L345" i="1"/>
  <c r="K338" i="1"/>
  <c r="L338" i="1"/>
  <c r="K346" i="1"/>
  <c r="L346" i="1"/>
  <c r="K798" i="1"/>
  <c r="F25" i="17" s="1"/>
  <c r="L798" i="1"/>
  <c r="H25" i="17" s="1"/>
  <c r="K800" i="1"/>
  <c r="L800" i="1"/>
  <c r="K801" i="1"/>
  <c r="L801" i="1"/>
  <c r="K804" i="1"/>
  <c r="L804" i="1"/>
  <c r="K807" i="1"/>
  <c r="L807" i="1"/>
  <c r="K808" i="1"/>
  <c r="L808" i="1"/>
  <c r="K806" i="1"/>
  <c r="F10" i="24" s="1"/>
  <c r="L806" i="1"/>
  <c r="H10" i="24" s="1"/>
  <c r="K825" i="1"/>
  <c r="L825" i="1"/>
  <c r="K823" i="1"/>
  <c r="F3" i="18" s="1"/>
  <c r="L823" i="1"/>
  <c r="H3" i="18" s="1"/>
  <c r="K829" i="1"/>
  <c r="L829" i="1"/>
  <c r="K835" i="1"/>
  <c r="F39" i="22" s="1"/>
  <c r="L835" i="1"/>
  <c r="K797" i="1"/>
  <c r="L797" i="1"/>
  <c r="K802" i="1"/>
  <c r="L802" i="1"/>
  <c r="K803" i="1"/>
  <c r="L803" i="1"/>
  <c r="K805" i="1"/>
  <c r="F18" i="24" s="1"/>
  <c r="L805" i="1"/>
  <c r="H18" i="24" s="1"/>
  <c r="K836" i="1"/>
  <c r="L836" i="1"/>
  <c r="K837" i="1"/>
  <c r="F16" i="24" s="1"/>
  <c r="L837" i="1"/>
  <c r="H16" i="24" s="1"/>
  <c r="K838" i="1"/>
  <c r="L838" i="1"/>
  <c r="K799" i="1"/>
  <c r="L799" i="1"/>
  <c r="K821" i="1"/>
  <c r="L821" i="1"/>
  <c r="K813" i="1"/>
  <c r="L813" i="1"/>
  <c r="K814" i="1"/>
  <c r="L814" i="1"/>
  <c r="K809" i="1"/>
  <c r="F40" i="24" s="1"/>
  <c r="L809" i="1"/>
  <c r="K815" i="1"/>
  <c r="L815" i="1"/>
  <c r="K816" i="1"/>
  <c r="L816" i="1"/>
  <c r="K817" i="1"/>
  <c r="L817" i="1"/>
  <c r="K818" i="1"/>
  <c r="L818" i="1"/>
  <c r="K824" i="1"/>
  <c r="L824" i="1"/>
  <c r="K826" i="1"/>
  <c r="L826" i="1"/>
  <c r="K811" i="1"/>
  <c r="L811" i="1"/>
  <c r="K822" i="1"/>
  <c r="F42" i="16" s="1"/>
  <c r="L822" i="1"/>
  <c r="K820" i="1"/>
  <c r="L820" i="1"/>
  <c r="K830" i="1"/>
  <c r="L830" i="1"/>
  <c r="K839" i="1"/>
  <c r="L839" i="1"/>
  <c r="K810" i="1"/>
  <c r="F48" i="21" s="1"/>
  <c r="L810" i="1"/>
  <c r="K827" i="1"/>
  <c r="L827" i="1"/>
  <c r="K812" i="1"/>
  <c r="L812" i="1"/>
  <c r="K831" i="1"/>
  <c r="L831" i="1"/>
  <c r="K832" i="1"/>
  <c r="L832" i="1"/>
  <c r="K833" i="1"/>
  <c r="L833" i="1"/>
  <c r="K834" i="1"/>
  <c r="L834" i="1"/>
  <c r="K840" i="1"/>
  <c r="L840" i="1"/>
  <c r="K358" i="1"/>
  <c r="L358" i="1"/>
  <c r="K819" i="1"/>
  <c r="L819" i="1"/>
  <c r="K828" i="1"/>
  <c r="L828" i="1"/>
  <c r="K933" i="1"/>
  <c r="L933" i="1"/>
  <c r="K938" i="1"/>
  <c r="L938" i="1"/>
  <c r="K941" i="1"/>
  <c r="L941" i="1"/>
  <c r="K634" i="1"/>
  <c r="F43" i="16" s="1"/>
  <c r="L634" i="1"/>
  <c r="K942" i="1"/>
  <c r="L942" i="1"/>
  <c r="K946" i="1"/>
  <c r="L946" i="1"/>
  <c r="K947" i="1"/>
  <c r="L947" i="1"/>
  <c r="K950" i="1"/>
  <c r="L950" i="1"/>
  <c r="K940" i="1"/>
  <c r="F47" i="17" s="1"/>
  <c r="L940" i="1"/>
  <c r="K967" i="1"/>
  <c r="L967" i="1"/>
  <c r="K979" i="1"/>
  <c r="F42" i="20" s="1"/>
  <c r="L979" i="1"/>
  <c r="K937" i="1"/>
  <c r="L937" i="1"/>
  <c r="K939" i="1"/>
  <c r="L939" i="1"/>
  <c r="K953" i="1"/>
  <c r="L953" i="1"/>
  <c r="K959" i="1"/>
  <c r="L959" i="1"/>
  <c r="K952" i="1"/>
  <c r="F19" i="17" s="1"/>
  <c r="L952" i="1"/>
  <c r="H19" i="17" s="1"/>
  <c r="K966" i="1"/>
  <c r="L966" i="1"/>
  <c r="K980" i="1"/>
  <c r="L980" i="1"/>
  <c r="K935" i="1"/>
  <c r="L935" i="1"/>
  <c r="K944" i="1"/>
  <c r="L944" i="1"/>
  <c r="K945" i="1"/>
  <c r="L945" i="1"/>
  <c r="K934" i="1"/>
  <c r="L934" i="1"/>
  <c r="K936" i="1"/>
  <c r="L936" i="1"/>
  <c r="K948" i="1"/>
  <c r="L948" i="1"/>
  <c r="K949" i="1"/>
  <c r="F43" i="18" s="1"/>
  <c r="L949" i="1"/>
  <c r="K964" i="1"/>
  <c r="L964" i="1"/>
  <c r="K968" i="1"/>
  <c r="L968" i="1"/>
  <c r="K963" i="1"/>
  <c r="L963" i="1"/>
  <c r="K954" i="1"/>
  <c r="L954" i="1"/>
  <c r="K965" i="1"/>
  <c r="L965" i="1"/>
  <c r="K955" i="1"/>
  <c r="L955" i="1"/>
  <c r="K972" i="1"/>
  <c r="L972" i="1"/>
  <c r="K961" i="1"/>
  <c r="L961" i="1"/>
  <c r="K971" i="1"/>
  <c r="L971" i="1"/>
  <c r="K962" i="1"/>
  <c r="L962" i="1"/>
  <c r="K960" i="1"/>
  <c r="L960" i="1"/>
  <c r="K973" i="1"/>
  <c r="L973" i="1"/>
  <c r="K974" i="1"/>
  <c r="L974" i="1"/>
  <c r="K975" i="1"/>
  <c r="L975" i="1"/>
  <c r="K981" i="1"/>
  <c r="L981" i="1"/>
  <c r="K951" i="1"/>
  <c r="L951" i="1"/>
  <c r="K956" i="1"/>
  <c r="L956" i="1"/>
  <c r="K969" i="1"/>
  <c r="L969" i="1"/>
  <c r="K970" i="1"/>
  <c r="F17" i="24" s="1"/>
  <c r="L970" i="1"/>
  <c r="H17" i="24" s="1"/>
  <c r="K976" i="1"/>
  <c r="L976" i="1"/>
  <c r="K957" i="1"/>
  <c r="L957" i="1"/>
  <c r="K958" i="1"/>
  <c r="L958" i="1"/>
  <c r="K978" i="1"/>
  <c r="L978" i="1"/>
  <c r="K1404" i="1"/>
  <c r="F10" i="21" s="1"/>
  <c r="L1404" i="1"/>
  <c r="H10" i="21" s="1"/>
  <c r="K1408" i="1"/>
  <c r="F10" i="17" s="1"/>
  <c r="L1408" i="1"/>
  <c r="H10" i="17" s="1"/>
  <c r="K1409" i="1"/>
  <c r="L1409" i="1"/>
  <c r="K1411" i="1"/>
  <c r="L1411" i="1"/>
  <c r="K1413" i="1"/>
  <c r="L1413" i="1"/>
  <c r="K1416" i="1"/>
  <c r="F4" i="17" s="1"/>
  <c r="L1416" i="1"/>
  <c r="H4" i="17" s="1"/>
  <c r="K1439" i="1"/>
  <c r="F6" i="17" s="1"/>
  <c r="L1439" i="1"/>
  <c r="H6" i="17" s="1"/>
  <c r="K1440" i="1"/>
  <c r="L1440" i="1"/>
  <c r="K1441" i="1"/>
  <c r="F40" i="20" s="1"/>
  <c r="L1441" i="1"/>
  <c r="K1405" i="1"/>
  <c r="L1405" i="1"/>
  <c r="K1410" i="1"/>
  <c r="L1410" i="1"/>
  <c r="K1412" i="1"/>
  <c r="F15" i="21" s="1"/>
  <c r="L1412" i="1"/>
  <c r="H15" i="21" s="1"/>
  <c r="K1418" i="1"/>
  <c r="L1418" i="1"/>
  <c r="K1423" i="1"/>
  <c r="L1423" i="1"/>
  <c r="K1427" i="1"/>
  <c r="L1427" i="1"/>
  <c r="K1442" i="1"/>
  <c r="F20" i="16" s="1"/>
  <c r="L1442" i="1"/>
  <c r="H20" i="16" s="1"/>
  <c r="K1406" i="1"/>
  <c r="F22" i="16" s="1"/>
  <c r="L1406" i="1"/>
  <c r="H22" i="16" s="1"/>
  <c r="K1415" i="1"/>
  <c r="L1415" i="1"/>
  <c r="K1443" i="1"/>
  <c r="L1443" i="1"/>
  <c r="K1414" i="1"/>
  <c r="L1414" i="1"/>
  <c r="K1419" i="1"/>
  <c r="L1419" i="1"/>
  <c r="K1420" i="1"/>
  <c r="L1420" i="1"/>
  <c r="K1421" i="1"/>
  <c r="L1421" i="1"/>
  <c r="K1425" i="1"/>
  <c r="L1425" i="1"/>
  <c r="K1429" i="1"/>
  <c r="L1429" i="1"/>
  <c r="K1430" i="1"/>
  <c r="L1430" i="1"/>
  <c r="K1431" i="1"/>
  <c r="L1431" i="1"/>
  <c r="K1432" i="1"/>
  <c r="L1432" i="1"/>
  <c r="K1433" i="1"/>
  <c r="L1433" i="1"/>
  <c r="K1434" i="1"/>
  <c r="L1434" i="1"/>
  <c r="K1435" i="1"/>
  <c r="L1435" i="1"/>
  <c r="K1436" i="1"/>
  <c r="L1436" i="1"/>
  <c r="K1417" i="1"/>
  <c r="L1417" i="1"/>
  <c r="K1426" i="1"/>
  <c r="L1426" i="1"/>
  <c r="K1422" i="1"/>
  <c r="L1422" i="1"/>
  <c r="K1424" i="1"/>
  <c r="L1424" i="1"/>
  <c r="K1437" i="1"/>
  <c r="L1437" i="1"/>
  <c r="K1438" i="1"/>
  <c r="L1438" i="1"/>
  <c r="K1444" i="1"/>
  <c r="L1444" i="1"/>
  <c r="K1428" i="1"/>
  <c r="L1428" i="1"/>
  <c r="K367" i="1"/>
  <c r="F13" i="20" s="1"/>
  <c r="L367" i="1"/>
  <c r="H13" i="20" s="1"/>
  <c r="K369" i="1"/>
  <c r="F5" i="24" s="1"/>
  <c r="L369" i="1"/>
  <c r="H5" i="24" s="1"/>
  <c r="K370" i="1"/>
  <c r="F9" i="24" s="1"/>
  <c r="L370" i="1"/>
  <c r="H9" i="24" s="1"/>
  <c r="K372" i="1"/>
  <c r="L372" i="1"/>
  <c r="K375" i="1"/>
  <c r="L375" i="1"/>
  <c r="K376" i="1"/>
  <c r="L376" i="1"/>
  <c r="K377" i="1"/>
  <c r="L377" i="1"/>
  <c r="K378" i="1"/>
  <c r="L378" i="1"/>
  <c r="K1407" i="1"/>
  <c r="F7" i="20" s="1"/>
  <c r="L1407" i="1"/>
  <c r="H7" i="20" s="1"/>
  <c r="K379" i="1"/>
  <c r="F23" i="17" s="1"/>
  <c r="L379" i="1"/>
  <c r="H23" i="17" s="1"/>
  <c r="K402" i="1"/>
  <c r="L402" i="1"/>
  <c r="K403" i="1"/>
  <c r="L403" i="1"/>
  <c r="K404" i="1"/>
  <c r="L404" i="1"/>
  <c r="K405" i="1"/>
  <c r="F6" i="20" s="1"/>
  <c r="L405" i="1"/>
  <c r="H6" i="20" s="1"/>
  <c r="K368" i="1"/>
  <c r="L368" i="1"/>
  <c r="K371" i="1"/>
  <c r="L371" i="1"/>
  <c r="K380" i="1"/>
  <c r="L380" i="1"/>
  <c r="K374" i="1"/>
  <c r="F43" i="17" s="1"/>
  <c r="L374" i="1"/>
  <c r="K394" i="1"/>
  <c r="L394" i="1"/>
  <c r="K387" i="1"/>
  <c r="F41" i="24" s="1"/>
  <c r="L387" i="1"/>
  <c r="K406" i="1"/>
  <c r="L406" i="1"/>
  <c r="K407" i="1"/>
  <c r="L407" i="1"/>
  <c r="K373" i="1"/>
  <c r="F26" i="24" s="1"/>
  <c r="L373" i="1"/>
  <c r="H26" i="24" s="1"/>
  <c r="K386" i="1"/>
  <c r="L386" i="1"/>
  <c r="K408" i="1"/>
  <c r="F17" i="18" s="1"/>
  <c r="L408" i="1"/>
  <c r="H17" i="18" s="1"/>
  <c r="K383" i="1"/>
  <c r="L383" i="1"/>
  <c r="K385" i="1"/>
  <c r="F48" i="18" s="1"/>
  <c r="L385" i="1"/>
  <c r="K384" i="1"/>
  <c r="L384" i="1"/>
  <c r="K382" i="1"/>
  <c r="F50" i="21" s="1"/>
  <c r="L382" i="1"/>
  <c r="K392" i="1"/>
  <c r="L392" i="1"/>
  <c r="K388" i="1"/>
  <c r="L388" i="1"/>
  <c r="K396" i="1"/>
  <c r="L396" i="1"/>
  <c r="K398" i="1"/>
  <c r="L398" i="1"/>
  <c r="K399" i="1"/>
  <c r="L399" i="1"/>
  <c r="K400" i="1"/>
  <c r="L400" i="1"/>
  <c r="K409" i="1"/>
  <c r="L409" i="1"/>
  <c r="K410" i="1"/>
  <c r="L410" i="1"/>
  <c r="K389" i="1"/>
  <c r="F45" i="16" s="1"/>
  <c r="L389" i="1"/>
  <c r="K390" i="1"/>
  <c r="L390" i="1"/>
  <c r="K393" i="1"/>
  <c r="L393" i="1"/>
  <c r="K395" i="1"/>
  <c r="L395" i="1"/>
  <c r="K397" i="1"/>
  <c r="L397" i="1"/>
  <c r="K401" i="1"/>
  <c r="L401" i="1"/>
  <c r="K411" i="1"/>
  <c r="L411" i="1"/>
  <c r="K412" i="1"/>
  <c r="L412" i="1"/>
  <c r="K391" i="1"/>
  <c r="L391" i="1"/>
  <c r="K1445" i="1"/>
  <c r="L1445" i="1"/>
  <c r="K1446" i="1"/>
  <c r="L1446" i="1"/>
  <c r="K1447" i="1"/>
  <c r="L1447" i="1"/>
  <c r="K1448" i="1"/>
  <c r="L1448" i="1"/>
  <c r="K1449" i="1"/>
  <c r="L1449" i="1"/>
  <c r="K1450" i="1"/>
  <c r="L1450" i="1"/>
  <c r="K1451" i="1"/>
  <c r="L1451" i="1"/>
  <c r="K1452" i="1"/>
  <c r="L1452" i="1"/>
  <c r="K1453" i="1"/>
  <c r="L1453" i="1"/>
  <c r="K1454" i="1"/>
  <c r="L1454" i="1"/>
  <c r="K1455" i="1"/>
  <c r="L1455" i="1"/>
  <c r="K1456" i="1"/>
  <c r="L1456" i="1"/>
  <c r="K1457" i="1"/>
  <c r="L1457" i="1"/>
  <c r="K1458" i="1"/>
  <c r="L1458" i="1"/>
  <c r="K1460" i="1"/>
  <c r="L1460" i="1"/>
  <c r="K1461" i="1"/>
  <c r="L1461" i="1"/>
  <c r="K1462" i="1"/>
  <c r="L1462" i="1"/>
  <c r="K1463" i="1"/>
  <c r="L1463" i="1"/>
  <c r="K1464" i="1"/>
  <c r="L1464" i="1"/>
  <c r="K1465" i="1"/>
  <c r="L1465" i="1"/>
  <c r="K1466" i="1"/>
  <c r="L1466" i="1"/>
  <c r="K1467" i="1"/>
  <c r="L1467" i="1"/>
  <c r="K1468" i="1"/>
  <c r="L1468" i="1"/>
  <c r="K1125" i="1"/>
  <c r="L1125" i="1"/>
  <c r="K1469" i="1"/>
  <c r="L1469" i="1"/>
  <c r="K1470" i="1"/>
  <c r="L1470" i="1"/>
  <c r="K1471" i="1"/>
  <c r="L1471" i="1"/>
  <c r="K1472" i="1"/>
  <c r="L1472" i="1"/>
  <c r="K1473" i="1"/>
  <c r="L1473" i="1"/>
  <c r="K1474" i="1"/>
  <c r="L1474" i="1"/>
  <c r="K1475" i="1"/>
  <c r="L1475" i="1"/>
  <c r="K1476" i="1"/>
  <c r="L1476" i="1"/>
  <c r="K1477" i="1"/>
  <c r="L1477" i="1"/>
  <c r="K1478" i="1"/>
  <c r="L1478" i="1"/>
  <c r="K1479" i="1"/>
  <c r="L1479" i="1"/>
  <c r="K1480" i="1"/>
  <c r="L1480" i="1"/>
  <c r="K1481" i="1"/>
  <c r="L1481" i="1"/>
  <c r="K1482" i="1"/>
  <c r="L1482" i="1"/>
  <c r="K1483" i="1"/>
  <c r="L1483" i="1"/>
  <c r="K1484" i="1"/>
  <c r="L1484" i="1"/>
  <c r="K1485" i="1"/>
  <c r="L1485" i="1"/>
  <c r="K1486" i="1"/>
  <c r="L1486" i="1"/>
  <c r="K1487" i="1"/>
  <c r="L1487" i="1"/>
  <c r="K1488" i="1"/>
  <c r="L1488" i="1"/>
  <c r="K1489" i="1"/>
  <c r="L1489" i="1"/>
  <c r="K1490" i="1"/>
  <c r="L1490" i="1"/>
  <c r="K1491" i="1"/>
  <c r="L1491" i="1"/>
  <c r="K1492" i="1"/>
  <c r="L1492" i="1"/>
  <c r="K1493" i="1"/>
  <c r="L1493" i="1"/>
  <c r="K1494" i="1"/>
  <c r="L1494" i="1"/>
  <c r="K1495" i="1"/>
  <c r="L1495" i="1"/>
  <c r="K1496" i="1"/>
  <c r="L1496" i="1"/>
  <c r="K1497" i="1"/>
  <c r="L1497" i="1"/>
  <c r="K1498" i="1"/>
  <c r="L1498" i="1"/>
  <c r="K1316" i="1"/>
  <c r="L1316" i="1"/>
  <c r="K1318" i="1"/>
  <c r="L1318" i="1"/>
  <c r="K1320" i="1"/>
  <c r="F4" i="19" s="1"/>
  <c r="L1320" i="1"/>
  <c r="H4" i="19" s="1"/>
  <c r="K1323" i="1"/>
  <c r="L1323" i="1"/>
  <c r="K1324" i="1"/>
  <c r="F11" i="17" s="1"/>
  <c r="L1324" i="1"/>
  <c r="H11" i="17" s="1"/>
  <c r="K1325" i="1"/>
  <c r="F9" i="21" s="1"/>
  <c r="L1325" i="1"/>
  <c r="H9" i="21" s="1"/>
  <c r="K1326" i="1"/>
  <c r="L1326" i="1"/>
  <c r="K1327" i="1"/>
  <c r="L1327" i="1"/>
  <c r="K1049" i="1"/>
  <c r="L1049" i="1"/>
  <c r="K1333" i="1"/>
  <c r="L1333" i="1"/>
  <c r="K1342" i="1"/>
  <c r="L1342" i="1"/>
  <c r="K1344" i="1"/>
  <c r="L1344" i="1"/>
  <c r="K1346" i="1"/>
  <c r="L1346" i="1"/>
  <c r="K1353" i="1"/>
  <c r="L1353" i="1"/>
  <c r="K1319" i="1"/>
  <c r="L1319" i="1"/>
  <c r="K1322" i="1"/>
  <c r="F17" i="17" s="1"/>
  <c r="L1322" i="1"/>
  <c r="H17" i="17" s="1"/>
  <c r="K1328" i="1"/>
  <c r="L1328" i="1"/>
  <c r="K1329" i="1"/>
  <c r="L1329" i="1"/>
  <c r="K1332" i="1"/>
  <c r="L1332" i="1"/>
  <c r="K1317" i="1"/>
  <c r="F21" i="18" s="1"/>
  <c r="L1317" i="1"/>
  <c r="H21" i="18" s="1"/>
  <c r="K1356" i="1"/>
  <c r="L1356" i="1"/>
  <c r="K1321" i="1"/>
  <c r="L1321" i="1"/>
  <c r="K1330" i="1"/>
  <c r="F46" i="18" s="1"/>
  <c r="L1330" i="1"/>
  <c r="K1338" i="1"/>
  <c r="L1338" i="1"/>
  <c r="K1334" i="1"/>
  <c r="L1334" i="1"/>
  <c r="K1337" i="1"/>
  <c r="L1337" i="1"/>
  <c r="K1335" i="1"/>
  <c r="L1335" i="1"/>
  <c r="K1341" i="1"/>
  <c r="L1341" i="1"/>
  <c r="K1343" i="1"/>
  <c r="L1343" i="1"/>
  <c r="K1340" i="1"/>
  <c r="L1340" i="1"/>
  <c r="K1348" i="1"/>
  <c r="L1348" i="1"/>
  <c r="K1336" i="1"/>
  <c r="L1336" i="1"/>
  <c r="K1349" i="1"/>
  <c r="L1349" i="1"/>
  <c r="K1350" i="1"/>
  <c r="L1350" i="1"/>
  <c r="K1331" i="1"/>
  <c r="L1331" i="1"/>
  <c r="K1339" i="1"/>
  <c r="L1339" i="1"/>
  <c r="K1347" i="1"/>
  <c r="L1347" i="1"/>
  <c r="K1351" i="1"/>
  <c r="L1351" i="1"/>
  <c r="K1352" i="1"/>
  <c r="L1352" i="1"/>
  <c r="K1357" i="1"/>
  <c r="L1357" i="1"/>
  <c r="K1358" i="1"/>
  <c r="L1358" i="1"/>
  <c r="K1345" i="1"/>
  <c r="L1345" i="1"/>
  <c r="K1354" i="1"/>
  <c r="L1354" i="1"/>
  <c r="K48" i="1"/>
  <c r="F12" i="22" s="1"/>
  <c r="L48" i="1"/>
  <c r="H12" i="22" s="1"/>
  <c r="K49" i="1"/>
  <c r="L49" i="1"/>
  <c r="K50" i="1"/>
  <c r="L50" i="1"/>
  <c r="K54" i="1"/>
  <c r="L54" i="1"/>
  <c r="K56" i="1"/>
  <c r="L56" i="1"/>
  <c r="K59" i="1"/>
  <c r="L59" i="1"/>
  <c r="K64" i="1"/>
  <c r="F45" i="20" s="1"/>
  <c r="L64" i="1"/>
  <c r="K1355" i="1"/>
  <c r="L1355" i="1"/>
  <c r="K65" i="1"/>
  <c r="L65" i="1"/>
  <c r="K67" i="1"/>
  <c r="L67" i="1"/>
  <c r="K63" i="1"/>
  <c r="F4" i="20" s="1"/>
  <c r="L63" i="1"/>
  <c r="H4" i="20" s="1"/>
  <c r="K68" i="1"/>
  <c r="F24" i="21" s="1"/>
  <c r="L68" i="1"/>
  <c r="H24" i="21" s="1"/>
  <c r="K82" i="1"/>
  <c r="L82" i="1"/>
  <c r="K47" i="1"/>
  <c r="F17" i="20" s="1"/>
  <c r="L47" i="1"/>
  <c r="H17" i="20" s="1"/>
  <c r="K51" i="1"/>
  <c r="L51" i="1"/>
  <c r="K53" i="1"/>
  <c r="L53" i="1"/>
  <c r="K55" i="1"/>
  <c r="F40" i="21" s="1"/>
  <c r="L55" i="1"/>
  <c r="K58" i="1"/>
  <c r="L58" i="1"/>
  <c r="K66" i="1"/>
  <c r="L66" i="1"/>
  <c r="K80" i="1"/>
  <c r="L80" i="1"/>
  <c r="K57" i="1"/>
  <c r="F21" i="17" s="1"/>
  <c r="L57" i="1"/>
  <c r="H21" i="17" s="1"/>
  <c r="K61" i="1"/>
  <c r="L61" i="1"/>
  <c r="K52" i="1"/>
  <c r="L52" i="1"/>
  <c r="K91" i="1"/>
  <c r="L91" i="1"/>
  <c r="K70" i="1"/>
  <c r="L70" i="1"/>
  <c r="K60" i="1"/>
  <c r="F50" i="18" s="1"/>
  <c r="L60" i="1"/>
  <c r="K69" i="1"/>
  <c r="L69" i="1"/>
  <c r="K71" i="1"/>
  <c r="L71" i="1"/>
  <c r="K77" i="1"/>
  <c r="L77" i="1"/>
  <c r="K79" i="1"/>
  <c r="L79" i="1"/>
  <c r="K83" i="1"/>
  <c r="L83" i="1"/>
  <c r="K84" i="1"/>
  <c r="L84" i="1"/>
  <c r="K86" i="1"/>
  <c r="L86" i="1"/>
  <c r="K88" i="1"/>
  <c r="L88" i="1"/>
  <c r="K90" i="1"/>
  <c r="L90" i="1"/>
  <c r="K92" i="1"/>
  <c r="L92" i="1"/>
  <c r="K93" i="1"/>
  <c r="L93" i="1"/>
  <c r="K94" i="1"/>
  <c r="L94" i="1"/>
  <c r="K62" i="1"/>
  <c r="L62" i="1"/>
  <c r="K72" i="1"/>
  <c r="L72" i="1"/>
  <c r="K81" i="1"/>
  <c r="L81" i="1"/>
  <c r="K78" i="1"/>
  <c r="L78" i="1"/>
  <c r="K76" i="1"/>
  <c r="L76" i="1"/>
  <c r="K85" i="1"/>
  <c r="L85" i="1"/>
  <c r="K87" i="1"/>
  <c r="L87" i="1"/>
  <c r="K89" i="1"/>
  <c r="L89" i="1"/>
  <c r="K95" i="1"/>
  <c r="L95" i="1"/>
  <c r="K73" i="1"/>
  <c r="L73" i="1"/>
  <c r="K74" i="1"/>
  <c r="L74" i="1"/>
  <c r="K75" i="1"/>
  <c r="L75" i="1"/>
  <c r="K96" i="1"/>
  <c r="L96" i="1"/>
  <c r="K272" i="1"/>
  <c r="F4" i="18" s="1"/>
  <c r="L272" i="1"/>
  <c r="H4" i="18" s="1"/>
  <c r="K273" i="1"/>
  <c r="L273" i="1"/>
  <c r="K275" i="1"/>
  <c r="L275" i="1"/>
  <c r="K279" i="1"/>
  <c r="L279" i="1"/>
  <c r="K282" i="1"/>
  <c r="L282" i="1"/>
  <c r="K287" i="1"/>
  <c r="L287" i="1"/>
  <c r="K292" i="1"/>
  <c r="L292" i="1"/>
  <c r="K293" i="1"/>
  <c r="L293" i="1"/>
  <c r="K284" i="1"/>
  <c r="F40" i="19" s="1"/>
  <c r="L284" i="1"/>
  <c r="K311" i="1"/>
  <c r="F8" i="20" s="1"/>
  <c r="L311" i="1"/>
  <c r="H8" i="20" s="1"/>
  <c r="K317" i="1"/>
  <c r="F11" i="19" s="1"/>
  <c r="L317" i="1"/>
  <c r="H11" i="19" s="1"/>
  <c r="K274" i="1"/>
  <c r="L274" i="1"/>
  <c r="K277" i="1"/>
  <c r="L277" i="1"/>
  <c r="K280" i="1"/>
  <c r="L280" i="1"/>
  <c r="K281" i="1"/>
  <c r="L281" i="1"/>
  <c r="K283" i="1"/>
  <c r="L283" i="1"/>
  <c r="K289" i="1"/>
  <c r="F20" i="22" s="1"/>
  <c r="L289" i="1"/>
  <c r="H20" i="22" s="1"/>
  <c r="K312" i="1"/>
  <c r="L312" i="1"/>
  <c r="K276" i="1"/>
  <c r="L276" i="1"/>
  <c r="K278" i="1"/>
  <c r="L278" i="1"/>
  <c r="K294" i="1"/>
  <c r="L294" i="1"/>
  <c r="K297" i="1"/>
  <c r="L297" i="1"/>
  <c r="K285" i="1"/>
  <c r="L285" i="1"/>
  <c r="K298" i="1"/>
  <c r="L298" i="1"/>
  <c r="K299" i="1"/>
  <c r="L299" i="1"/>
  <c r="K300" i="1"/>
  <c r="L300" i="1"/>
  <c r="K301" i="1"/>
  <c r="L301" i="1"/>
  <c r="K302" i="1"/>
  <c r="L302" i="1"/>
  <c r="K310" i="1"/>
  <c r="L310" i="1"/>
  <c r="K303" i="1"/>
  <c r="L303" i="1"/>
  <c r="K304" i="1"/>
  <c r="L304" i="1"/>
  <c r="K309" i="1"/>
  <c r="L309" i="1"/>
  <c r="K313" i="1"/>
  <c r="L313" i="1"/>
  <c r="K314" i="1"/>
  <c r="L314" i="1"/>
  <c r="K295" i="1"/>
  <c r="L295" i="1"/>
  <c r="K315" i="1"/>
  <c r="L315" i="1"/>
  <c r="K316" i="1"/>
  <c r="L316" i="1"/>
  <c r="K318" i="1"/>
  <c r="L318" i="1"/>
  <c r="K305" i="1"/>
  <c r="L305" i="1"/>
  <c r="K288" i="1"/>
  <c r="F51" i="19" s="1"/>
  <c r="L288" i="1"/>
  <c r="K291" i="1"/>
  <c r="L291" i="1"/>
  <c r="K286" i="1"/>
  <c r="F48" i="16" s="1"/>
  <c r="L286" i="1"/>
  <c r="K306" i="1"/>
  <c r="L306" i="1"/>
  <c r="K307" i="1"/>
  <c r="L307" i="1"/>
  <c r="K308" i="1"/>
  <c r="L308" i="1"/>
  <c r="K290" i="1"/>
  <c r="L290" i="1"/>
  <c r="K1030" i="1"/>
  <c r="F14" i="19" s="1"/>
  <c r="L1030" i="1"/>
  <c r="H14" i="19" s="1"/>
  <c r="K1031" i="1"/>
  <c r="F3" i="19" s="1"/>
  <c r="L1031" i="1"/>
  <c r="H3" i="19" s="1"/>
  <c r="K1033" i="1"/>
  <c r="F12" i="21" s="1"/>
  <c r="L1033" i="1"/>
  <c r="H12" i="21" s="1"/>
  <c r="K1035" i="1"/>
  <c r="L1035" i="1"/>
  <c r="K1036" i="1"/>
  <c r="F12" i="17" s="1"/>
  <c r="L1036" i="1"/>
  <c r="H12" i="17" s="1"/>
  <c r="K1037" i="1"/>
  <c r="L1037" i="1"/>
  <c r="K1042" i="1"/>
  <c r="L1042" i="1"/>
  <c r="K1043" i="1"/>
  <c r="L1043" i="1"/>
  <c r="K1045" i="1"/>
  <c r="L1045" i="1"/>
  <c r="K1040" i="1"/>
  <c r="L1040" i="1"/>
  <c r="K1061" i="1"/>
  <c r="L1061" i="1"/>
  <c r="K1075" i="1"/>
  <c r="L1075" i="1"/>
  <c r="K1076" i="1"/>
  <c r="L1076" i="1"/>
  <c r="K1032" i="1"/>
  <c r="L1032" i="1"/>
  <c r="K1034" i="1"/>
  <c r="F20" i="19" s="1"/>
  <c r="L1034" i="1"/>
  <c r="H20" i="19" s="1"/>
  <c r="K1038" i="1"/>
  <c r="L1038" i="1"/>
  <c r="K1039" i="1"/>
  <c r="L1039" i="1"/>
  <c r="K1044" i="1"/>
  <c r="L1044" i="1"/>
  <c r="K1060" i="1"/>
  <c r="L1060" i="1"/>
  <c r="K1065" i="1"/>
  <c r="L1065" i="1"/>
  <c r="K1066" i="1"/>
  <c r="L1066" i="1"/>
  <c r="K1077" i="1"/>
  <c r="L1077" i="1"/>
  <c r="K1046" i="1"/>
  <c r="F26" i="19" s="1"/>
  <c r="L1046" i="1"/>
  <c r="H26" i="19" s="1"/>
  <c r="K1050" i="1"/>
  <c r="L1050" i="1"/>
  <c r="K1051" i="1"/>
  <c r="L1051" i="1"/>
  <c r="K1052" i="1"/>
  <c r="L1052" i="1"/>
  <c r="K1053" i="1"/>
  <c r="L1053" i="1"/>
  <c r="K1054" i="1"/>
  <c r="L1054" i="1"/>
  <c r="K1048" i="1"/>
  <c r="L1048" i="1"/>
  <c r="K1055" i="1"/>
  <c r="L1055" i="1"/>
  <c r="K1056" i="1"/>
  <c r="L1056" i="1"/>
  <c r="K1062" i="1"/>
  <c r="L1062" i="1"/>
  <c r="K1064" i="1"/>
  <c r="L1064" i="1"/>
  <c r="K1067" i="1"/>
  <c r="L1067" i="1"/>
  <c r="K1068" i="1"/>
  <c r="L1068" i="1"/>
  <c r="K1069" i="1"/>
  <c r="L1069" i="1"/>
  <c r="K1070" i="1"/>
  <c r="L1070" i="1"/>
  <c r="K1073" i="1"/>
  <c r="L1073" i="1"/>
  <c r="K1078" i="1"/>
  <c r="L1078" i="1"/>
  <c r="K1047" i="1"/>
  <c r="L1047" i="1"/>
  <c r="K1057" i="1"/>
  <c r="L1057" i="1"/>
  <c r="K1058" i="1"/>
  <c r="L1058" i="1"/>
  <c r="K1071" i="1"/>
  <c r="L1071" i="1"/>
  <c r="K1072" i="1"/>
  <c r="L1072" i="1"/>
  <c r="K1059" i="1"/>
  <c r="L1059" i="1"/>
  <c r="K1063" i="1"/>
  <c r="L1063" i="1"/>
  <c r="K1074" i="1"/>
  <c r="L1074" i="1"/>
  <c r="K413" i="1"/>
  <c r="F11" i="18" s="1"/>
  <c r="L413" i="1"/>
  <c r="H11" i="18" s="1"/>
  <c r="K414" i="1"/>
  <c r="L414" i="1"/>
  <c r="K415" i="1"/>
  <c r="L415" i="1"/>
  <c r="K416" i="1"/>
  <c r="L416" i="1"/>
  <c r="K419" i="1"/>
  <c r="L419" i="1"/>
  <c r="K421" i="1"/>
  <c r="L421" i="1"/>
  <c r="K423" i="1"/>
  <c r="L423" i="1"/>
  <c r="K425" i="1"/>
  <c r="L425" i="1"/>
  <c r="K426" i="1"/>
  <c r="L426" i="1"/>
  <c r="K429" i="1"/>
  <c r="L429" i="1"/>
  <c r="K444" i="1"/>
  <c r="L444" i="1"/>
  <c r="K449" i="1"/>
  <c r="L449" i="1"/>
  <c r="K461" i="1"/>
  <c r="L461" i="1"/>
  <c r="K1041" i="1"/>
  <c r="F21" i="19" s="1"/>
  <c r="L1041" i="1"/>
  <c r="H21" i="19" s="1"/>
  <c r="K417" i="1"/>
  <c r="F18" i="22" s="1"/>
  <c r="L417" i="1"/>
  <c r="H18" i="22" s="1"/>
  <c r="K420" i="1"/>
  <c r="F17" i="21" s="1"/>
  <c r="L420" i="1"/>
  <c r="H17" i="21" s="1"/>
  <c r="K427" i="1"/>
  <c r="L427" i="1"/>
  <c r="K428" i="1"/>
  <c r="L428" i="1"/>
  <c r="K430" i="1"/>
  <c r="L430" i="1"/>
  <c r="K441" i="1"/>
  <c r="F46" i="20" s="1"/>
  <c r="L441" i="1"/>
  <c r="K452" i="1"/>
  <c r="L452" i="1"/>
  <c r="K462" i="1"/>
  <c r="F39" i="20" s="1"/>
  <c r="L462" i="1"/>
  <c r="K418" i="1"/>
  <c r="F23" i="21" s="1"/>
  <c r="L418" i="1"/>
  <c r="H23" i="21" s="1"/>
  <c r="K422" i="1"/>
  <c r="L422" i="1"/>
  <c r="K424" i="1"/>
  <c r="L424" i="1"/>
  <c r="K456" i="1"/>
  <c r="L456" i="1"/>
  <c r="K431" i="1"/>
  <c r="L431" i="1"/>
  <c r="K432" i="1"/>
  <c r="L432" i="1"/>
  <c r="K433" i="1"/>
  <c r="L433" i="1"/>
  <c r="K434" i="1"/>
  <c r="F41" i="21" s="1"/>
  <c r="L434" i="1"/>
  <c r="K435" i="1"/>
  <c r="L435" i="1"/>
  <c r="K440" i="1"/>
  <c r="F49" i="16" s="1"/>
  <c r="L440" i="1"/>
  <c r="K442" i="1"/>
  <c r="L442" i="1"/>
  <c r="K443" i="1"/>
  <c r="L443" i="1"/>
  <c r="K445" i="1"/>
  <c r="F45" i="22" s="1"/>
  <c r="L445" i="1"/>
  <c r="K446" i="1"/>
  <c r="F42" i="24" s="1"/>
  <c r="L446" i="1"/>
  <c r="K447" i="1"/>
  <c r="L447" i="1"/>
  <c r="K451" i="1"/>
  <c r="L451" i="1"/>
  <c r="K453" i="1"/>
  <c r="L453" i="1"/>
  <c r="K454" i="1"/>
  <c r="L454" i="1"/>
  <c r="K460" i="1"/>
  <c r="L460" i="1"/>
  <c r="K436" i="1"/>
  <c r="L436" i="1"/>
  <c r="K437" i="1"/>
  <c r="L437" i="1"/>
  <c r="K448" i="1"/>
  <c r="L448" i="1"/>
  <c r="K450" i="1"/>
  <c r="L450" i="1"/>
  <c r="K455" i="1"/>
  <c r="L455" i="1"/>
  <c r="K457" i="1"/>
  <c r="L457" i="1"/>
  <c r="K458" i="1"/>
  <c r="L458" i="1"/>
  <c r="K463" i="1"/>
  <c r="L463" i="1"/>
  <c r="K464" i="1"/>
  <c r="L464" i="1"/>
  <c r="K465" i="1"/>
  <c r="L465" i="1"/>
  <c r="K438" i="1"/>
  <c r="L438" i="1"/>
  <c r="K439" i="1"/>
  <c r="L439" i="1"/>
  <c r="K459" i="1"/>
  <c r="L459" i="1"/>
  <c r="K513" i="1"/>
  <c r="F9" i="16" s="1"/>
  <c r="L513" i="1"/>
  <c r="H9" i="16" s="1"/>
  <c r="K515" i="1"/>
  <c r="F6" i="19" s="1"/>
  <c r="L515" i="1"/>
  <c r="H6" i="19" s="1"/>
  <c r="K516" i="1"/>
  <c r="L516" i="1"/>
  <c r="K517" i="1"/>
  <c r="F11" i="22" s="1"/>
  <c r="L517" i="1"/>
  <c r="H11" i="22" s="1"/>
  <c r="K524" i="1"/>
  <c r="L524" i="1"/>
  <c r="K526" i="1"/>
  <c r="L526" i="1"/>
  <c r="K527" i="1"/>
  <c r="L527" i="1"/>
  <c r="K531" i="1"/>
  <c r="L531" i="1"/>
  <c r="K532" i="1"/>
  <c r="L532" i="1"/>
  <c r="K537" i="1"/>
  <c r="L537" i="1"/>
  <c r="K552" i="1"/>
  <c r="L552" i="1"/>
  <c r="K559" i="1"/>
  <c r="L559" i="1"/>
  <c r="K561" i="1"/>
  <c r="L561" i="1"/>
  <c r="K519" i="1"/>
  <c r="F27" i="24" s="1"/>
  <c r="L519" i="1"/>
  <c r="H27" i="24" s="1"/>
  <c r="K533" i="1"/>
  <c r="L533" i="1"/>
  <c r="K520" i="1"/>
  <c r="L520" i="1"/>
  <c r="K521" i="1"/>
  <c r="L521" i="1"/>
  <c r="K523" i="1"/>
  <c r="F20" i="18" s="1"/>
  <c r="L523" i="1"/>
  <c r="H20" i="18" s="1"/>
  <c r="K525" i="1"/>
  <c r="L525" i="1"/>
  <c r="K528" i="1"/>
  <c r="L528" i="1"/>
  <c r="K535" i="1"/>
  <c r="L535" i="1"/>
  <c r="K518" i="1"/>
  <c r="L518" i="1"/>
  <c r="K522" i="1"/>
  <c r="L522" i="1"/>
  <c r="K562" i="1"/>
  <c r="L562" i="1"/>
  <c r="K563" i="1"/>
  <c r="L563" i="1"/>
  <c r="K564" i="1"/>
  <c r="L564" i="1"/>
  <c r="K530" i="1"/>
  <c r="L530" i="1"/>
  <c r="K536" i="1"/>
  <c r="L536" i="1"/>
  <c r="K534" i="1"/>
  <c r="F44" i="24" s="1"/>
  <c r="L534" i="1"/>
  <c r="K538" i="1"/>
  <c r="L538" i="1"/>
  <c r="K539" i="1"/>
  <c r="L539" i="1"/>
  <c r="K547" i="1"/>
  <c r="L547" i="1"/>
  <c r="K545" i="1"/>
  <c r="L545" i="1"/>
  <c r="K546" i="1"/>
  <c r="L546" i="1"/>
  <c r="K540" i="1"/>
  <c r="L540" i="1"/>
  <c r="K554" i="1"/>
  <c r="L554" i="1"/>
  <c r="K555" i="1"/>
  <c r="L555" i="1"/>
  <c r="K556" i="1"/>
  <c r="L556" i="1"/>
  <c r="K558" i="1"/>
  <c r="L558" i="1"/>
  <c r="K514" i="1"/>
  <c r="L514" i="1"/>
  <c r="K529" i="1"/>
  <c r="F47" i="21" s="1"/>
  <c r="L529" i="1"/>
  <c r="K541" i="1"/>
  <c r="L541" i="1"/>
  <c r="K548" i="1"/>
  <c r="L548" i="1"/>
  <c r="K553" i="1"/>
  <c r="L553" i="1"/>
  <c r="K551" i="1"/>
  <c r="L551" i="1"/>
  <c r="K549" i="1"/>
  <c r="L549" i="1"/>
  <c r="K550" i="1"/>
  <c r="L550" i="1"/>
  <c r="K560" i="1"/>
  <c r="L560" i="1"/>
  <c r="K542" i="1"/>
  <c r="L542" i="1"/>
  <c r="K543" i="1"/>
  <c r="L543" i="1"/>
  <c r="K544" i="1"/>
  <c r="L544" i="1"/>
  <c r="K557" i="1"/>
  <c r="L557" i="1"/>
  <c r="K1359" i="1"/>
  <c r="L1359" i="1"/>
  <c r="K1361" i="1"/>
  <c r="F3" i="20" s="1"/>
  <c r="L1361" i="1"/>
  <c r="H3" i="20" s="1"/>
  <c r="K1362" i="1"/>
  <c r="F5" i="20" s="1"/>
  <c r="L1362" i="1"/>
  <c r="H5" i="20" s="1"/>
  <c r="K1364" i="1"/>
  <c r="L1364" i="1"/>
  <c r="K1365" i="1"/>
  <c r="L1365" i="1"/>
  <c r="K1367" i="1"/>
  <c r="L1367" i="1"/>
  <c r="K1368" i="1"/>
  <c r="L1368" i="1"/>
  <c r="K1369" i="1"/>
  <c r="L1369" i="1"/>
  <c r="K1373" i="1"/>
  <c r="L1373" i="1"/>
  <c r="K1388" i="1"/>
  <c r="L1388" i="1"/>
  <c r="K1391" i="1"/>
  <c r="L1391" i="1"/>
  <c r="K1393" i="1"/>
  <c r="L1393" i="1"/>
  <c r="K1400" i="1"/>
  <c r="L1400" i="1"/>
  <c r="K1401" i="1"/>
  <c r="L1401" i="1"/>
  <c r="K1360" i="1"/>
  <c r="F16" i="19" s="1"/>
  <c r="L1360" i="1"/>
  <c r="H16" i="19" s="1"/>
  <c r="K1366" i="1"/>
  <c r="L1366" i="1"/>
  <c r="K1372" i="1"/>
  <c r="L1372" i="1"/>
  <c r="K1370" i="1"/>
  <c r="L1370" i="1"/>
  <c r="K1371" i="1"/>
  <c r="L1371" i="1"/>
  <c r="K1385" i="1"/>
  <c r="L1385" i="1"/>
  <c r="K1402" i="1"/>
  <c r="L1402" i="1"/>
  <c r="K1363" i="1"/>
  <c r="F22" i="20" s="1"/>
  <c r="L1363" i="1"/>
  <c r="H22" i="20" s="1"/>
  <c r="K1375" i="1"/>
  <c r="L1375" i="1"/>
  <c r="K1376" i="1"/>
  <c r="L1376" i="1"/>
  <c r="K1386" i="1"/>
  <c r="L1386" i="1"/>
  <c r="K1380" i="1"/>
  <c r="L1380" i="1"/>
  <c r="K1381" i="1"/>
  <c r="L1381" i="1"/>
  <c r="K1384" i="1"/>
  <c r="L1384" i="1"/>
  <c r="K1390" i="1"/>
  <c r="L1390" i="1"/>
  <c r="K1394" i="1"/>
  <c r="L1394" i="1"/>
  <c r="K1395" i="1"/>
  <c r="L1395" i="1"/>
  <c r="K1396" i="1"/>
  <c r="L1396" i="1"/>
  <c r="K1397" i="1"/>
  <c r="L1397" i="1"/>
  <c r="K1398" i="1"/>
  <c r="L1398" i="1"/>
  <c r="K1377" i="1"/>
  <c r="L1377" i="1"/>
  <c r="K1378" i="1"/>
  <c r="F42" i="17" s="1"/>
  <c r="L1378" i="1"/>
  <c r="K1382" i="1"/>
  <c r="F48" i="24" s="1"/>
  <c r="L1382" i="1"/>
  <c r="K1383" i="1"/>
  <c r="L1383" i="1"/>
  <c r="K1379" i="1"/>
  <c r="L1379" i="1"/>
  <c r="K1387" i="1"/>
  <c r="L1387" i="1"/>
  <c r="K1389" i="1"/>
  <c r="L1389" i="1"/>
  <c r="K1399" i="1"/>
  <c r="L1399" i="1"/>
  <c r="K1403" i="1"/>
  <c r="L1403" i="1"/>
  <c r="K1374" i="1"/>
  <c r="L1374" i="1"/>
  <c r="K1392" i="1"/>
  <c r="L1392" i="1"/>
  <c r="K752" i="1"/>
  <c r="L752" i="1"/>
  <c r="K753" i="1"/>
  <c r="F10" i="22" s="1"/>
  <c r="L753" i="1"/>
  <c r="H10" i="22" s="1"/>
  <c r="K755" i="1"/>
  <c r="F12" i="18" s="1"/>
  <c r="L755" i="1"/>
  <c r="H12" i="18" s="1"/>
  <c r="K757" i="1"/>
  <c r="F4" i="24" s="1"/>
  <c r="L757" i="1"/>
  <c r="H4" i="24" s="1"/>
  <c r="K759" i="1"/>
  <c r="L759" i="1"/>
  <c r="K760" i="1"/>
  <c r="F5" i="22" s="1"/>
  <c r="L760" i="1"/>
  <c r="H5" i="22" s="1"/>
  <c r="K761" i="1"/>
  <c r="L761" i="1"/>
  <c r="K765" i="1"/>
  <c r="L765" i="1"/>
  <c r="K771" i="1"/>
  <c r="L771" i="1"/>
  <c r="K781" i="1"/>
  <c r="L781" i="1"/>
  <c r="K794" i="1"/>
  <c r="L794" i="1"/>
  <c r="K795" i="1"/>
  <c r="L795" i="1"/>
  <c r="K796" i="1"/>
  <c r="F13" i="22" s="1"/>
  <c r="L796" i="1"/>
  <c r="H13" i="22" s="1"/>
  <c r="K754" i="1"/>
  <c r="F16" i="18" s="1"/>
  <c r="L754" i="1"/>
  <c r="H16" i="18" s="1"/>
  <c r="K762" i="1"/>
  <c r="F19" i="20" s="1"/>
  <c r="L762" i="1"/>
  <c r="H19" i="20" s="1"/>
  <c r="K763" i="1"/>
  <c r="F15" i="24" s="1"/>
  <c r="L763" i="1"/>
  <c r="H15" i="24" s="1"/>
  <c r="K770" i="1"/>
  <c r="L770" i="1"/>
  <c r="K767" i="1"/>
  <c r="F44" i="18" s="1"/>
  <c r="L767" i="1"/>
  <c r="K790" i="1"/>
  <c r="L790" i="1"/>
  <c r="K791" i="1"/>
  <c r="L791" i="1"/>
  <c r="K758" i="1"/>
  <c r="F22" i="22" s="1"/>
  <c r="L758" i="1"/>
  <c r="H22" i="22" s="1"/>
  <c r="K766" i="1"/>
  <c r="F22" i="17" s="1"/>
  <c r="L766" i="1"/>
  <c r="H22" i="17" s="1"/>
  <c r="K772" i="1"/>
  <c r="L772" i="1"/>
  <c r="K773" i="1"/>
  <c r="L773" i="1"/>
  <c r="K774" i="1"/>
  <c r="L774" i="1"/>
  <c r="K764" i="1"/>
  <c r="F45" i="24" s="1"/>
  <c r="L764" i="1"/>
  <c r="K780" i="1"/>
  <c r="L780" i="1"/>
  <c r="K779" i="1"/>
  <c r="L779" i="1"/>
  <c r="K782" i="1"/>
  <c r="L782" i="1"/>
  <c r="K783" i="1"/>
  <c r="L783" i="1"/>
  <c r="K784" i="1"/>
  <c r="L784" i="1"/>
  <c r="K785" i="1"/>
  <c r="L785" i="1"/>
  <c r="K788" i="1"/>
  <c r="L788" i="1"/>
  <c r="K792" i="1"/>
  <c r="L792" i="1"/>
  <c r="K769" i="1"/>
  <c r="L769" i="1"/>
  <c r="K775" i="1"/>
  <c r="L775" i="1"/>
  <c r="K778" i="1"/>
  <c r="L778" i="1"/>
  <c r="K786" i="1"/>
  <c r="L786" i="1"/>
  <c r="K789" i="1"/>
  <c r="L789" i="1"/>
  <c r="K793" i="1"/>
  <c r="L793" i="1"/>
  <c r="K776" i="1"/>
  <c r="L776" i="1"/>
  <c r="K777" i="1"/>
  <c r="L777" i="1"/>
  <c r="K787" i="1"/>
  <c r="L787" i="1"/>
  <c r="K466" i="1"/>
  <c r="F7" i="22" s="1"/>
  <c r="L466" i="1"/>
  <c r="H7" i="22" s="1"/>
  <c r="K469" i="1"/>
  <c r="L469" i="1"/>
  <c r="K472" i="1"/>
  <c r="L472" i="1"/>
  <c r="K475" i="1"/>
  <c r="L475" i="1"/>
  <c r="K476" i="1"/>
  <c r="F13" i="17" s="1"/>
  <c r="L476" i="1"/>
  <c r="H13" i="17" s="1"/>
  <c r="K478" i="1"/>
  <c r="F8" i="16" s="1"/>
  <c r="L478" i="1"/>
  <c r="H8" i="16" s="1"/>
  <c r="K479" i="1"/>
  <c r="L479" i="1"/>
  <c r="K482" i="1"/>
  <c r="L482" i="1"/>
  <c r="K487" i="1"/>
  <c r="L487" i="1"/>
  <c r="K501" i="1"/>
  <c r="L501" i="1"/>
  <c r="K485" i="1"/>
  <c r="F50" i="19" s="1"/>
  <c r="L485" i="1"/>
  <c r="K492" i="1"/>
  <c r="L492" i="1"/>
  <c r="K468" i="1"/>
  <c r="L468" i="1"/>
  <c r="K471" i="1"/>
  <c r="L471" i="1"/>
  <c r="K473" i="1"/>
  <c r="L473" i="1"/>
  <c r="K477" i="1"/>
  <c r="L477" i="1"/>
  <c r="K480" i="1"/>
  <c r="L480" i="1"/>
  <c r="K470" i="1"/>
  <c r="L470" i="1"/>
  <c r="K481" i="1"/>
  <c r="L481" i="1"/>
  <c r="K503" i="1"/>
  <c r="L503" i="1"/>
  <c r="K467" i="1"/>
  <c r="L467" i="1"/>
  <c r="K474" i="1"/>
  <c r="L474" i="1"/>
  <c r="K486" i="1"/>
  <c r="L486" i="1"/>
  <c r="K488" i="1"/>
  <c r="L488" i="1"/>
  <c r="K489" i="1"/>
  <c r="L489" i="1"/>
  <c r="K490" i="1"/>
  <c r="F55" i="19" s="1"/>
  <c r="L490" i="1"/>
  <c r="K484" i="1"/>
  <c r="F53" i="19" s="1"/>
  <c r="L484" i="1"/>
  <c r="K495" i="1"/>
  <c r="L495" i="1"/>
  <c r="K496" i="1"/>
  <c r="L496" i="1"/>
  <c r="K498" i="1"/>
  <c r="L498" i="1"/>
  <c r="K505" i="1"/>
  <c r="L505" i="1"/>
  <c r="K508" i="1"/>
  <c r="L508" i="1"/>
  <c r="K509" i="1"/>
  <c r="L509" i="1"/>
  <c r="K510" i="1"/>
  <c r="L510" i="1"/>
  <c r="K483" i="1"/>
  <c r="L483" i="1"/>
  <c r="K502" i="1"/>
  <c r="F40" i="17" s="1"/>
  <c r="L502" i="1"/>
  <c r="K500" i="1"/>
  <c r="L500" i="1"/>
  <c r="K497" i="1"/>
  <c r="L497" i="1"/>
  <c r="K499" i="1"/>
  <c r="L499" i="1"/>
  <c r="K506" i="1"/>
  <c r="L506" i="1"/>
  <c r="K507" i="1"/>
  <c r="L507" i="1"/>
  <c r="K494" i="1"/>
  <c r="L494" i="1"/>
  <c r="K511" i="1"/>
  <c r="L511" i="1"/>
  <c r="K491" i="1"/>
  <c r="L491" i="1"/>
  <c r="K504" i="1"/>
  <c r="L504" i="1"/>
  <c r="K512" i="1"/>
  <c r="L512" i="1"/>
  <c r="K568" i="1"/>
  <c r="F12" i="20" s="1"/>
  <c r="L568" i="1"/>
  <c r="H12" i="20" s="1"/>
  <c r="K569" i="1"/>
  <c r="F14" i="17" s="1"/>
  <c r="L569" i="1"/>
  <c r="H14" i="17" s="1"/>
  <c r="K571" i="1"/>
  <c r="F13" i="19" s="1"/>
  <c r="L571" i="1"/>
  <c r="H13" i="19" s="1"/>
  <c r="K573" i="1"/>
  <c r="F6" i="16" s="1"/>
  <c r="L573" i="1"/>
  <c r="H6" i="16" s="1"/>
  <c r="K574" i="1"/>
  <c r="F12" i="19" s="1"/>
  <c r="L574" i="1"/>
  <c r="H12" i="19" s="1"/>
  <c r="K575" i="1"/>
  <c r="L575" i="1"/>
  <c r="K577" i="1"/>
  <c r="L577" i="1"/>
  <c r="K579" i="1"/>
  <c r="L579" i="1"/>
  <c r="K583" i="1"/>
  <c r="L583" i="1"/>
  <c r="K581" i="1"/>
  <c r="L581" i="1"/>
  <c r="K599" i="1"/>
  <c r="L599" i="1"/>
  <c r="K566" i="1"/>
  <c r="L566" i="1"/>
  <c r="K567" i="1"/>
  <c r="F16" i="17" s="1"/>
  <c r="L567" i="1"/>
  <c r="H16" i="17" s="1"/>
  <c r="K570" i="1"/>
  <c r="L570" i="1"/>
  <c r="K572" i="1"/>
  <c r="F25" i="24" s="1"/>
  <c r="L572" i="1"/>
  <c r="H25" i="24" s="1"/>
  <c r="K576" i="1"/>
  <c r="L576" i="1"/>
  <c r="K600" i="1"/>
  <c r="L600" i="1"/>
  <c r="K601" i="1"/>
  <c r="L601" i="1"/>
  <c r="K565" i="1"/>
  <c r="F22" i="21" s="1"/>
  <c r="L565" i="1"/>
  <c r="H22" i="21" s="1"/>
  <c r="K602" i="1"/>
  <c r="L602" i="1"/>
  <c r="K578" i="1"/>
  <c r="L578" i="1"/>
  <c r="K584" i="1"/>
  <c r="L584" i="1"/>
  <c r="K580" i="1"/>
  <c r="F48" i="19" s="1"/>
  <c r="L580" i="1"/>
  <c r="K585" i="1"/>
  <c r="L585" i="1"/>
  <c r="K586" i="1"/>
  <c r="L586" i="1"/>
  <c r="K588" i="1"/>
  <c r="L588" i="1"/>
  <c r="K589" i="1"/>
  <c r="L589" i="1"/>
  <c r="K592" i="1"/>
  <c r="L592" i="1"/>
  <c r="L1315" i="1"/>
  <c r="V459" i="1"/>
  <c r="W459" i="1"/>
  <c r="X459" i="1" l="1"/>
  <c r="T1315" i="1"/>
  <c r="K1315" i="1"/>
  <c r="H31" i="18" l="1"/>
  <c r="H31" i="19"/>
  <c r="F31" i="19"/>
  <c r="H31" i="24"/>
  <c r="F31" i="16"/>
  <c r="H31" i="20"/>
  <c r="H31" i="16"/>
  <c r="F31" i="22"/>
  <c r="H31" i="22"/>
  <c r="H31" i="21"/>
  <c r="H31" i="17"/>
  <c r="X109" i="1"/>
  <c r="X111" i="1"/>
  <c r="X112" i="1"/>
  <c r="X113" i="1"/>
  <c r="X124" i="1"/>
  <c r="X126" i="1"/>
  <c r="X129" i="1"/>
  <c r="X128" i="1"/>
  <c r="X119" i="1"/>
  <c r="X130" i="1"/>
  <c r="X121" i="1"/>
  <c r="X146" i="1"/>
  <c r="X114" i="1"/>
  <c r="X110" i="1"/>
  <c r="X115" i="1"/>
  <c r="X117" i="1"/>
  <c r="X118" i="1"/>
  <c r="X125" i="1"/>
  <c r="X140" i="1"/>
  <c r="X150" i="1"/>
  <c r="X108" i="1"/>
  <c r="X116" i="1"/>
  <c r="X120" i="1"/>
  <c r="X127" i="1"/>
  <c r="X131" i="1"/>
  <c r="X122" i="1"/>
  <c r="X123" i="1"/>
  <c r="X132" i="1"/>
  <c r="X141" i="1"/>
  <c r="X133" i="1"/>
  <c r="X134" i="1"/>
  <c r="X135" i="1"/>
  <c r="X136" i="1"/>
  <c r="X138" i="1"/>
  <c r="X144" i="1"/>
  <c r="X143" i="1"/>
  <c r="X137" i="1"/>
  <c r="X142" i="1"/>
  <c r="X139" i="1"/>
  <c r="X145" i="1"/>
  <c r="X147" i="1"/>
  <c r="X148" i="1"/>
  <c r="X149" i="1"/>
  <c r="X151" i="1"/>
  <c r="X152" i="1"/>
  <c r="X153" i="1"/>
  <c r="X154" i="1"/>
  <c r="X155" i="1"/>
  <c r="X156" i="1"/>
  <c r="X157" i="1"/>
  <c r="X158" i="1"/>
  <c r="X159" i="1"/>
  <c r="X164" i="1"/>
  <c r="X166" i="1"/>
  <c r="X167" i="1"/>
  <c r="X172" i="1"/>
  <c r="X175" i="1"/>
  <c r="X178" i="1"/>
  <c r="X177" i="1"/>
  <c r="X174" i="1"/>
  <c r="X199" i="1"/>
  <c r="X204" i="1"/>
  <c r="X160" i="1"/>
  <c r="X161" i="1"/>
  <c r="X163" i="1"/>
  <c r="X169" i="1"/>
  <c r="X170" i="1"/>
  <c r="X173" i="1"/>
  <c r="X165" i="1"/>
  <c r="X168" i="1"/>
  <c r="X194" i="1"/>
  <c r="X162" i="1"/>
  <c r="X179" i="1"/>
  <c r="X176" i="1"/>
  <c r="X180" i="1"/>
  <c r="X188" i="1"/>
  <c r="X189" i="1"/>
  <c r="X181" i="1"/>
  <c r="X171" i="1"/>
  <c r="X182" i="1"/>
  <c r="X190" i="1"/>
  <c r="X183" i="1"/>
  <c r="X191" i="1"/>
  <c r="X192" i="1"/>
  <c r="X184" i="1"/>
  <c r="X185" i="1"/>
  <c r="X193" i="1"/>
  <c r="X186" i="1"/>
  <c r="X195" i="1"/>
  <c r="X197" i="1"/>
  <c r="X187" i="1"/>
  <c r="X196" i="1"/>
  <c r="X198" i="1"/>
  <c r="X200" i="1"/>
  <c r="X201" i="1"/>
  <c r="X202" i="1"/>
  <c r="X203" i="1"/>
  <c r="X487" i="1"/>
  <c r="X488" i="1"/>
  <c r="X491" i="1"/>
  <c r="X493" i="1"/>
  <c r="X495" i="1"/>
  <c r="X497" i="1"/>
  <c r="X498" i="1"/>
  <c r="X499" i="1"/>
  <c r="X501" i="1"/>
  <c r="X502" i="1"/>
  <c r="X504" i="1"/>
  <c r="X508" i="1"/>
  <c r="X510" i="1"/>
  <c r="X523" i="1"/>
  <c r="X489" i="1"/>
  <c r="X492" i="1"/>
  <c r="X494" i="1"/>
  <c r="X496" i="1"/>
  <c r="X500" i="1"/>
  <c r="X522" i="1"/>
  <c r="X490" i="1"/>
  <c r="X503" i="1"/>
  <c r="X507" i="1"/>
  <c r="X512" i="1"/>
  <c r="X505" i="1"/>
  <c r="X521" i="1"/>
  <c r="X506" i="1"/>
  <c r="X513" i="1"/>
  <c r="X509" i="1"/>
  <c r="X514" i="1"/>
  <c r="X515" i="1"/>
  <c r="X516" i="1"/>
  <c r="X524" i="1"/>
  <c r="X525" i="1"/>
  <c r="X518" i="1"/>
  <c r="X519" i="1"/>
  <c r="X511" i="1"/>
  <c r="X520" i="1"/>
  <c r="X517" i="1"/>
  <c r="X526" i="1"/>
  <c r="X527" i="1"/>
  <c r="X528" i="1"/>
  <c r="X529" i="1"/>
  <c r="X530" i="1"/>
  <c r="X531" i="1"/>
  <c r="X532" i="1"/>
  <c r="X585" i="1"/>
  <c r="X586" i="1"/>
  <c r="X587" i="1"/>
  <c r="X589" i="1"/>
  <c r="X591" i="1"/>
  <c r="X592" i="1"/>
  <c r="X594" i="1"/>
  <c r="X599" i="1"/>
  <c r="X602" i="1"/>
  <c r="X603" i="1"/>
  <c r="X605" i="1"/>
  <c r="X598" i="1"/>
  <c r="X618" i="1"/>
  <c r="X619" i="1"/>
  <c r="X623" i="1"/>
  <c r="X583" i="1"/>
  <c r="X584" i="1"/>
  <c r="X588" i="1"/>
  <c r="X595" i="1"/>
  <c r="X596" i="1"/>
  <c r="X604" i="1"/>
  <c r="X616" i="1"/>
  <c r="X590" i="1"/>
  <c r="X593" i="1"/>
  <c r="X601" i="1"/>
  <c r="X606" i="1"/>
  <c r="X607" i="1"/>
  <c r="X600" i="1"/>
  <c r="X608" i="1"/>
  <c r="X609" i="1"/>
  <c r="X610" i="1"/>
  <c r="X617" i="1"/>
  <c r="X611" i="1"/>
  <c r="X620" i="1"/>
  <c r="X615" i="1"/>
  <c r="X597" i="1"/>
  <c r="X621" i="1"/>
  <c r="X612" i="1"/>
  <c r="X613" i="1"/>
  <c r="X614" i="1"/>
  <c r="X622" i="1"/>
  <c r="X624" i="1"/>
  <c r="X625" i="1"/>
  <c r="X626" i="1"/>
  <c r="X627" i="1"/>
  <c r="X726" i="1"/>
  <c r="X728" i="1"/>
  <c r="X730" i="1"/>
  <c r="X731" i="1"/>
  <c r="X734" i="1"/>
  <c r="X735" i="1"/>
  <c r="X732" i="1"/>
  <c r="X737" i="1"/>
  <c r="X740" i="1"/>
  <c r="X741" i="1"/>
  <c r="X745" i="1"/>
  <c r="X752" i="1"/>
  <c r="X743" i="1"/>
  <c r="X747" i="1"/>
  <c r="X768" i="1"/>
  <c r="X725" i="1"/>
  <c r="X727" i="1"/>
  <c r="X729" i="1"/>
  <c r="X736" i="1"/>
  <c r="X742" i="1"/>
  <c r="X744" i="1"/>
  <c r="X754" i="1"/>
  <c r="X761" i="1"/>
  <c r="X764" i="1"/>
  <c r="X724" i="1"/>
  <c r="X746" i="1"/>
  <c r="X748" i="1"/>
  <c r="X749" i="1"/>
  <c r="X733" i="1"/>
  <c r="X739" i="1"/>
  <c r="X738" i="1"/>
  <c r="X753" i="1"/>
  <c r="X751" i="1"/>
  <c r="X750" i="1"/>
  <c r="X756" i="1"/>
  <c r="X757" i="1"/>
  <c r="X758" i="1"/>
  <c r="X759" i="1"/>
  <c r="X760" i="1"/>
  <c r="X762" i="1"/>
  <c r="X765" i="1"/>
  <c r="X766" i="1"/>
  <c r="X767" i="1"/>
  <c r="X763" i="1"/>
  <c r="X755" i="1"/>
  <c r="X769" i="1"/>
  <c r="X770" i="1"/>
  <c r="X771" i="1"/>
  <c r="X772" i="1"/>
  <c r="X963" i="1"/>
  <c r="X964" i="1"/>
  <c r="X965" i="1"/>
  <c r="X966" i="1"/>
  <c r="X968" i="1"/>
  <c r="X970" i="1"/>
  <c r="X972" i="1"/>
  <c r="X973" i="1"/>
  <c r="X974" i="1"/>
  <c r="X976" i="1"/>
  <c r="X981" i="1"/>
  <c r="X978" i="1"/>
  <c r="X990" i="1"/>
  <c r="X1003" i="1"/>
  <c r="X1007" i="1"/>
  <c r="X969" i="1"/>
  <c r="X980" i="1"/>
  <c r="X982" i="1"/>
  <c r="X983" i="1"/>
  <c r="X991" i="1"/>
  <c r="X979" i="1"/>
  <c r="X1000" i="1"/>
  <c r="X967" i="1"/>
  <c r="X975" i="1"/>
  <c r="X971" i="1"/>
  <c r="X977" i="1"/>
  <c r="X995" i="1"/>
  <c r="X984" i="1"/>
  <c r="X985" i="1"/>
  <c r="X989" i="1"/>
  <c r="X986" i="1"/>
  <c r="X987" i="1"/>
  <c r="X996" i="1"/>
  <c r="X992" i="1"/>
  <c r="X988" i="1"/>
  <c r="X999" i="1"/>
  <c r="X998" i="1"/>
  <c r="X993" i="1"/>
  <c r="X1001" i="1"/>
  <c r="X994" i="1"/>
  <c r="X997" i="1"/>
  <c r="X1002" i="1"/>
  <c r="X1004" i="1"/>
  <c r="X1005" i="1"/>
  <c r="X1006" i="1"/>
  <c r="X1008" i="1"/>
  <c r="X1009" i="1"/>
  <c r="X1010" i="1"/>
  <c r="X1011" i="1"/>
  <c r="X1012" i="1"/>
  <c r="X1212" i="1"/>
  <c r="X1214" i="1"/>
  <c r="X1215" i="1"/>
  <c r="X1216" i="1"/>
  <c r="X1217" i="1"/>
  <c r="X1218" i="1"/>
  <c r="X1221" i="1"/>
  <c r="X1228" i="1"/>
  <c r="X1229" i="1"/>
  <c r="X1246" i="1"/>
  <c r="X1235" i="1"/>
  <c r="X1252" i="1"/>
  <c r="X1253" i="1"/>
  <c r="X1213" i="1"/>
  <c r="X1219" i="1"/>
  <c r="X1220" i="1"/>
  <c r="X1222" i="1"/>
  <c r="X1224" i="1"/>
  <c r="X1225" i="1"/>
  <c r="X1244" i="1"/>
  <c r="X1245" i="1"/>
  <c r="X1223" i="1"/>
  <c r="X1227" i="1"/>
  <c r="X1226" i="1"/>
  <c r="X1232" i="1"/>
  <c r="X1236" i="1"/>
  <c r="X1240" i="1"/>
  <c r="X1241" i="1"/>
  <c r="X1239" i="1"/>
  <c r="X1242" i="1"/>
  <c r="X1233" i="1"/>
  <c r="X1247" i="1"/>
  <c r="X1248" i="1"/>
  <c r="X1234" i="1"/>
  <c r="X1230" i="1"/>
  <c r="X1237" i="1"/>
  <c r="X1231" i="1"/>
  <c r="X1238" i="1"/>
  <c r="X1249" i="1"/>
  <c r="X1250" i="1"/>
  <c r="X1243" i="1"/>
  <c r="X1251" i="1"/>
  <c r="X1254" i="1"/>
  <c r="X1255" i="1"/>
  <c r="X1256" i="1"/>
  <c r="X1257" i="1"/>
  <c r="X1258" i="1"/>
  <c r="X1259" i="1"/>
  <c r="X1260" i="1"/>
  <c r="X1261" i="1"/>
  <c r="X1262" i="1"/>
  <c r="X1263" i="1"/>
  <c r="X1266" i="1"/>
  <c r="X1271" i="1"/>
  <c r="X1272" i="1"/>
  <c r="X1282" i="1"/>
  <c r="X1269" i="1"/>
  <c r="X1273" i="1"/>
  <c r="X1278" i="1"/>
  <c r="X1291" i="1"/>
  <c r="X1297" i="1"/>
  <c r="X1303" i="1"/>
  <c r="X1308" i="1"/>
  <c r="X1264" i="1"/>
  <c r="X1267" i="1"/>
  <c r="X1268" i="1"/>
  <c r="X1270" i="1"/>
  <c r="X1279" i="1"/>
  <c r="X1292" i="1"/>
  <c r="X1299" i="1"/>
  <c r="X1265" i="1"/>
  <c r="X1300" i="1"/>
  <c r="X1274" i="1"/>
  <c r="X1281" i="1"/>
  <c r="X1275" i="1"/>
  <c r="X1283" i="1"/>
  <c r="X1276" i="1"/>
  <c r="X1277" i="1"/>
  <c r="X1284" i="1"/>
  <c r="X1285" i="1"/>
  <c r="X1280" i="1"/>
  <c r="X1293" i="1"/>
  <c r="X1286" i="1"/>
  <c r="X1295" i="1"/>
  <c r="X1296" i="1"/>
  <c r="X1287" i="1"/>
  <c r="X1288" i="1"/>
  <c r="X1289" i="1"/>
  <c r="X1298" i="1"/>
  <c r="X1290" i="1"/>
  <c r="X1294" i="1"/>
  <c r="X1301" i="1"/>
  <c r="X1302" i="1"/>
  <c r="X1304" i="1"/>
  <c r="X1305" i="1"/>
  <c r="X1306" i="1"/>
  <c r="X1307" i="1"/>
  <c r="X205" i="1"/>
  <c r="X210" i="1"/>
  <c r="X213" i="1"/>
  <c r="X215" i="1"/>
  <c r="X217" i="1"/>
  <c r="X219" i="1"/>
  <c r="X218" i="1"/>
  <c r="X214" i="1"/>
  <c r="X231" i="1"/>
  <c r="X238" i="1"/>
  <c r="X246" i="1"/>
  <c r="X206" i="1"/>
  <c r="X207" i="1"/>
  <c r="X208" i="1"/>
  <c r="X209" i="1"/>
  <c r="X212" i="1"/>
  <c r="X216" i="1"/>
  <c r="X220" i="1"/>
  <c r="X211" i="1"/>
  <c r="X221" i="1"/>
  <c r="X224" i="1"/>
  <c r="X222" i="1"/>
  <c r="X225" i="1"/>
  <c r="X223" i="1"/>
  <c r="X228" i="1"/>
  <c r="X230" i="1"/>
  <c r="X233" i="1"/>
  <c r="X235" i="1"/>
  <c r="X227" i="1"/>
  <c r="X234" i="1"/>
  <c r="X229" i="1"/>
  <c r="X226" i="1"/>
  <c r="X236" i="1"/>
  <c r="X237" i="1"/>
  <c r="X239" i="1"/>
  <c r="X240" i="1"/>
  <c r="X232" i="1"/>
  <c r="X241" i="1"/>
  <c r="X244" i="1"/>
  <c r="X245" i="1"/>
  <c r="X242" i="1"/>
  <c r="X243" i="1"/>
  <c r="X247" i="1"/>
  <c r="X248" i="1"/>
  <c r="X249" i="1"/>
  <c r="X344" i="1"/>
  <c r="X345" i="1"/>
  <c r="X346" i="1"/>
  <c r="X347" i="1"/>
  <c r="X349" i="1"/>
  <c r="X351" i="1"/>
  <c r="X354" i="1"/>
  <c r="X356" i="1"/>
  <c r="X357" i="1"/>
  <c r="X352" i="1"/>
  <c r="X360" i="1"/>
  <c r="X376" i="1"/>
  <c r="X379" i="1"/>
  <c r="X385" i="1"/>
  <c r="X389" i="1"/>
  <c r="X348" i="1"/>
  <c r="X350" i="1"/>
  <c r="X353" i="1"/>
  <c r="X355" i="1"/>
  <c r="X358" i="1"/>
  <c r="X380" i="1"/>
  <c r="X386" i="1"/>
  <c r="X343" i="1"/>
  <c r="X370" i="1"/>
  <c r="X391" i="1"/>
  <c r="X392" i="1"/>
  <c r="X362" i="1"/>
  <c r="X363" i="1"/>
  <c r="X359" i="1"/>
  <c r="X361" i="1"/>
  <c r="X364" i="1"/>
  <c r="X372" i="1"/>
  <c r="X365" i="1"/>
  <c r="X366" i="1"/>
  <c r="X371" i="1"/>
  <c r="X375" i="1"/>
  <c r="X367" i="1"/>
  <c r="X368" i="1"/>
  <c r="X374" i="1"/>
  <c r="X373" i="1"/>
  <c r="X378" i="1"/>
  <c r="X381" i="1"/>
  <c r="X382" i="1"/>
  <c r="X383" i="1"/>
  <c r="X384" i="1"/>
  <c r="X369" i="1"/>
  <c r="X377" i="1"/>
  <c r="X387" i="1"/>
  <c r="X388" i="1"/>
  <c r="X390" i="1"/>
  <c r="X819" i="1"/>
  <c r="X821" i="1"/>
  <c r="X824" i="1"/>
  <c r="X825" i="1"/>
  <c r="X829" i="1"/>
  <c r="X831" i="1"/>
  <c r="X833" i="1"/>
  <c r="X827" i="1"/>
  <c r="X840" i="1"/>
  <c r="X832" i="1"/>
  <c r="X852" i="1"/>
  <c r="X861" i="1"/>
  <c r="X865" i="1"/>
  <c r="X822" i="1"/>
  <c r="X823" i="1"/>
  <c r="X826" i="1"/>
  <c r="X830" i="1"/>
  <c r="X834" i="1"/>
  <c r="X828" i="1"/>
  <c r="X851" i="1"/>
  <c r="X820" i="1"/>
  <c r="X837" i="1"/>
  <c r="X862" i="1"/>
  <c r="X866" i="1"/>
  <c r="X867" i="1"/>
  <c r="X841" i="1"/>
  <c r="X836" i="1"/>
  <c r="X850" i="1"/>
  <c r="X835" i="1"/>
  <c r="X849" i="1"/>
  <c r="X842" i="1"/>
  <c r="X843" i="1"/>
  <c r="X844" i="1"/>
  <c r="X853" i="1"/>
  <c r="X838" i="1"/>
  <c r="X839" i="1"/>
  <c r="X845" i="1"/>
  <c r="X848" i="1"/>
  <c r="X846" i="1"/>
  <c r="X854" i="1"/>
  <c r="X855" i="1"/>
  <c r="X856" i="1"/>
  <c r="X847" i="1"/>
  <c r="X857" i="1"/>
  <c r="X858" i="1"/>
  <c r="X859" i="1"/>
  <c r="X860" i="1"/>
  <c r="X863" i="1"/>
  <c r="X864" i="1"/>
  <c r="X868" i="1"/>
  <c r="X870" i="1"/>
  <c r="X872" i="1"/>
  <c r="X873" i="1"/>
  <c r="X874" i="1"/>
  <c r="X875" i="1"/>
  <c r="X876" i="1"/>
  <c r="X879" i="1"/>
  <c r="X880" i="1"/>
  <c r="X881" i="1"/>
  <c r="X883" i="1"/>
  <c r="X894" i="1"/>
  <c r="X891" i="1"/>
  <c r="X890" i="1"/>
  <c r="X903" i="1"/>
  <c r="X869" i="1"/>
  <c r="X871" i="1"/>
  <c r="X882" i="1"/>
  <c r="X884" i="1"/>
  <c r="X885" i="1"/>
  <c r="X888" i="1"/>
  <c r="X877" i="1"/>
  <c r="X886" i="1"/>
  <c r="X889" i="1"/>
  <c r="X887" i="1"/>
  <c r="X892" i="1"/>
  <c r="X893" i="1"/>
  <c r="X878" i="1"/>
  <c r="X896" i="1"/>
  <c r="X897" i="1"/>
  <c r="X898" i="1"/>
  <c r="X899" i="1"/>
  <c r="X900" i="1"/>
  <c r="X901" i="1"/>
  <c r="X895" i="1"/>
  <c r="X902" i="1"/>
  <c r="X904" i="1"/>
  <c r="X905" i="1"/>
  <c r="X906" i="1"/>
  <c r="X907" i="1"/>
  <c r="X908" i="1"/>
  <c r="X909" i="1"/>
  <c r="X910" i="1"/>
  <c r="X911" i="1"/>
  <c r="X912" i="1"/>
  <c r="X913" i="1"/>
  <c r="X918" i="1"/>
  <c r="X920" i="1"/>
  <c r="X921" i="1"/>
  <c r="X922" i="1"/>
  <c r="X924" i="1"/>
  <c r="X925" i="1"/>
  <c r="X927" i="1"/>
  <c r="X928" i="1"/>
  <c r="X929" i="1"/>
  <c r="X937" i="1"/>
  <c r="X952" i="1"/>
  <c r="X958" i="1"/>
  <c r="X916" i="1"/>
  <c r="X917" i="1"/>
  <c r="X919" i="1"/>
  <c r="X923" i="1"/>
  <c r="X926" i="1"/>
  <c r="X946" i="1"/>
  <c r="X933" i="1"/>
  <c r="X957" i="1"/>
  <c r="X915" i="1"/>
  <c r="X959" i="1"/>
  <c r="X938" i="1"/>
  <c r="X939" i="1"/>
  <c r="X930" i="1"/>
  <c r="X935" i="1"/>
  <c r="X936" i="1"/>
  <c r="X931" i="1"/>
  <c r="X934" i="1"/>
  <c r="X932" i="1"/>
  <c r="X947" i="1"/>
  <c r="X949" i="1"/>
  <c r="X944" i="1"/>
  <c r="X945" i="1"/>
  <c r="X940" i="1"/>
  <c r="X943" i="1"/>
  <c r="X948" i="1"/>
  <c r="X941" i="1"/>
  <c r="X942" i="1"/>
  <c r="X951" i="1"/>
  <c r="X950" i="1"/>
  <c r="X953" i="1"/>
  <c r="X954" i="1"/>
  <c r="X955" i="1"/>
  <c r="X956" i="1"/>
  <c r="X960" i="1"/>
  <c r="X961" i="1"/>
  <c r="X962" i="1"/>
  <c r="X1013" i="1"/>
  <c r="X1014" i="1"/>
  <c r="X1015" i="1"/>
  <c r="X1017" i="1"/>
  <c r="X1019" i="1"/>
  <c r="X1020" i="1"/>
  <c r="X1025" i="1"/>
  <c r="X1026" i="1"/>
  <c r="X1027" i="1"/>
  <c r="X1034" i="1"/>
  <c r="X1021" i="1"/>
  <c r="X1031" i="1"/>
  <c r="X1032" i="1"/>
  <c r="X1053" i="1"/>
  <c r="X1016" i="1"/>
  <c r="X1018" i="1"/>
  <c r="X1022" i="1"/>
  <c r="X1030" i="1"/>
  <c r="X1028" i="1"/>
  <c r="X1029" i="1"/>
  <c r="X1048" i="1"/>
  <c r="X1023" i="1"/>
  <c r="X1024" i="1"/>
  <c r="X1040" i="1"/>
  <c r="X1041" i="1"/>
  <c r="X1033" i="1"/>
  <c r="X1042" i="1"/>
  <c r="X1038" i="1"/>
  <c r="X1039" i="1"/>
  <c r="X1035" i="1"/>
  <c r="X1036" i="1"/>
  <c r="X1044" i="1"/>
  <c r="X1037" i="1"/>
  <c r="X1046" i="1"/>
  <c r="X1050" i="1"/>
  <c r="X1051" i="1"/>
  <c r="X1047" i="1"/>
  <c r="X1049" i="1"/>
  <c r="X1045" i="1"/>
  <c r="X1054" i="1"/>
  <c r="X1055" i="1"/>
  <c r="X1056" i="1"/>
  <c r="X1043" i="1"/>
  <c r="X1057" i="1"/>
  <c r="X1058" i="1"/>
  <c r="X1052" i="1"/>
  <c r="X1059" i="1"/>
  <c r="X1060" i="1"/>
  <c r="X1061" i="1"/>
  <c r="X1062" i="1"/>
  <c r="X1063" i="1"/>
  <c r="X1064" i="1"/>
  <c r="X1065" i="1"/>
  <c r="X1067" i="1"/>
  <c r="X1069" i="1"/>
  <c r="X1076" i="1"/>
  <c r="X1072" i="1"/>
  <c r="X1074" i="1"/>
  <c r="X1078" i="1"/>
  <c r="X1090" i="1"/>
  <c r="X1091" i="1"/>
  <c r="X1080" i="1"/>
  <c r="X1097" i="1"/>
  <c r="X1098" i="1"/>
  <c r="X1099" i="1"/>
  <c r="X1066" i="1"/>
  <c r="X1068" i="1"/>
  <c r="X1070" i="1"/>
  <c r="X1071" i="1"/>
  <c r="X1075" i="1"/>
  <c r="X1077" i="1"/>
  <c r="X1100" i="1"/>
  <c r="X1073" i="1"/>
  <c r="X1095" i="1"/>
  <c r="X1081" i="1"/>
  <c r="X1082" i="1"/>
  <c r="X1079" i="1"/>
  <c r="X1083" i="1"/>
  <c r="X1084" i="1"/>
  <c r="X1085" i="1"/>
  <c r="X1086" i="1"/>
  <c r="X1089" i="1"/>
  <c r="X1087" i="1"/>
  <c r="X1088" i="1"/>
  <c r="X1092" i="1"/>
  <c r="X1093" i="1"/>
  <c r="X1094" i="1"/>
  <c r="X1096" i="1"/>
  <c r="X1101" i="1"/>
  <c r="X1102" i="1"/>
  <c r="X1103" i="1"/>
  <c r="X1104" i="1"/>
  <c r="X1105" i="1"/>
  <c r="X1106" i="1"/>
  <c r="X1107" i="1"/>
  <c r="X1108" i="1"/>
  <c r="X1109" i="1"/>
  <c r="X1110" i="1"/>
  <c r="X1111" i="1"/>
  <c r="X1450" i="1"/>
  <c r="X1452" i="1"/>
  <c r="X1453" i="1"/>
  <c r="X1455" i="1"/>
  <c r="X1457" i="1"/>
  <c r="X1459" i="1"/>
  <c r="X1460" i="1"/>
  <c r="X1462" i="1"/>
  <c r="X1467" i="1"/>
  <c r="X1465" i="1"/>
  <c r="X1483" i="1"/>
  <c r="X1489" i="1"/>
  <c r="X1490" i="1"/>
  <c r="X1491" i="1"/>
  <c r="X1451" i="1"/>
  <c r="X1456" i="1"/>
  <c r="X1458" i="1"/>
  <c r="X1461" i="1"/>
  <c r="X1463" i="1"/>
  <c r="X1468" i="1"/>
  <c r="X1492" i="1"/>
  <c r="X1454" i="1"/>
  <c r="X1493" i="1"/>
  <c r="X1469" i="1"/>
  <c r="X1466" i="1"/>
  <c r="X1470" i="1"/>
  <c r="X1471" i="1"/>
  <c r="X1464" i="1"/>
  <c r="X1472" i="1"/>
  <c r="X1473" i="1"/>
  <c r="X1474" i="1"/>
  <c r="X1482" i="1"/>
  <c r="X1475" i="1"/>
  <c r="X1476" i="1"/>
  <c r="X1480" i="1"/>
  <c r="X1477" i="1"/>
  <c r="X1486" i="1"/>
  <c r="X1478" i="1"/>
  <c r="X1485" i="1"/>
  <c r="X1484" i="1"/>
  <c r="X1481" i="1"/>
  <c r="X1479" i="1"/>
  <c r="X1487" i="1"/>
  <c r="X1488" i="1"/>
  <c r="X1494" i="1"/>
  <c r="X1495" i="1"/>
  <c r="X1496" i="1"/>
  <c r="X1497" i="1"/>
  <c r="X1498" i="1"/>
  <c r="X295" i="1"/>
  <c r="X296" i="1"/>
  <c r="X298" i="1"/>
  <c r="X301" i="1"/>
  <c r="X305" i="1"/>
  <c r="X315" i="1"/>
  <c r="X309" i="1"/>
  <c r="X310" i="1"/>
  <c r="X317" i="1"/>
  <c r="X318" i="1"/>
  <c r="X334" i="1"/>
  <c r="X335" i="1"/>
  <c r="X339" i="1"/>
  <c r="X340" i="1"/>
  <c r="X297" i="1"/>
  <c r="X300" i="1"/>
  <c r="X302" i="1"/>
  <c r="X306" i="1"/>
  <c r="X307" i="1"/>
  <c r="X312" i="1"/>
  <c r="X299" i="1"/>
  <c r="X304" i="1"/>
  <c r="X319" i="1"/>
  <c r="X303" i="1"/>
  <c r="X313" i="1"/>
  <c r="X314" i="1"/>
  <c r="X320" i="1"/>
  <c r="X311" i="1"/>
  <c r="X308" i="1"/>
  <c r="X321" i="1"/>
  <c r="X322" i="1"/>
  <c r="X323" i="1"/>
  <c r="X324" i="1"/>
  <c r="X325" i="1"/>
  <c r="X326" i="1"/>
  <c r="X327" i="1"/>
  <c r="X328" i="1"/>
  <c r="X329" i="1"/>
  <c r="X330" i="1"/>
  <c r="X336" i="1"/>
  <c r="X331" i="1"/>
  <c r="X337" i="1"/>
  <c r="X316" i="1"/>
  <c r="X332" i="1"/>
  <c r="X333" i="1"/>
  <c r="X338" i="1"/>
  <c r="X341" i="1"/>
  <c r="X342" i="1"/>
  <c r="X393" i="1"/>
  <c r="X396" i="1"/>
  <c r="X398" i="1"/>
  <c r="X400" i="1"/>
  <c r="X402" i="1"/>
  <c r="X405" i="1"/>
  <c r="X409" i="1"/>
  <c r="X415" i="1"/>
  <c r="X417" i="1"/>
  <c r="X411" i="1"/>
  <c r="X414" i="1"/>
  <c r="X407" i="1"/>
  <c r="X406" i="1"/>
  <c r="X394" i="1"/>
  <c r="X397" i="1"/>
  <c r="X399" i="1"/>
  <c r="X403" i="1"/>
  <c r="X404" i="1"/>
  <c r="X408" i="1"/>
  <c r="X416" i="1"/>
  <c r="X418" i="1"/>
  <c r="X395" i="1"/>
  <c r="X401" i="1"/>
  <c r="X419" i="1"/>
  <c r="X412" i="1"/>
  <c r="X410" i="1"/>
  <c r="X420" i="1"/>
  <c r="X413" i="1"/>
  <c r="X421" i="1"/>
  <c r="X423" i="1"/>
  <c r="X422" i="1"/>
  <c r="X425" i="1"/>
  <c r="X426" i="1"/>
  <c r="X427" i="1"/>
  <c r="X424" i="1"/>
  <c r="X428" i="1"/>
  <c r="X429" i="1"/>
  <c r="X430" i="1"/>
  <c r="X431" i="1"/>
  <c r="X432" i="1"/>
  <c r="X433" i="1"/>
  <c r="X434" i="1"/>
  <c r="X435" i="1"/>
  <c r="X436" i="1"/>
  <c r="X437" i="1"/>
  <c r="X438" i="1"/>
  <c r="X439" i="1"/>
  <c r="X440" i="1"/>
  <c r="X441" i="1"/>
  <c r="X442" i="1"/>
  <c r="X443" i="1"/>
  <c r="X446" i="1"/>
  <c r="X449" i="1"/>
  <c r="X451" i="1"/>
  <c r="X453" i="1"/>
  <c r="X454" i="1"/>
  <c r="X455" i="1"/>
  <c r="X457" i="1"/>
  <c r="X462" i="1"/>
  <c r="X477" i="1"/>
  <c r="X445" i="1"/>
  <c r="X447" i="1"/>
  <c r="X452" i="1"/>
  <c r="X456" i="1"/>
  <c r="X461" i="1"/>
  <c r="X460" i="1"/>
  <c r="X444" i="1"/>
  <c r="X450" i="1"/>
  <c r="X463" i="1"/>
  <c r="X464" i="1"/>
  <c r="X448" i="1"/>
  <c r="X458" i="1"/>
  <c r="X470" i="1"/>
  <c r="X465" i="1"/>
  <c r="X466" i="1"/>
  <c r="X469" i="1"/>
  <c r="X467" i="1"/>
  <c r="X471" i="1"/>
  <c r="X468" i="1"/>
  <c r="X472" i="1"/>
  <c r="X473" i="1"/>
  <c r="X474" i="1"/>
  <c r="X475" i="1"/>
  <c r="X478" i="1"/>
  <c r="X476" i="1"/>
  <c r="X479" i="1"/>
  <c r="X480" i="1"/>
  <c r="X481" i="1"/>
  <c r="X482" i="1"/>
  <c r="X483" i="1"/>
  <c r="X484" i="1"/>
  <c r="X485" i="1"/>
  <c r="X486" i="1"/>
  <c r="X676" i="1"/>
  <c r="X679" i="1"/>
  <c r="X680" i="1"/>
  <c r="X681" i="1"/>
  <c r="X682" i="1"/>
  <c r="X686" i="1"/>
  <c r="X687" i="1"/>
  <c r="X688" i="1"/>
  <c r="X693" i="1"/>
  <c r="X691" i="1"/>
  <c r="X692" i="1"/>
  <c r="X709" i="1"/>
  <c r="X713" i="1"/>
  <c r="X677" i="1"/>
  <c r="X678" i="1"/>
  <c r="X683" i="1"/>
  <c r="X685" i="1"/>
  <c r="X689" i="1"/>
  <c r="X706" i="1"/>
  <c r="X707" i="1"/>
  <c r="X717" i="1"/>
  <c r="X684" i="1"/>
  <c r="X718" i="1"/>
  <c r="X694" i="1"/>
  <c r="X695" i="1"/>
  <c r="X690" i="1"/>
  <c r="X696" i="1"/>
  <c r="X697" i="1"/>
  <c r="X698" i="1"/>
  <c r="X700" i="1"/>
  <c r="X699" i="1"/>
  <c r="X701" i="1"/>
  <c r="X704" i="1"/>
  <c r="X705" i="1"/>
  <c r="X702" i="1"/>
  <c r="X708" i="1"/>
  <c r="X710" i="1"/>
  <c r="X711" i="1"/>
  <c r="X712" i="1"/>
  <c r="X714" i="1"/>
  <c r="X703" i="1"/>
  <c r="X715" i="1"/>
  <c r="X716" i="1"/>
  <c r="X719" i="1"/>
  <c r="X720" i="1"/>
  <c r="X721" i="1"/>
  <c r="X722" i="1"/>
  <c r="X723" i="1"/>
  <c r="X774" i="1"/>
  <c r="X776" i="1"/>
  <c r="X777" i="1"/>
  <c r="X778" i="1"/>
  <c r="X779" i="1"/>
  <c r="X780" i="1"/>
  <c r="X785" i="1"/>
  <c r="X783" i="1"/>
  <c r="X799" i="1"/>
  <c r="X787" i="1"/>
  <c r="X802" i="1"/>
  <c r="X818" i="1"/>
  <c r="X773" i="1"/>
  <c r="X781" i="1"/>
  <c r="X782" i="1"/>
  <c r="X784" i="1"/>
  <c r="X788" i="1"/>
  <c r="X807" i="1"/>
  <c r="X808" i="1"/>
  <c r="X811" i="1"/>
  <c r="X775" i="1"/>
  <c r="X786" i="1"/>
  <c r="X789" i="1"/>
  <c r="X790" i="1"/>
  <c r="X791" i="1"/>
  <c r="X792" i="1"/>
  <c r="X793" i="1"/>
  <c r="X801" i="1"/>
  <c r="X794" i="1"/>
  <c r="X798" i="1"/>
  <c r="X800" i="1"/>
  <c r="X803" i="1"/>
  <c r="X795" i="1"/>
  <c r="X796" i="1"/>
  <c r="X804" i="1"/>
  <c r="X797" i="1"/>
  <c r="X805" i="1"/>
  <c r="X806" i="1"/>
  <c r="X809" i="1"/>
  <c r="X810" i="1"/>
  <c r="X812" i="1"/>
  <c r="X813" i="1"/>
  <c r="X814" i="1"/>
  <c r="X815" i="1"/>
  <c r="X816" i="1"/>
  <c r="X817" i="1"/>
  <c r="X1162" i="1"/>
  <c r="X1163" i="1"/>
  <c r="X1165" i="1"/>
  <c r="X1168" i="1"/>
  <c r="X1169" i="1"/>
  <c r="X1170" i="1"/>
  <c r="X1172" i="1"/>
  <c r="X1175" i="1"/>
  <c r="X1181" i="1"/>
  <c r="X1183" i="1"/>
  <c r="X1192" i="1"/>
  <c r="X1198" i="1"/>
  <c r="X1195" i="1"/>
  <c r="X1202" i="1"/>
  <c r="X1206" i="1"/>
  <c r="X1164" i="1"/>
  <c r="X1166" i="1"/>
  <c r="X1167" i="1"/>
  <c r="X1173" i="1"/>
  <c r="X1174" i="1"/>
  <c r="X1193" i="1"/>
  <c r="X1178" i="1"/>
  <c r="X1203" i="1"/>
  <c r="X1171" i="1"/>
  <c r="X1176" i="1"/>
  <c r="X1184" i="1"/>
  <c r="X1185" i="1"/>
  <c r="X1179" i="1"/>
  <c r="X1186" i="1"/>
  <c r="X1180" i="1"/>
  <c r="X1177" i="1"/>
  <c r="X1187" i="1"/>
  <c r="X1188" i="1"/>
  <c r="X1189" i="1"/>
  <c r="X1190" i="1"/>
  <c r="X1191" i="1"/>
  <c r="X1194" i="1"/>
  <c r="X1199" i="1"/>
  <c r="X1197" i="1"/>
  <c r="X1196" i="1"/>
  <c r="X1200" i="1"/>
  <c r="X1204" i="1"/>
  <c r="X1182" i="1"/>
  <c r="X1205" i="1"/>
  <c r="X1201" i="1"/>
  <c r="X1207" i="1"/>
  <c r="X1208" i="1"/>
  <c r="X1209" i="1"/>
  <c r="X1210" i="1"/>
  <c r="X1211" i="1"/>
  <c r="X1410" i="1"/>
  <c r="X1411" i="1"/>
  <c r="X1412" i="1"/>
  <c r="X1415" i="1"/>
  <c r="X1417" i="1"/>
  <c r="X1420" i="1"/>
  <c r="X1424" i="1"/>
  <c r="X1428" i="1"/>
  <c r="X1418" i="1"/>
  <c r="X1421" i="1"/>
  <c r="X1425" i="1"/>
  <c r="X1436" i="1"/>
  <c r="X1408" i="1"/>
  <c r="X1413" i="1"/>
  <c r="X1414" i="1"/>
  <c r="X1416" i="1"/>
  <c r="X1419" i="1"/>
  <c r="X1423" i="1"/>
  <c r="X1429" i="1"/>
  <c r="X1437" i="1"/>
  <c r="X1409" i="1"/>
  <c r="X1443" i="1"/>
  <c r="X1422" i="1"/>
  <c r="X1433" i="1"/>
  <c r="X1426" i="1"/>
  <c r="X1427" i="1"/>
  <c r="X1430" i="1"/>
  <c r="X1432" i="1"/>
  <c r="X1431" i="1"/>
  <c r="X1439" i="1"/>
  <c r="X1435" i="1"/>
  <c r="X1434" i="1"/>
  <c r="X1440" i="1"/>
  <c r="X1441" i="1"/>
  <c r="X1442" i="1"/>
  <c r="X1438" i="1"/>
  <c r="X1444" i="1"/>
  <c r="X1445" i="1"/>
  <c r="X1446" i="1"/>
  <c r="X1447" i="1"/>
  <c r="X1448" i="1"/>
  <c r="X1449" i="1"/>
  <c r="X3" i="1"/>
  <c r="X4" i="1"/>
  <c r="X5" i="1"/>
  <c r="X9" i="1"/>
  <c r="X10" i="1"/>
  <c r="X11" i="1"/>
  <c r="X13" i="1"/>
  <c r="X14" i="1"/>
  <c r="X15" i="1"/>
  <c r="X20" i="1"/>
  <c r="X21" i="1"/>
  <c r="X54" i="1"/>
  <c r="X6" i="1"/>
  <c r="X7" i="1"/>
  <c r="X8" i="1"/>
  <c r="X12" i="1"/>
  <c r="X19" i="1"/>
  <c r="X33" i="1"/>
  <c r="X41" i="1"/>
  <c r="X16" i="1"/>
  <c r="X17" i="1"/>
  <c r="X23" i="1"/>
  <c r="X24" i="1"/>
  <c r="X18" i="1"/>
  <c r="X35" i="1"/>
  <c r="X38" i="1"/>
  <c r="X39" i="1"/>
  <c r="X40" i="1"/>
  <c r="X25" i="1"/>
  <c r="X26" i="1"/>
  <c r="X27" i="1"/>
  <c r="X28" i="1"/>
  <c r="X34" i="1"/>
  <c r="X29" i="1"/>
  <c r="X37" i="1"/>
  <c r="X30" i="1"/>
  <c r="X42" i="1"/>
  <c r="X43" i="1"/>
  <c r="X31" i="1"/>
  <c r="X32" i="1"/>
  <c r="X36" i="1"/>
  <c r="X22" i="1"/>
  <c r="X44" i="1"/>
  <c r="X45" i="1"/>
  <c r="X46" i="1"/>
  <c r="X47" i="1"/>
  <c r="X48" i="1"/>
  <c r="X49" i="1"/>
  <c r="X50" i="1"/>
  <c r="X51" i="1"/>
  <c r="X52" i="1"/>
  <c r="X53" i="1"/>
  <c r="X55" i="1"/>
  <c r="X56" i="1"/>
  <c r="X59" i="1"/>
  <c r="X60" i="1"/>
  <c r="X64" i="1"/>
  <c r="X66" i="1"/>
  <c r="X73" i="1"/>
  <c r="X78" i="1"/>
  <c r="X83" i="1"/>
  <c r="X72" i="1"/>
  <c r="X71" i="1"/>
  <c r="X79" i="1"/>
  <c r="X65" i="1"/>
  <c r="X75" i="1"/>
  <c r="X81" i="1"/>
  <c r="X103" i="1"/>
  <c r="X57" i="1"/>
  <c r="X58" i="1"/>
  <c r="X63" i="1"/>
  <c r="X62" i="1"/>
  <c r="X74" i="1"/>
  <c r="X76" i="1"/>
  <c r="X104" i="1"/>
  <c r="X61" i="1"/>
  <c r="X68" i="1"/>
  <c r="X69" i="1"/>
  <c r="X77" i="1"/>
  <c r="X67" i="1"/>
  <c r="X70" i="1"/>
  <c r="X84" i="1"/>
  <c r="X80" i="1"/>
  <c r="X92" i="1"/>
  <c r="X82" i="1"/>
  <c r="X96" i="1"/>
  <c r="X91" i="1"/>
  <c r="X85" i="1"/>
  <c r="X86" i="1"/>
  <c r="X87" i="1"/>
  <c r="X90" i="1"/>
  <c r="X89" i="1"/>
  <c r="X88" i="1"/>
  <c r="X97" i="1"/>
  <c r="X98" i="1"/>
  <c r="X94" i="1"/>
  <c r="X99" i="1"/>
  <c r="X100" i="1"/>
  <c r="X101" i="1"/>
  <c r="X102" i="1"/>
  <c r="X93" i="1"/>
  <c r="X95" i="1"/>
  <c r="X105" i="1"/>
  <c r="X106" i="1"/>
  <c r="X250" i="1"/>
  <c r="X252" i="1"/>
  <c r="X253" i="1"/>
  <c r="X254" i="1"/>
  <c r="X256" i="1"/>
  <c r="X258" i="1"/>
  <c r="X262" i="1"/>
  <c r="X263" i="1"/>
  <c r="X266" i="1"/>
  <c r="X268" i="1"/>
  <c r="X269" i="1"/>
  <c r="X264" i="1"/>
  <c r="X279" i="1"/>
  <c r="X251" i="1"/>
  <c r="X255" i="1"/>
  <c r="X257" i="1"/>
  <c r="X260" i="1"/>
  <c r="X261" i="1"/>
  <c r="X274" i="1"/>
  <c r="X280" i="1"/>
  <c r="X259" i="1"/>
  <c r="X284" i="1"/>
  <c r="X265" i="1"/>
  <c r="X267" i="1"/>
  <c r="X270" i="1"/>
  <c r="X275" i="1"/>
  <c r="X281" i="1"/>
  <c r="X273" i="1"/>
  <c r="X271" i="1"/>
  <c r="X272" i="1"/>
  <c r="X277" i="1"/>
  <c r="X285" i="1"/>
  <c r="X278" i="1"/>
  <c r="X282" i="1"/>
  <c r="X286" i="1"/>
  <c r="X276" i="1"/>
  <c r="X287" i="1"/>
  <c r="X283" i="1"/>
  <c r="X288" i="1"/>
  <c r="X289" i="1"/>
  <c r="X290" i="1"/>
  <c r="X291" i="1"/>
  <c r="X292" i="1"/>
  <c r="X293" i="1"/>
  <c r="X294" i="1"/>
  <c r="X533" i="1"/>
  <c r="X534" i="1"/>
  <c r="X535" i="1"/>
  <c r="X536" i="1"/>
  <c r="X543" i="1"/>
  <c r="X545" i="1"/>
  <c r="X546" i="1"/>
  <c r="X550" i="1"/>
  <c r="X551" i="1"/>
  <c r="X542" i="1"/>
  <c r="X568" i="1"/>
  <c r="X578" i="1"/>
  <c r="X580" i="1"/>
  <c r="X537" i="1"/>
  <c r="X538" i="1"/>
  <c r="X540" i="1"/>
  <c r="X541" i="1"/>
  <c r="X547" i="1"/>
  <c r="X554" i="1"/>
  <c r="X572" i="1"/>
  <c r="X582" i="1"/>
  <c r="X539" i="1"/>
  <c r="X544" i="1"/>
  <c r="X553" i="1"/>
  <c r="X548" i="1"/>
  <c r="X555" i="1"/>
  <c r="X549" i="1"/>
  <c r="X552" i="1"/>
  <c r="X556" i="1"/>
  <c r="X562" i="1"/>
  <c r="X557" i="1"/>
  <c r="X558" i="1"/>
  <c r="X565" i="1"/>
  <c r="X559" i="1"/>
  <c r="X563" i="1"/>
  <c r="X564" i="1"/>
  <c r="X560" i="1"/>
  <c r="X561" i="1"/>
  <c r="X570" i="1"/>
  <c r="X566" i="1"/>
  <c r="X571" i="1"/>
  <c r="X567" i="1"/>
  <c r="X569" i="1"/>
  <c r="X573" i="1"/>
  <c r="X574" i="1"/>
  <c r="X575" i="1"/>
  <c r="X576" i="1"/>
  <c r="X577" i="1"/>
  <c r="X579" i="1"/>
  <c r="X581" i="1"/>
  <c r="X628" i="1"/>
  <c r="X630" i="1"/>
  <c r="X631" i="1"/>
  <c r="X633" i="1"/>
  <c r="X635" i="1"/>
  <c r="X638" i="1"/>
  <c r="X640" i="1"/>
  <c r="X642" i="1"/>
  <c r="X643" i="1"/>
  <c r="X644" i="1"/>
  <c r="X648" i="1"/>
  <c r="X657" i="1"/>
  <c r="X629" i="1"/>
  <c r="X634" i="1"/>
  <c r="X636" i="1"/>
  <c r="X637" i="1"/>
  <c r="X639" i="1"/>
  <c r="X645" i="1"/>
  <c r="X632" i="1"/>
  <c r="X647" i="1"/>
  <c r="X670" i="1"/>
  <c r="X649" i="1"/>
  <c r="X646" i="1"/>
  <c r="X641" i="1"/>
  <c r="X650" i="1"/>
  <c r="X651" i="1"/>
  <c r="X659" i="1"/>
  <c r="X652" i="1"/>
  <c r="X658" i="1"/>
  <c r="X653" i="1"/>
  <c r="X654" i="1"/>
  <c r="X661" i="1"/>
  <c r="X662" i="1"/>
  <c r="X656" i="1"/>
  <c r="X663" i="1"/>
  <c r="X664" i="1"/>
  <c r="X665" i="1"/>
  <c r="X655" i="1"/>
  <c r="X666" i="1"/>
  <c r="X667" i="1"/>
  <c r="X660" i="1"/>
  <c r="X668" i="1"/>
  <c r="X669" i="1"/>
  <c r="X671" i="1"/>
  <c r="X672" i="1"/>
  <c r="X673" i="1"/>
  <c r="X674" i="1"/>
  <c r="X675" i="1"/>
  <c r="X1113" i="1"/>
  <c r="X1116" i="1"/>
  <c r="X1117" i="1"/>
  <c r="X1119" i="1"/>
  <c r="X1120" i="1"/>
  <c r="X1123" i="1"/>
  <c r="X1124" i="1"/>
  <c r="X1130" i="1"/>
  <c r="X1126" i="1"/>
  <c r="X1131" i="1"/>
  <c r="X1132" i="1"/>
  <c r="X1153" i="1"/>
  <c r="X1157" i="1"/>
  <c r="X1112" i="1"/>
  <c r="X1114" i="1"/>
  <c r="X1115" i="1"/>
  <c r="X1121" i="1"/>
  <c r="X1122" i="1"/>
  <c r="X1158" i="1"/>
  <c r="X1159" i="1"/>
  <c r="X1118" i="1"/>
  <c r="X1125" i="1"/>
  <c r="X1127" i="1"/>
  <c r="X1133" i="1"/>
  <c r="X1128" i="1"/>
  <c r="X1129" i="1"/>
  <c r="X1142" i="1"/>
  <c r="X1134" i="1"/>
  <c r="X1135" i="1"/>
  <c r="X1136" i="1"/>
  <c r="X1141" i="1"/>
  <c r="X1144" i="1"/>
  <c r="X1137" i="1"/>
  <c r="X1145" i="1"/>
  <c r="X1146" i="1"/>
  <c r="X1138" i="1"/>
  <c r="X1149" i="1"/>
  <c r="X1150" i="1"/>
  <c r="X1147" i="1"/>
  <c r="X1151" i="1"/>
  <c r="X1152" i="1"/>
  <c r="X1139" i="1"/>
  <c r="X1140" i="1"/>
  <c r="X1148" i="1"/>
  <c r="X1154" i="1"/>
  <c r="X1155" i="1"/>
  <c r="X1143" i="1"/>
  <c r="X1156" i="1"/>
  <c r="X1160" i="1"/>
  <c r="X1161" i="1"/>
  <c r="X1309" i="1"/>
  <c r="X1310" i="1"/>
  <c r="X1313" i="1"/>
  <c r="X1317" i="1"/>
  <c r="X1318" i="1"/>
  <c r="X1319" i="1"/>
  <c r="X1320" i="1"/>
  <c r="X1324" i="1"/>
  <c r="X1328" i="1"/>
  <c r="X1331" i="1"/>
  <c r="X1332" i="1"/>
  <c r="X1329" i="1"/>
  <c r="X1330" i="1"/>
  <c r="X1347" i="1"/>
  <c r="X1354" i="1"/>
  <c r="X1311" i="1"/>
  <c r="X1312" i="1"/>
  <c r="X1314" i="1"/>
  <c r="X1321" i="1"/>
  <c r="X1323" i="1"/>
  <c r="X1326" i="1"/>
  <c r="X1334" i="1"/>
  <c r="X1345" i="1"/>
  <c r="X1316" i="1"/>
  <c r="X1325" i="1"/>
  <c r="X1337" i="1"/>
  <c r="X1322" i="1"/>
  <c r="X1315" i="1"/>
  <c r="X1338" i="1"/>
  <c r="X1333" i="1"/>
  <c r="X1335" i="1"/>
  <c r="X1327" i="1"/>
  <c r="X1339" i="1"/>
  <c r="X1336" i="1"/>
  <c r="X1340" i="1"/>
  <c r="X1341" i="1"/>
  <c r="X1342" i="1"/>
  <c r="X1343" i="1"/>
  <c r="X1346" i="1"/>
  <c r="X1348" i="1"/>
  <c r="X1349" i="1"/>
  <c r="X1344" i="1"/>
  <c r="X1350" i="1"/>
  <c r="X1351" i="1"/>
  <c r="X1352" i="1"/>
  <c r="X1353" i="1"/>
  <c r="X1355" i="1"/>
  <c r="X1356" i="1"/>
  <c r="X1358" i="1"/>
  <c r="X1359" i="1"/>
  <c r="X1360" i="1"/>
  <c r="X1369" i="1"/>
  <c r="X1361" i="1"/>
  <c r="X1362" i="1"/>
  <c r="X1364" i="1"/>
  <c r="X1365" i="1"/>
  <c r="X1366" i="1"/>
  <c r="X1372" i="1"/>
  <c r="X1374" i="1"/>
  <c r="X1378" i="1"/>
  <c r="X1376" i="1"/>
  <c r="X1389" i="1"/>
  <c r="X1395" i="1"/>
  <c r="X1363" i="1"/>
  <c r="X1367" i="1"/>
  <c r="X1370" i="1"/>
  <c r="X1368" i="1"/>
  <c r="X1375" i="1"/>
  <c r="X1396" i="1"/>
  <c r="X1407" i="1"/>
  <c r="X1357" i="1"/>
  <c r="X1397" i="1"/>
  <c r="X1373" i="1"/>
  <c r="X1377" i="1"/>
  <c r="X1371" i="1"/>
  <c r="X1379" i="1"/>
  <c r="X1384" i="1"/>
  <c r="X1385" i="1"/>
  <c r="X1380" i="1"/>
  <c r="X1383" i="1"/>
  <c r="X1381" i="1"/>
  <c r="X1386" i="1"/>
  <c r="X1387" i="1"/>
  <c r="X1388" i="1"/>
  <c r="X1390" i="1"/>
  <c r="X1391" i="1"/>
  <c r="X1392" i="1"/>
  <c r="X1382" i="1"/>
  <c r="X1393" i="1"/>
  <c r="X1394" i="1"/>
  <c r="X1398" i="1"/>
  <c r="X1399" i="1"/>
  <c r="X107" i="1"/>
  <c r="B3" i="26" l="1"/>
  <c r="C3" i="26" s="1"/>
  <c r="B4" i="26"/>
  <c r="C4" i="26" s="1"/>
  <c r="B5" i="26"/>
  <c r="C5" i="26" s="1"/>
  <c r="B6" i="26"/>
  <c r="C6" i="26" s="1"/>
  <c r="B7" i="26"/>
  <c r="C7" i="26" s="1"/>
  <c r="B8" i="26"/>
  <c r="C8" i="26" s="1"/>
  <c r="B9" i="26"/>
  <c r="C9" i="26" s="1"/>
  <c r="B10" i="26"/>
  <c r="C10" i="26" s="1"/>
  <c r="B11" i="26"/>
  <c r="C11" i="26" s="1"/>
  <c r="B12" i="26"/>
  <c r="C12" i="26" s="1"/>
  <c r="B13" i="26"/>
  <c r="C13" i="26" s="1"/>
  <c r="B14" i="26"/>
  <c r="C14" i="26" s="1"/>
  <c r="B15" i="26"/>
  <c r="C15" i="26" s="1"/>
  <c r="B16" i="26"/>
  <c r="B17" i="26"/>
  <c r="C17" i="26" s="1"/>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D122" i="26" s="1"/>
  <c r="B123" i="26"/>
  <c r="B124" i="26"/>
  <c r="B125" i="26"/>
  <c r="D125" i="26" s="1"/>
  <c r="B126" i="26"/>
  <c r="D126" i="26" s="1"/>
  <c r="B127" i="26"/>
  <c r="B128" i="26"/>
  <c r="B129" i="26"/>
  <c r="D129" i="26" s="1"/>
  <c r="B130" i="26"/>
  <c r="D130" i="26" s="1"/>
  <c r="B131" i="26"/>
  <c r="D131" i="26" s="1"/>
  <c r="B132" i="26"/>
  <c r="D132" i="26" s="1"/>
  <c r="B133" i="26"/>
  <c r="D133" i="26" s="1"/>
  <c r="B134" i="26"/>
  <c r="D134" i="26" s="1"/>
  <c r="B135" i="26"/>
  <c r="D135" i="26" s="1"/>
  <c r="B136" i="26"/>
  <c r="D136" i="26" s="1"/>
  <c r="B137" i="26"/>
  <c r="D137" i="26" s="1"/>
  <c r="B138" i="26"/>
  <c r="D138" i="26" s="1"/>
  <c r="B139" i="26"/>
  <c r="D139" i="26" s="1"/>
  <c r="B140" i="26"/>
  <c r="B141" i="26"/>
  <c r="D141" i="26" s="1"/>
  <c r="B142" i="26"/>
  <c r="D142" i="26" s="1"/>
  <c r="B143" i="26"/>
  <c r="B144" i="26"/>
  <c r="D144" i="26" s="1"/>
  <c r="B145" i="26"/>
  <c r="D145" i="26" s="1"/>
  <c r="B146" i="26"/>
  <c r="D146" i="26" s="1"/>
  <c r="B147" i="26"/>
  <c r="D147" i="26" s="1"/>
  <c r="B148" i="26"/>
  <c r="D148" i="26" s="1"/>
  <c r="B149" i="26"/>
  <c r="D149" i="26" s="1"/>
  <c r="B150" i="26"/>
  <c r="D150" i="26" s="1"/>
  <c r="B151" i="26"/>
  <c r="D151" i="26" s="1"/>
  <c r="B152" i="26"/>
  <c r="D152" i="26" s="1"/>
  <c r="B153" i="26"/>
  <c r="D153" i="26" s="1"/>
  <c r="B154" i="26"/>
  <c r="D154" i="26" s="1"/>
  <c r="B155" i="26"/>
  <c r="D155" i="26" s="1"/>
  <c r="B156" i="26"/>
  <c r="B157" i="26"/>
  <c r="D157" i="26" s="1"/>
  <c r="B158" i="26"/>
  <c r="D158" i="26" s="1"/>
  <c r="B159" i="26"/>
  <c r="B160" i="26"/>
  <c r="D160" i="26" s="1"/>
  <c r="B161" i="26"/>
  <c r="D161" i="26" s="1"/>
  <c r="B162" i="26"/>
  <c r="D162" i="26" s="1"/>
  <c r="B163" i="26"/>
  <c r="D163" i="26" s="1"/>
  <c r="B164" i="26"/>
  <c r="D164" i="26" s="1"/>
  <c r="B165" i="26"/>
  <c r="D165" i="26" s="1"/>
  <c r="B166" i="26"/>
  <c r="D166" i="26" s="1"/>
  <c r="B167" i="26"/>
  <c r="D167" i="26" s="1"/>
  <c r="B168" i="26"/>
  <c r="D168" i="26" s="1"/>
  <c r="B169" i="26"/>
  <c r="D169" i="26" s="1"/>
  <c r="B170" i="26"/>
  <c r="B171" i="26"/>
  <c r="D171" i="26" s="1"/>
  <c r="B172" i="26"/>
  <c r="B173" i="26"/>
  <c r="C173" i="26" s="1"/>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D268" i="26" s="1"/>
  <c r="B269" i="26"/>
  <c r="D269" i="26" s="1"/>
  <c r="B270" i="26"/>
  <c r="B271" i="26"/>
  <c r="C271" i="26" s="1"/>
  <c r="B272" i="26"/>
  <c r="C272" i="26" s="1"/>
  <c r="B273" i="26"/>
  <c r="C273" i="26" s="1"/>
  <c r="B274" i="26"/>
  <c r="D274" i="26" s="1"/>
  <c r="B275" i="26"/>
  <c r="B276" i="26"/>
  <c r="C276" i="26" s="1"/>
  <c r="B277" i="26"/>
  <c r="C277" i="26" s="1"/>
  <c r="B278" i="26"/>
  <c r="D278" i="26" s="1"/>
  <c r="B279" i="26"/>
  <c r="B280" i="26"/>
  <c r="C280" i="26" s="1"/>
  <c r="B281" i="26"/>
  <c r="D281" i="26" s="1"/>
  <c r="B282" i="26"/>
  <c r="B283" i="26"/>
  <c r="D283" i="26" s="1"/>
  <c r="B284" i="26"/>
  <c r="D284" i="26" s="1"/>
  <c r="B285" i="26"/>
  <c r="C285" i="26" s="1"/>
  <c r="B286" i="26"/>
  <c r="C286" i="26" s="1"/>
  <c r="B287" i="26"/>
  <c r="C287" i="26" s="1"/>
  <c r="B288" i="26"/>
  <c r="B289" i="26"/>
  <c r="B290" i="26"/>
  <c r="D290" i="26" s="1"/>
  <c r="B291" i="26"/>
  <c r="C291" i="26" s="1"/>
  <c r="B292" i="26"/>
  <c r="C292" i="26" s="1"/>
  <c r="B293" i="26"/>
  <c r="B294" i="26"/>
  <c r="C294" i="26" s="1"/>
  <c r="B295" i="26"/>
  <c r="B296" i="26"/>
  <c r="C296" i="26" s="1"/>
  <c r="B297" i="26"/>
  <c r="D297" i="26" s="1"/>
  <c r="B298" i="26"/>
  <c r="B299" i="26"/>
  <c r="C299" i="26" s="1"/>
  <c r="B300" i="26"/>
  <c r="C300" i="26" s="1"/>
  <c r="B301" i="26"/>
  <c r="C301" i="26" s="1"/>
  <c r="B302" i="26"/>
  <c r="C302" i="26" s="1"/>
  <c r="B303" i="26"/>
  <c r="C303" i="26" s="1"/>
  <c r="B304" i="26"/>
  <c r="C304" i="26" s="1"/>
  <c r="B305" i="26"/>
  <c r="B306" i="26"/>
  <c r="C306" i="26" s="1"/>
  <c r="B307" i="26"/>
  <c r="C307" i="26" s="1"/>
  <c r="B308" i="26"/>
  <c r="C308" i="26" s="1"/>
  <c r="B309" i="26"/>
  <c r="C309" i="26" s="1"/>
  <c r="B310" i="26"/>
  <c r="C310" i="26" s="1"/>
  <c r="B311" i="26"/>
  <c r="C311" i="26" s="1"/>
  <c r="B312" i="26"/>
  <c r="D312" i="26" s="1"/>
  <c r="B313" i="26"/>
  <c r="B314" i="26"/>
  <c r="C314" i="26" s="1"/>
  <c r="B315" i="26"/>
  <c r="C315" i="26" s="1"/>
  <c r="B316" i="26"/>
  <c r="C316" i="26" s="1"/>
  <c r="B317" i="26"/>
  <c r="B318" i="26"/>
  <c r="C318" i="26" s="1"/>
  <c r="B319" i="26"/>
  <c r="C319" i="26" s="1"/>
  <c r="B320" i="26"/>
  <c r="D320" i="26" s="1"/>
  <c r="B321" i="26"/>
  <c r="B322" i="26"/>
  <c r="C322" i="26" s="1"/>
  <c r="B323" i="26"/>
  <c r="C323" i="26" s="1"/>
  <c r="B324" i="26"/>
  <c r="C324" i="26" s="1"/>
  <c r="B325" i="26"/>
  <c r="B326" i="26"/>
  <c r="C326" i="26" s="1"/>
  <c r="B327" i="26"/>
  <c r="C327" i="26" s="1"/>
  <c r="B328" i="26"/>
  <c r="D328" i="26" s="1"/>
  <c r="B329" i="26"/>
  <c r="B330" i="26"/>
  <c r="C330" i="26" s="1"/>
  <c r="B331" i="26"/>
  <c r="C331" i="26" s="1"/>
  <c r="B332" i="26"/>
  <c r="C332" i="26" s="1"/>
  <c r="B333" i="26"/>
  <c r="B334" i="26"/>
  <c r="C334" i="26" s="1"/>
  <c r="B335" i="26"/>
  <c r="C335" i="26" s="1"/>
  <c r="B336" i="26"/>
  <c r="D336" i="26" s="1"/>
  <c r="B337" i="26"/>
  <c r="B338" i="26"/>
  <c r="C338" i="26" s="1"/>
  <c r="B339" i="26"/>
  <c r="C339" i="26" s="1"/>
  <c r="B340" i="26"/>
  <c r="C340" i="26" s="1"/>
  <c r="B341" i="26"/>
  <c r="B342" i="26"/>
  <c r="C342" i="26" s="1"/>
  <c r="B343" i="26"/>
  <c r="C343" i="26" s="1"/>
  <c r="B344" i="26"/>
  <c r="D344" i="26" s="1"/>
  <c r="B345" i="26"/>
  <c r="B346" i="26"/>
  <c r="C346" i="26" s="1"/>
  <c r="B347" i="26"/>
  <c r="C347" i="26" s="1"/>
  <c r="B348" i="26"/>
  <c r="C348" i="26" s="1"/>
  <c r="B349" i="26"/>
  <c r="B350" i="26"/>
  <c r="C350" i="26" s="1"/>
  <c r="B351" i="26"/>
  <c r="C351" i="26" s="1"/>
  <c r="B352" i="26"/>
  <c r="D352" i="26" s="1"/>
  <c r="B353" i="26"/>
  <c r="B354" i="26"/>
  <c r="C354" i="26" s="1"/>
  <c r="B355" i="26"/>
  <c r="C355" i="26" s="1"/>
  <c r="B356" i="26"/>
  <c r="C356" i="26" s="1"/>
  <c r="B357" i="26"/>
  <c r="B358" i="26"/>
  <c r="C358" i="26" s="1"/>
  <c r="B359" i="26"/>
  <c r="C359" i="26" s="1"/>
  <c r="B360" i="26"/>
  <c r="D360" i="26" s="1"/>
  <c r="B361" i="26"/>
  <c r="B362" i="26"/>
  <c r="C362" i="26" s="1"/>
  <c r="B363" i="26"/>
  <c r="C363" i="26" s="1"/>
  <c r="B364" i="26"/>
  <c r="C364" i="26" s="1"/>
  <c r="B365" i="26"/>
  <c r="B366" i="26"/>
  <c r="C366" i="26" s="1"/>
  <c r="B367" i="26"/>
  <c r="C367" i="26" s="1"/>
  <c r="B368" i="26"/>
  <c r="D368" i="26" s="1"/>
  <c r="B369" i="26"/>
  <c r="B370" i="26"/>
  <c r="C370" i="26" s="1"/>
  <c r="B371" i="26"/>
  <c r="C371" i="26" s="1"/>
  <c r="B372" i="26"/>
  <c r="C372" i="26" s="1"/>
  <c r="B373" i="26"/>
  <c r="C373" i="26" s="1"/>
  <c r="B374" i="26"/>
  <c r="D374" i="26" s="1"/>
  <c r="B375" i="26"/>
  <c r="C375" i="26" s="1"/>
  <c r="B376" i="26"/>
  <c r="D376" i="26" s="1"/>
  <c r="B377" i="26"/>
  <c r="B378" i="26"/>
  <c r="D378" i="26" s="1"/>
  <c r="B379" i="26"/>
  <c r="C379" i="26" s="1"/>
  <c r="B380" i="26"/>
  <c r="C380" i="26" s="1"/>
  <c r="B381" i="26"/>
  <c r="C381" i="26" s="1"/>
  <c r="B382" i="26"/>
  <c r="B383" i="26"/>
  <c r="C383" i="26" s="1"/>
  <c r="B384" i="26"/>
  <c r="B385" i="26"/>
  <c r="C385" i="26" s="1"/>
  <c r="B386" i="26"/>
  <c r="C386" i="26" s="1"/>
  <c r="B387" i="26"/>
  <c r="B388" i="26"/>
  <c r="C388" i="26" s="1"/>
  <c r="B389" i="26"/>
  <c r="C389" i="26" s="1"/>
  <c r="B390" i="26"/>
  <c r="B391" i="26"/>
  <c r="C391" i="26" s="1"/>
  <c r="B392" i="26"/>
  <c r="C392" i="26" s="1"/>
  <c r="B393" i="26"/>
  <c r="B394" i="26"/>
  <c r="B395" i="26"/>
  <c r="C395" i="26" s="1"/>
  <c r="B396" i="26"/>
  <c r="D396" i="26" s="1"/>
  <c r="B397" i="26"/>
  <c r="C397" i="26" s="1"/>
  <c r="B398" i="26"/>
  <c r="C398" i="26" s="1"/>
  <c r="B399" i="26"/>
  <c r="C399" i="26" s="1"/>
  <c r="B400" i="26"/>
  <c r="D400" i="26" s="1"/>
  <c r="B401" i="26"/>
  <c r="C401" i="26" s="1"/>
  <c r="B402" i="26"/>
  <c r="C402" i="26" s="1"/>
  <c r="B403" i="26"/>
  <c r="B404" i="26"/>
  <c r="B405" i="26"/>
  <c r="C405" i="26" s="1"/>
  <c r="B406" i="26"/>
  <c r="C406" i="26" s="1"/>
  <c r="B407" i="26"/>
  <c r="B408" i="26"/>
  <c r="C408" i="26" s="1"/>
  <c r="B409" i="26"/>
  <c r="D409" i="26" s="1"/>
  <c r="B410" i="26"/>
  <c r="B411" i="26"/>
  <c r="C411" i="26" s="1"/>
  <c r="B412" i="26"/>
  <c r="D412" i="26" s="1"/>
  <c r="B413" i="26"/>
  <c r="C413" i="26" s="1"/>
  <c r="B414" i="26"/>
  <c r="B415" i="26"/>
  <c r="C415" i="26" s="1"/>
  <c r="B416" i="26"/>
  <c r="D416" i="26" s="1"/>
  <c r="B417" i="26"/>
  <c r="C417" i="26" s="1"/>
  <c r="B418" i="26"/>
  <c r="C418" i="26" s="1"/>
  <c r="B419" i="26"/>
  <c r="B420" i="26"/>
  <c r="C420" i="26" s="1"/>
  <c r="B421" i="26"/>
  <c r="D421" i="26" s="1"/>
  <c r="B422" i="26"/>
  <c r="C422" i="26" s="1"/>
  <c r="B423" i="26"/>
  <c r="C423" i="26" s="1"/>
  <c r="B424" i="26"/>
  <c r="C424" i="26" s="1"/>
  <c r="B425" i="26"/>
  <c r="D425" i="26" s="1"/>
  <c r="B426" i="26"/>
  <c r="B427" i="26"/>
  <c r="C427" i="26" s="1"/>
  <c r="B428" i="26"/>
  <c r="C428" i="26" s="1"/>
  <c r="B429" i="26"/>
  <c r="C429" i="26" s="1"/>
  <c r="B430" i="26"/>
  <c r="C430" i="26" s="1"/>
  <c r="B431" i="26"/>
  <c r="B432" i="26"/>
  <c r="D432" i="26" s="1"/>
  <c r="B433" i="26"/>
  <c r="B434" i="26"/>
  <c r="B435" i="26"/>
  <c r="D435" i="26" s="1"/>
  <c r="B436" i="26"/>
  <c r="D436" i="26" s="1"/>
  <c r="B437" i="26"/>
  <c r="D437" i="26" s="1"/>
  <c r="B438" i="26"/>
  <c r="B439" i="26"/>
  <c r="C439" i="26" s="1"/>
  <c r="B440" i="26"/>
  <c r="C440" i="26" s="1"/>
  <c r="B441" i="26"/>
  <c r="C441" i="26" s="1"/>
  <c r="B442" i="26"/>
  <c r="D442" i="26" s="1"/>
  <c r="B443" i="26"/>
  <c r="D443" i="26" s="1"/>
  <c r="B444" i="26"/>
  <c r="C444" i="26" s="1"/>
  <c r="B445" i="26"/>
  <c r="D445" i="26" s="1"/>
  <c r="B446" i="26"/>
  <c r="B447" i="26"/>
  <c r="C447" i="26" s="1"/>
  <c r="B448" i="26"/>
  <c r="C448" i="26" s="1"/>
  <c r="B449" i="26"/>
  <c r="C449" i="26" s="1"/>
  <c r="B450" i="26"/>
  <c r="D450" i="26" s="1"/>
  <c r="B451" i="26"/>
  <c r="D451" i="26" s="1"/>
  <c r="B452" i="26"/>
  <c r="C452" i="26" s="1"/>
  <c r="B453" i="26"/>
  <c r="D453" i="26" s="1"/>
  <c r="B454" i="26"/>
  <c r="B455" i="26"/>
  <c r="C455" i="26" s="1"/>
  <c r="B456" i="26"/>
  <c r="C456" i="26" s="1"/>
  <c r="B457" i="26"/>
  <c r="C457" i="26" s="1"/>
  <c r="B458" i="26"/>
  <c r="D458" i="26" s="1"/>
  <c r="B459" i="26"/>
  <c r="D459" i="26" s="1"/>
  <c r="B460" i="26"/>
  <c r="C460" i="26" s="1"/>
  <c r="B461" i="26"/>
  <c r="D461" i="26" s="1"/>
  <c r="B462" i="26"/>
  <c r="B463" i="26"/>
  <c r="D463" i="26" s="1"/>
  <c r="B464" i="26"/>
  <c r="D464" i="26" s="1"/>
  <c r="B465" i="26"/>
  <c r="C465" i="26" s="1"/>
  <c r="B466" i="26"/>
  <c r="D466" i="26" s="1"/>
  <c r="B467" i="26"/>
  <c r="D467" i="26" s="1"/>
  <c r="B468" i="26"/>
  <c r="D468" i="26" s="1"/>
  <c r="B469" i="26"/>
  <c r="D469" i="26" s="1"/>
  <c r="B470" i="26"/>
  <c r="B471" i="26"/>
  <c r="C471" i="26" s="1"/>
  <c r="B472" i="26"/>
  <c r="D472" i="26" s="1"/>
  <c r="B473" i="26"/>
  <c r="D473" i="26" s="1"/>
  <c r="B474" i="26"/>
  <c r="D474" i="26" s="1"/>
  <c r="B475" i="26"/>
  <c r="C475" i="26" s="1"/>
  <c r="B476" i="26"/>
  <c r="D476" i="26" s="1"/>
  <c r="B477" i="26"/>
  <c r="C477" i="26" s="1"/>
  <c r="B478" i="26"/>
  <c r="D478" i="26" s="1"/>
  <c r="B479" i="26"/>
  <c r="C479" i="26" s="1"/>
  <c r="B480" i="26"/>
  <c r="D480" i="26" s="1"/>
  <c r="B481" i="26"/>
  <c r="C481" i="26" s="1"/>
  <c r="B482" i="26"/>
  <c r="D482" i="26" s="1"/>
  <c r="B483" i="26"/>
  <c r="D483" i="26" s="1"/>
  <c r="B484" i="26"/>
  <c r="B485" i="26"/>
  <c r="C485" i="26" s="1"/>
  <c r="B486" i="26"/>
  <c r="D486" i="26" s="1"/>
  <c r="B487" i="26"/>
  <c r="D487" i="26" s="1"/>
  <c r="B488" i="26"/>
  <c r="D488" i="26" s="1"/>
  <c r="B489" i="26"/>
  <c r="C489" i="26" s="1"/>
  <c r="B490" i="26"/>
  <c r="D490" i="26" s="1"/>
  <c r="B491" i="26"/>
  <c r="B492" i="26"/>
  <c r="D492" i="26" s="1"/>
  <c r="B493" i="26"/>
  <c r="C493" i="26" s="1"/>
  <c r="B494" i="26"/>
  <c r="B495" i="26"/>
  <c r="D495" i="26" s="1"/>
  <c r="B496" i="26"/>
  <c r="D496" i="26" s="1"/>
  <c r="B497" i="26"/>
  <c r="C497" i="26" s="1"/>
  <c r="B498" i="26"/>
  <c r="D498" i="26" s="1"/>
  <c r="B499" i="26"/>
  <c r="D499" i="26" s="1"/>
  <c r="B500" i="26"/>
  <c r="D500" i="26" s="1"/>
  <c r="B501" i="26"/>
  <c r="C501" i="26" s="1"/>
  <c r="B502" i="26"/>
  <c r="B503" i="26"/>
  <c r="D503" i="26" s="1"/>
  <c r="B504" i="26"/>
  <c r="D504" i="26" s="1"/>
  <c r="B505" i="26"/>
  <c r="D505" i="26" s="1"/>
  <c r="B506" i="26"/>
  <c r="D506" i="26" s="1"/>
  <c r="B507" i="26"/>
  <c r="B508" i="26"/>
  <c r="D508" i="26" s="1"/>
  <c r="B509" i="26"/>
  <c r="C509" i="26" s="1"/>
  <c r="B510" i="26"/>
  <c r="B511" i="26"/>
  <c r="C511" i="26" s="1"/>
  <c r="B512" i="26"/>
  <c r="D512" i="26" s="1"/>
  <c r="B513" i="26"/>
  <c r="D513" i="26" s="1"/>
  <c r="B514" i="26"/>
  <c r="D514" i="26" s="1"/>
  <c r="B515" i="26"/>
  <c r="D515" i="26" s="1"/>
  <c r="B516" i="26"/>
  <c r="D516" i="26" s="1"/>
  <c r="B517" i="26"/>
  <c r="C517" i="26" s="1"/>
  <c r="B518" i="26"/>
  <c r="D518" i="26" s="1"/>
  <c r="B519" i="26"/>
  <c r="C519" i="26" s="1"/>
  <c r="B520" i="26"/>
  <c r="D520" i="26" s="1"/>
  <c r="B521" i="26"/>
  <c r="D521" i="26" s="1"/>
  <c r="B522" i="26"/>
  <c r="D522" i="26" s="1"/>
  <c r="B523" i="26"/>
  <c r="B524" i="26"/>
  <c r="D524" i="26" s="1"/>
  <c r="B525" i="26"/>
  <c r="C525" i="26" s="1"/>
  <c r="B526" i="26"/>
  <c r="B527" i="26"/>
  <c r="D527" i="26" s="1"/>
  <c r="B528" i="26"/>
  <c r="D528" i="26" s="1"/>
  <c r="B529" i="26"/>
  <c r="C529" i="26" s="1"/>
  <c r="B530" i="26"/>
  <c r="D530" i="26" s="1"/>
  <c r="B531" i="26"/>
  <c r="D531" i="26" s="1"/>
  <c r="B532" i="26"/>
  <c r="D532" i="26" s="1"/>
  <c r="B533" i="26"/>
  <c r="C533" i="26" s="1"/>
  <c r="B534" i="26"/>
  <c r="D534" i="26" s="1"/>
  <c r="B535" i="26"/>
  <c r="C535" i="26" s="1"/>
  <c r="B536" i="26"/>
  <c r="D536" i="26" s="1"/>
  <c r="B537" i="26"/>
  <c r="C537" i="26" s="1"/>
  <c r="B538" i="26"/>
  <c r="D538" i="26" s="1"/>
  <c r="B539" i="26"/>
  <c r="B540" i="26"/>
  <c r="D540" i="26" s="1"/>
  <c r="B541" i="26"/>
  <c r="C541" i="26" s="1"/>
  <c r="B542" i="26"/>
  <c r="B543" i="26"/>
  <c r="D543" i="26" s="1"/>
  <c r="B544" i="26"/>
  <c r="D544" i="26" s="1"/>
  <c r="B545" i="26"/>
  <c r="C545" i="26" s="1"/>
  <c r="B546" i="26"/>
  <c r="D546" i="26" s="1"/>
  <c r="B547" i="26"/>
  <c r="D547" i="26" s="1"/>
  <c r="B548" i="26"/>
  <c r="D548" i="26" s="1"/>
  <c r="B549" i="26"/>
  <c r="C549" i="26" s="1"/>
  <c r="B550" i="26"/>
  <c r="D550" i="26" s="1"/>
  <c r="B551" i="26"/>
  <c r="D551" i="26" s="1"/>
  <c r="B552" i="26"/>
  <c r="D552" i="26" s="1"/>
  <c r="B553" i="26"/>
  <c r="C553" i="26" s="1"/>
  <c r="B554" i="26"/>
  <c r="D554" i="26" s="1"/>
  <c r="B555" i="26"/>
  <c r="B556" i="26"/>
  <c r="D556" i="26" s="1"/>
  <c r="B557" i="26"/>
  <c r="D557" i="26" s="1"/>
  <c r="B558" i="26"/>
  <c r="D558" i="26" s="1"/>
  <c r="B559" i="26"/>
  <c r="C559" i="26" s="1"/>
  <c r="B560" i="26"/>
  <c r="C560" i="26" s="1"/>
  <c r="B561" i="26"/>
  <c r="C561" i="26" s="1"/>
  <c r="B562" i="26"/>
  <c r="B563" i="26"/>
  <c r="D563" i="26" s="1"/>
  <c r="B564" i="26"/>
  <c r="C564" i="26" s="1"/>
  <c r="B565" i="26"/>
  <c r="C565" i="26" s="1"/>
  <c r="B566" i="26"/>
  <c r="C566" i="26" s="1"/>
  <c r="B567" i="26"/>
  <c r="C567" i="26" s="1"/>
  <c r="B568" i="26"/>
  <c r="C568" i="26" s="1"/>
  <c r="B569" i="26"/>
  <c r="C569" i="26" s="1"/>
  <c r="B570" i="26"/>
  <c r="D570" i="26" s="1"/>
  <c r="B571" i="26"/>
  <c r="B572" i="26"/>
  <c r="C572" i="26" s="1"/>
  <c r="B573" i="26"/>
  <c r="C573" i="26" s="1"/>
  <c r="B574" i="26"/>
  <c r="D574" i="26" s="1"/>
  <c r="B575" i="26"/>
  <c r="D575" i="26" s="1"/>
  <c r="B576" i="26"/>
  <c r="C576" i="26" s="1"/>
  <c r="B577" i="26"/>
  <c r="B578" i="26"/>
  <c r="B579" i="26"/>
  <c r="D579" i="26" s="1"/>
  <c r="B580" i="26"/>
  <c r="C580" i="26" s="1"/>
  <c r="B581" i="26"/>
  <c r="D581" i="26" s="1"/>
  <c r="B582" i="26"/>
  <c r="C582" i="26" s="1"/>
  <c r="B583" i="26"/>
  <c r="C583" i="26" s="1"/>
  <c r="B584" i="26"/>
  <c r="B585" i="26"/>
  <c r="C585" i="26" s="1"/>
  <c r="B586" i="26"/>
  <c r="D586" i="26" s="1"/>
  <c r="B587" i="26"/>
  <c r="B588" i="26"/>
  <c r="D588" i="26" s="1"/>
  <c r="B589" i="26"/>
  <c r="D589" i="26" s="1"/>
  <c r="B590" i="26"/>
  <c r="C590" i="26" s="1"/>
  <c r="B591" i="26"/>
  <c r="C591" i="26" s="1"/>
  <c r="B592" i="26"/>
  <c r="C592" i="26" s="1"/>
  <c r="B593" i="26"/>
  <c r="B594" i="26"/>
  <c r="D594" i="26" s="1"/>
  <c r="B595" i="26"/>
  <c r="D595" i="26" s="1"/>
  <c r="B596" i="26"/>
  <c r="C596" i="26" s="1"/>
  <c r="B597" i="26"/>
  <c r="C597" i="26" s="1"/>
  <c r="B598" i="26"/>
  <c r="C598" i="26" s="1"/>
  <c r="B599" i="26"/>
  <c r="D599" i="26" s="1"/>
  <c r="B600" i="26"/>
  <c r="B601" i="26"/>
  <c r="B602" i="26"/>
  <c r="D602" i="26" s="1"/>
  <c r="B603" i="26"/>
  <c r="D603" i="26" s="1"/>
  <c r="B604" i="26"/>
  <c r="D604" i="26" s="1"/>
  <c r="B605" i="26"/>
  <c r="C605" i="26" s="1"/>
  <c r="B606" i="26"/>
  <c r="C606" i="26" s="1"/>
  <c r="B607" i="26"/>
  <c r="C607" i="26" s="1"/>
  <c r="B608" i="26"/>
  <c r="B609" i="26"/>
  <c r="B610" i="26"/>
  <c r="D610" i="26" s="1"/>
  <c r="B611" i="26"/>
  <c r="D611" i="26" s="1"/>
  <c r="B612" i="26"/>
  <c r="C612" i="26" s="1"/>
  <c r="B613" i="26"/>
  <c r="C613" i="26" s="1"/>
  <c r="B614" i="26"/>
  <c r="C614" i="26" s="1"/>
  <c r="D614" i="26"/>
  <c r="B615" i="26"/>
  <c r="D615" i="26" s="1"/>
  <c r="B616" i="26"/>
  <c r="B617" i="26"/>
  <c r="C617" i="26" s="1"/>
  <c r="B618" i="26"/>
  <c r="D618" i="26" s="1"/>
  <c r="B619" i="26"/>
  <c r="D619" i="26" s="1"/>
  <c r="B620" i="26"/>
  <c r="B621" i="26"/>
  <c r="D621" i="26" s="1"/>
  <c r="B622" i="26"/>
  <c r="D622" i="26" s="1"/>
  <c r="B623" i="26"/>
  <c r="D623" i="26" s="1"/>
  <c r="B624" i="26"/>
  <c r="C624" i="26" s="1"/>
  <c r="B625" i="26"/>
  <c r="B626" i="26"/>
  <c r="D626" i="26" s="1"/>
  <c r="B627" i="26"/>
  <c r="D627" i="26" s="1"/>
  <c r="B628" i="26"/>
  <c r="D628" i="26" s="1"/>
  <c r="B629" i="26"/>
  <c r="C629" i="26" s="1"/>
  <c r="B630" i="26"/>
  <c r="C630" i="26" s="1"/>
  <c r="B631" i="26"/>
  <c r="D631" i="26" s="1"/>
  <c r="B632" i="26"/>
  <c r="C632" i="26" s="1"/>
  <c r="D632" i="26"/>
  <c r="B633" i="26"/>
  <c r="C633" i="26" s="1"/>
  <c r="B634" i="26"/>
  <c r="B635" i="26"/>
  <c r="D635" i="26" s="1"/>
  <c r="B636" i="26"/>
  <c r="D636" i="26" s="1"/>
  <c r="B637" i="26"/>
  <c r="B638" i="26"/>
  <c r="C638" i="26" s="1"/>
  <c r="B639" i="26"/>
  <c r="C639" i="26" s="1"/>
  <c r="B640" i="26"/>
  <c r="C640" i="26" s="1"/>
  <c r="B641" i="26"/>
  <c r="C641" i="26" s="1"/>
  <c r="B642" i="26"/>
  <c r="D642" i="26" s="1"/>
  <c r="B643" i="26"/>
  <c r="D643" i="26" s="1"/>
  <c r="B644" i="26"/>
  <c r="C644" i="26" s="1"/>
  <c r="B645" i="26"/>
  <c r="D645" i="26" s="1"/>
  <c r="B646" i="26"/>
  <c r="C646" i="26" s="1"/>
  <c r="B647" i="26"/>
  <c r="C647" i="26" s="1"/>
  <c r="B648" i="26"/>
  <c r="C648" i="26" s="1"/>
  <c r="B649" i="26"/>
  <c r="B650" i="26"/>
  <c r="D650" i="26" s="1"/>
  <c r="B651" i="26"/>
  <c r="D651" i="26" s="1"/>
  <c r="B652" i="26"/>
  <c r="D652" i="26" s="1"/>
  <c r="B653" i="26"/>
  <c r="C653" i="26" s="1"/>
  <c r="B654" i="26"/>
  <c r="D654" i="26" s="1"/>
  <c r="B655" i="26"/>
  <c r="D655" i="26" s="1"/>
  <c r="B656" i="26"/>
  <c r="B657" i="26"/>
  <c r="C657" i="26" s="1"/>
  <c r="B658" i="26"/>
  <c r="D658" i="26" s="1"/>
  <c r="B659" i="26"/>
  <c r="B660" i="26"/>
  <c r="C660" i="26" s="1"/>
  <c r="B661" i="26"/>
  <c r="D661" i="26" s="1"/>
  <c r="C661" i="26"/>
  <c r="E661" i="26" s="1"/>
  <c r="B662" i="26"/>
  <c r="D662" i="26" s="1"/>
  <c r="B663" i="26"/>
  <c r="D663" i="26" s="1"/>
  <c r="B664" i="26"/>
  <c r="C664" i="26" s="1"/>
  <c r="B665" i="26"/>
  <c r="C665" i="26" s="1"/>
  <c r="B666" i="26"/>
  <c r="B667" i="26"/>
  <c r="D667" i="26" s="1"/>
  <c r="B668" i="26"/>
  <c r="C668" i="26" s="1"/>
  <c r="B669" i="26"/>
  <c r="B670" i="26"/>
  <c r="D670" i="26" s="1"/>
  <c r="B671" i="26"/>
  <c r="C671" i="26" s="1"/>
  <c r="B672" i="26"/>
  <c r="C672" i="26" s="1"/>
  <c r="B673" i="26"/>
  <c r="B674" i="26"/>
  <c r="D674" i="26" s="1"/>
  <c r="B675" i="26"/>
  <c r="B676" i="26"/>
  <c r="D676" i="26" s="1"/>
  <c r="B677" i="26"/>
  <c r="C677" i="26" s="1"/>
  <c r="B678" i="26"/>
  <c r="C678" i="26" s="1"/>
  <c r="B679" i="26"/>
  <c r="D679" i="26" s="1"/>
  <c r="B680" i="26"/>
  <c r="C680" i="26" s="1"/>
  <c r="B681" i="26"/>
  <c r="C681" i="26" s="1"/>
  <c r="B682" i="26"/>
  <c r="D682" i="26" s="1"/>
  <c r="B683" i="26"/>
  <c r="D683" i="26" s="1"/>
  <c r="B684" i="26"/>
  <c r="C684" i="26" s="1"/>
  <c r="B685" i="26"/>
  <c r="C685" i="26" s="1"/>
  <c r="B686" i="26"/>
  <c r="C686" i="26" s="1"/>
  <c r="B687" i="26"/>
  <c r="C687" i="26" s="1"/>
  <c r="B688" i="26"/>
  <c r="C688" i="26" s="1"/>
  <c r="B689" i="26"/>
  <c r="C689" i="26" s="1"/>
  <c r="B690" i="26"/>
  <c r="C690" i="26" s="1"/>
  <c r="B691" i="26"/>
  <c r="B692" i="26"/>
  <c r="C692" i="26" s="1"/>
  <c r="B693" i="26"/>
  <c r="C693" i="26" s="1"/>
  <c r="B694" i="26"/>
  <c r="D694" i="26" s="1"/>
  <c r="B695" i="26"/>
  <c r="C695" i="26" s="1"/>
  <c r="B696" i="26"/>
  <c r="B697" i="26"/>
  <c r="D697" i="26" s="1"/>
  <c r="B698" i="26"/>
  <c r="B699" i="26"/>
  <c r="C699" i="26" s="1"/>
  <c r="B700" i="26"/>
  <c r="C700" i="26" s="1"/>
  <c r="B701" i="26"/>
  <c r="D701" i="26" s="1"/>
  <c r="B702" i="26"/>
  <c r="D702" i="26" s="1"/>
  <c r="B703" i="26"/>
  <c r="C703" i="26" s="1"/>
  <c r="B704" i="26"/>
  <c r="D704" i="26" s="1"/>
  <c r="B705" i="26"/>
  <c r="D705" i="26" s="1"/>
  <c r="B706" i="26"/>
  <c r="D706" i="26" s="1"/>
  <c r="B707" i="26"/>
  <c r="C707" i="26" s="1"/>
  <c r="B708" i="26"/>
  <c r="C708" i="26" s="1"/>
  <c r="B709" i="26"/>
  <c r="D709" i="26" s="1"/>
  <c r="B710" i="26"/>
  <c r="D710" i="26" s="1"/>
  <c r="B711" i="26"/>
  <c r="C711" i="26" s="1"/>
  <c r="B712" i="26"/>
  <c r="C712" i="26" s="1"/>
  <c r="B713" i="26"/>
  <c r="D713" i="26" s="1"/>
  <c r="B714" i="26"/>
  <c r="C714" i="26" s="1"/>
  <c r="B715" i="26"/>
  <c r="C715" i="26" s="1"/>
  <c r="B716" i="26"/>
  <c r="C716" i="26" s="1"/>
  <c r="B717" i="26"/>
  <c r="D717" i="26" s="1"/>
  <c r="B718" i="26"/>
  <c r="D718" i="26" s="1"/>
  <c r="B719" i="26"/>
  <c r="C719" i="26" s="1"/>
  <c r="B720" i="26"/>
  <c r="C720" i="26" s="1"/>
  <c r="B721" i="26"/>
  <c r="D721" i="26" s="1"/>
  <c r="B722" i="26"/>
  <c r="C722" i="26" s="1"/>
  <c r="B723" i="26"/>
  <c r="C723" i="26" s="1"/>
  <c r="B724" i="26"/>
  <c r="C724" i="26" s="1"/>
  <c r="B725" i="26"/>
  <c r="D725" i="26" s="1"/>
  <c r="B726" i="26"/>
  <c r="D726" i="26" s="1"/>
  <c r="B727" i="26"/>
  <c r="C727" i="26" s="1"/>
  <c r="B728" i="26"/>
  <c r="C728" i="26" s="1"/>
  <c r="B729" i="26"/>
  <c r="D729" i="26" s="1"/>
  <c r="B730" i="26"/>
  <c r="C730" i="26" s="1"/>
  <c r="B731" i="26"/>
  <c r="C731" i="26" s="1"/>
  <c r="B732" i="26"/>
  <c r="C732" i="26" s="1"/>
  <c r="B733" i="26"/>
  <c r="D733" i="26" s="1"/>
  <c r="B734" i="26"/>
  <c r="D734" i="26" s="1"/>
  <c r="B735" i="26"/>
  <c r="C735" i="26" s="1"/>
  <c r="B736" i="26"/>
  <c r="C736" i="26" s="1"/>
  <c r="B737" i="26"/>
  <c r="C737" i="26" s="1"/>
  <c r="B738" i="26"/>
  <c r="C738" i="26" s="1"/>
  <c r="B739" i="26"/>
  <c r="D739" i="26" s="1"/>
  <c r="B740" i="26"/>
  <c r="C740" i="26" s="1"/>
  <c r="B741" i="26"/>
  <c r="C741" i="26" s="1"/>
  <c r="B742" i="26"/>
  <c r="D742" i="26" s="1"/>
  <c r="B743" i="26"/>
  <c r="C743" i="26" s="1"/>
  <c r="B744" i="26"/>
  <c r="C744" i="26" s="1"/>
  <c r="B745" i="26"/>
  <c r="C745" i="26" s="1"/>
  <c r="B746" i="26"/>
  <c r="C746" i="26" s="1"/>
  <c r="B747" i="26"/>
  <c r="D747" i="26" s="1"/>
  <c r="B748" i="26"/>
  <c r="C748" i="26" s="1"/>
  <c r="B749" i="26"/>
  <c r="C749" i="26" s="1"/>
  <c r="B750" i="26"/>
  <c r="D750" i="26" s="1"/>
  <c r="B751" i="26"/>
  <c r="C751" i="26" s="1"/>
  <c r="B752" i="26"/>
  <c r="C752" i="26" s="1"/>
  <c r="B753" i="26"/>
  <c r="C753" i="26" s="1"/>
  <c r="B754" i="26"/>
  <c r="C754" i="26" s="1"/>
  <c r="B755" i="26"/>
  <c r="C755" i="26" s="1"/>
  <c r="B756" i="26"/>
  <c r="C756" i="26" s="1"/>
  <c r="B757" i="26"/>
  <c r="C757" i="26" s="1"/>
  <c r="B758" i="26"/>
  <c r="D758" i="26" s="1"/>
  <c r="B759" i="26"/>
  <c r="C759" i="26" s="1"/>
  <c r="B760" i="26"/>
  <c r="C760" i="26" s="1"/>
  <c r="B761" i="26"/>
  <c r="C761" i="26" s="1"/>
  <c r="B762" i="26"/>
  <c r="C762" i="26" s="1"/>
  <c r="B763" i="26"/>
  <c r="C763" i="26" s="1"/>
  <c r="B764" i="26"/>
  <c r="C764" i="26" s="1"/>
  <c r="B765" i="26"/>
  <c r="C765" i="26" s="1"/>
  <c r="B766" i="26"/>
  <c r="D766" i="26" s="1"/>
  <c r="B767" i="26"/>
  <c r="C767" i="26" s="1"/>
  <c r="B768" i="26"/>
  <c r="C768" i="26" s="1"/>
  <c r="B769" i="26"/>
  <c r="C769" i="26" s="1"/>
  <c r="B770" i="26"/>
  <c r="C770" i="26" s="1"/>
  <c r="B771" i="26"/>
  <c r="C771" i="26" s="1"/>
  <c r="B772" i="26"/>
  <c r="C772" i="26" s="1"/>
  <c r="B773" i="26"/>
  <c r="C773" i="26" s="1"/>
  <c r="B774" i="26"/>
  <c r="D774" i="26" s="1"/>
  <c r="B775" i="26"/>
  <c r="C775" i="26" s="1"/>
  <c r="B776" i="26"/>
  <c r="C776" i="26" s="1"/>
  <c r="B777" i="26"/>
  <c r="C777" i="26" s="1"/>
  <c r="B778" i="26"/>
  <c r="D778" i="26" s="1"/>
  <c r="B779" i="26"/>
  <c r="D779" i="26" s="1"/>
  <c r="B780" i="26"/>
  <c r="C780" i="26" s="1"/>
  <c r="B781" i="26"/>
  <c r="C781" i="26" s="1"/>
  <c r="B782" i="26"/>
  <c r="D782" i="26" s="1"/>
  <c r="B783" i="26"/>
  <c r="C783" i="26" s="1"/>
  <c r="B784" i="26"/>
  <c r="C784" i="26" s="1"/>
  <c r="B785" i="26"/>
  <c r="C785" i="26" s="1"/>
  <c r="B786" i="26"/>
  <c r="C786" i="26" s="1"/>
  <c r="B787" i="26"/>
  <c r="C787" i="26" s="1"/>
  <c r="B788" i="26"/>
  <c r="C788" i="26" s="1"/>
  <c r="B789" i="26"/>
  <c r="C789" i="26" s="1"/>
  <c r="B790" i="26"/>
  <c r="D790" i="26" s="1"/>
  <c r="B791" i="26"/>
  <c r="C791" i="26" s="1"/>
  <c r="B792" i="26"/>
  <c r="C792" i="26" s="1"/>
  <c r="B793" i="26"/>
  <c r="C793" i="26" s="1"/>
  <c r="B794" i="26"/>
  <c r="C794" i="26" s="1"/>
  <c r="B795" i="26"/>
  <c r="C795" i="26" s="1"/>
  <c r="B796" i="26"/>
  <c r="C796" i="26" s="1"/>
  <c r="B797" i="26"/>
  <c r="C797" i="26" s="1"/>
  <c r="B798" i="26"/>
  <c r="D798" i="26" s="1"/>
  <c r="B799" i="26"/>
  <c r="C799" i="26" s="1"/>
  <c r="B800" i="26"/>
  <c r="C800" i="26" s="1"/>
  <c r="B801" i="26"/>
  <c r="C801" i="26" s="1"/>
  <c r="B802" i="26"/>
  <c r="D802" i="26" s="1"/>
  <c r="B803" i="26"/>
  <c r="C803" i="26" s="1"/>
  <c r="B804" i="26"/>
  <c r="C804" i="26" s="1"/>
  <c r="B805" i="26"/>
  <c r="C805" i="26" s="1"/>
  <c r="B806" i="26"/>
  <c r="D806" i="26" s="1"/>
  <c r="B807" i="26"/>
  <c r="C807" i="26" s="1"/>
  <c r="B808" i="26"/>
  <c r="C808" i="26" s="1"/>
  <c r="B809" i="26"/>
  <c r="C809" i="26" s="1"/>
  <c r="B810" i="26"/>
  <c r="C810" i="26" s="1"/>
  <c r="B811" i="26"/>
  <c r="D811" i="26" s="1"/>
  <c r="B812" i="26"/>
  <c r="C812" i="26" s="1"/>
  <c r="B813" i="26"/>
  <c r="C813" i="26" s="1"/>
  <c r="B814" i="26"/>
  <c r="D814" i="26" s="1"/>
  <c r="B815" i="26"/>
  <c r="C815" i="26" s="1"/>
  <c r="B816" i="26"/>
  <c r="C816" i="26" s="1"/>
  <c r="B817" i="26"/>
  <c r="C817" i="26" s="1"/>
  <c r="B818" i="26"/>
  <c r="C818" i="26" s="1"/>
  <c r="B819" i="26"/>
  <c r="C819" i="26" s="1"/>
  <c r="B820" i="26"/>
  <c r="C820" i="26" s="1"/>
  <c r="B821" i="26"/>
  <c r="C821" i="26" s="1"/>
  <c r="B822" i="26"/>
  <c r="D822" i="26" s="1"/>
  <c r="B823" i="26"/>
  <c r="C823" i="26" s="1"/>
  <c r="B824" i="26"/>
  <c r="C824" i="26" s="1"/>
  <c r="B825" i="26"/>
  <c r="C825" i="26" s="1"/>
  <c r="B826" i="26"/>
  <c r="C826" i="26" s="1"/>
  <c r="B827" i="26"/>
  <c r="C827" i="26" s="1"/>
  <c r="B828" i="26"/>
  <c r="C828" i="26" s="1"/>
  <c r="B829" i="26"/>
  <c r="C829" i="26" s="1"/>
  <c r="B830" i="26"/>
  <c r="D830" i="26" s="1"/>
  <c r="B831" i="26"/>
  <c r="C831" i="26" s="1"/>
  <c r="B832" i="26"/>
  <c r="C832" i="26" s="1"/>
  <c r="B833" i="26"/>
  <c r="C833" i="26" s="1"/>
  <c r="B834" i="26"/>
  <c r="C834" i="26" s="1"/>
  <c r="B835" i="26"/>
  <c r="C835" i="26" s="1"/>
  <c r="B836" i="26"/>
  <c r="C836" i="26" s="1"/>
  <c r="B837" i="26"/>
  <c r="C837" i="26" s="1"/>
  <c r="B838" i="26"/>
  <c r="D838" i="26" s="1"/>
  <c r="B839" i="26"/>
  <c r="C839" i="26" s="1"/>
  <c r="B840" i="26"/>
  <c r="C840" i="26" s="1"/>
  <c r="B841" i="26"/>
  <c r="C841" i="26" s="1"/>
  <c r="B842" i="26"/>
  <c r="C842" i="26" s="1"/>
  <c r="B843" i="26"/>
  <c r="D843" i="26" s="1"/>
  <c r="B2" i="26"/>
  <c r="D2" i="26" s="1"/>
  <c r="D738" i="26" l="1"/>
  <c r="C717" i="26"/>
  <c r="E717" i="26" s="1"/>
  <c r="D449" i="26"/>
  <c r="D815" i="26"/>
  <c r="C806" i="26"/>
  <c r="E806" i="26" s="1"/>
  <c r="C802" i="26"/>
  <c r="D795" i="26"/>
  <c r="D460" i="26"/>
  <c r="E460" i="26" s="1"/>
  <c r="D465" i="26"/>
  <c r="C750" i="26"/>
  <c r="E750" i="26" s="1"/>
  <c r="D681" i="26"/>
  <c r="D440" i="26"/>
  <c r="C297" i="26"/>
  <c r="E297" i="26" s="1"/>
  <c r="C154" i="26"/>
  <c r="E154" i="26" s="1"/>
  <c r="C814" i="26"/>
  <c r="E814" i="26" s="1"/>
  <c r="D770" i="26"/>
  <c r="E770" i="26" s="1"/>
  <c r="C704" i="26"/>
  <c r="C697" i="26"/>
  <c r="E697" i="26" s="1"/>
  <c r="C522" i="26"/>
  <c r="E522" i="26" s="1"/>
  <c r="D441" i="26"/>
  <c r="C543" i="26"/>
  <c r="E543" i="26" s="1"/>
  <c r="D299" i="26"/>
  <c r="D751" i="26"/>
  <c r="D641" i="26"/>
  <c r="C548" i="26"/>
  <c r="E548" i="26" s="1"/>
  <c r="D511" i="26"/>
  <c r="C480" i="26"/>
  <c r="E480" i="26" s="1"/>
  <c r="C360" i="26"/>
  <c r="E360" i="26" s="1"/>
  <c r="D714" i="26"/>
  <c r="E714" i="26" s="1"/>
  <c r="C662" i="26"/>
  <c r="C458" i="26"/>
  <c r="E458" i="26" s="1"/>
  <c r="D406" i="26"/>
  <c r="C312" i="26"/>
  <c r="E312" i="26" s="1"/>
  <c r="D810" i="26"/>
  <c r="D783" i="26"/>
  <c r="C778" i="26"/>
  <c r="C655" i="26"/>
  <c r="E655" i="26" s="1"/>
  <c r="C554" i="26"/>
  <c r="E554" i="26" s="1"/>
  <c r="C467" i="26"/>
  <c r="E467" i="26" s="1"/>
  <c r="C436" i="26"/>
  <c r="D429" i="26"/>
  <c r="C284" i="26"/>
  <c r="D277" i="26"/>
  <c r="C166" i="26"/>
  <c r="E166" i="26" s="1"/>
  <c r="C782" i="26"/>
  <c r="E782" i="26" s="1"/>
  <c r="D719" i="26"/>
  <c r="D685" i="26"/>
  <c r="C674" i="26"/>
  <c r="E674" i="26" s="1"/>
  <c r="C588" i="26"/>
  <c r="C581" i="26"/>
  <c r="C575" i="26"/>
  <c r="D428" i="26"/>
  <c r="D834" i="26"/>
  <c r="D678" i="26"/>
  <c r="D420" i="26"/>
  <c r="C149" i="26"/>
  <c r="E149" i="26" s="1"/>
  <c r="C134" i="26"/>
  <c r="E134" i="26" s="1"/>
  <c r="D827" i="26"/>
  <c r="D746" i="26"/>
  <c r="D732" i="26"/>
  <c r="C622" i="26"/>
  <c r="E622" i="26" s="1"/>
  <c r="D580" i="26"/>
  <c r="E580" i="26" s="1"/>
  <c r="C445" i="26"/>
  <c r="E445" i="26" s="1"/>
  <c r="C376" i="26"/>
  <c r="E376" i="26" s="1"/>
  <c r="D301" i="26"/>
  <c r="D397" i="26"/>
  <c r="C838" i="26"/>
  <c r="E838" i="26" s="1"/>
  <c r="D677" i="26"/>
  <c r="C599" i="26"/>
  <c r="E599" i="26" s="1"/>
  <c r="C505" i="26"/>
  <c r="C482" i="26"/>
  <c r="E482" i="26" s="1"/>
  <c r="C468" i="26"/>
  <c r="E468" i="26" s="1"/>
  <c r="C328" i="26"/>
  <c r="E328" i="26" s="1"/>
  <c r="D306" i="26"/>
  <c r="E746" i="26"/>
  <c r="D573" i="26"/>
  <c r="E573" i="26" s="1"/>
  <c r="C527" i="26"/>
  <c r="C521" i="26"/>
  <c r="C515" i="26"/>
  <c r="E515" i="26" s="1"/>
  <c r="C503" i="26"/>
  <c r="E503" i="26" s="1"/>
  <c r="D489" i="26"/>
  <c r="C483" i="26"/>
  <c r="E483" i="26" s="1"/>
  <c r="C461" i="26"/>
  <c r="C450" i="26"/>
  <c r="E450" i="26" s="1"/>
  <c r="D415" i="26"/>
  <c r="C396" i="26"/>
  <c r="D389" i="26"/>
  <c r="E389" i="26" s="1"/>
  <c r="D300" i="26"/>
  <c r="C139" i="26"/>
  <c r="E139" i="26" s="1"/>
  <c r="D763" i="26"/>
  <c r="C713" i="26"/>
  <c r="C706" i="26"/>
  <c r="D664" i="26"/>
  <c r="D653" i="26"/>
  <c r="E653" i="26" s="1"/>
  <c r="C558" i="26"/>
  <c r="E558" i="26" s="1"/>
  <c r="C532" i="26"/>
  <c r="E532" i="26" s="1"/>
  <c r="D375" i="26"/>
  <c r="D304" i="26"/>
  <c r="E304" i="26" s="1"/>
  <c r="D294" i="26"/>
  <c r="C165" i="26"/>
  <c r="E165" i="26" s="1"/>
  <c r="C133" i="26"/>
  <c r="E133" i="26" s="1"/>
  <c r="C138" i="26"/>
  <c r="E138" i="26" s="1"/>
  <c r="C811" i="26"/>
  <c r="E811" i="26" s="1"/>
  <c r="C779" i="26"/>
  <c r="E779" i="26" s="1"/>
  <c r="C774" i="26"/>
  <c r="E774" i="26" s="1"/>
  <c r="C742" i="26"/>
  <c r="E742" i="26" s="1"/>
  <c r="D699" i="26"/>
  <c r="E699" i="26" s="1"/>
  <c r="C694" i="26"/>
  <c r="C652" i="26"/>
  <c r="C645" i="26"/>
  <c r="C557" i="26"/>
  <c r="E557" i="26" s="1"/>
  <c r="C551" i="26"/>
  <c r="C531" i="26"/>
  <c r="E531" i="26" s="1"/>
  <c r="C506" i="26"/>
  <c r="E506" i="26" s="1"/>
  <c r="C487" i="26"/>
  <c r="E487" i="26" s="1"/>
  <c r="C476" i="26"/>
  <c r="E476" i="26" s="1"/>
  <c r="C442" i="26"/>
  <c r="C425" i="26"/>
  <c r="E425" i="26" s="1"/>
  <c r="C374" i="26"/>
  <c r="C352" i="26"/>
  <c r="E352" i="26" s="1"/>
  <c r="D315" i="26"/>
  <c r="D285" i="26"/>
  <c r="E285" i="26" s="1"/>
  <c r="C150" i="26"/>
  <c r="E150" i="26" s="1"/>
  <c r="E810" i="26"/>
  <c r="C747" i="26"/>
  <c r="E747" i="26" s="1"/>
  <c r="C721" i="26"/>
  <c r="E721" i="26" s="1"/>
  <c r="D680" i="26"/>
  <c r="C623" i="26"/>
  <c r="C518" i="26"/>
  <c r="E518" i="26" s="1"/>
  <c r="C500" i="26"/>
  <c r="E500" i="26" s="1"/>
  <c r="D481" i="26"/>
  <c r="C464" i="26"/>
  <c r="C453" i="26"/>
  <c r="D405" i="26"/>
  <c r="E405" i="26" s="1"/>
  <c r="C378" i="26"/>
  <c r="E378" i="26" s="1"/>
  <c r="C344" i="26"/>
  <c r="E344" i="26" s="1"/>
  <c r="D302" i="26"/>
  <c r="C168" i="26"/>
  <c r="E168" i="26" s="1"/>
  <c r="C155" i="26"/>
  <c r="E155" i="26" s="1"/>
  <c r="E575" i="26"/>
  <c r="D803" i="26"/>
  <c r="E803" i="26" s="1"/>
  <c r="E827" i="26"/>
  <c r="D791" i="26"/>
  <c r="E763" i="26"/>
  <c r="C739" i="26"/>
  <c r="E739" i="26" s="1"/>
  <c r="C705" i="26"/>
  <c r="E705" i="26" s="1"/>
  <c r="D689" i="26"/>
  <c r="E689" i="26" s="1"/>
  <c r="C683" i="26"/>
  <c r="E683" i="26" s="1"/>
  <c r="C679" i="26"/>
  <c r="E679" i="26" s="1"/>
  <c r="C663" i="26"/>
  <c r="E663" i="26" s="1"/>
  <c r="C654" i="26"/>
  <c r="E654" i="26" s="1"/>
  <c r="C636" i="26"/>
  <c r="E636" i="26" s="1"/>
  <c r="C631" i="26"/>
  <c r="E631" i="26" s="1"/>
  <c r="C621" i="26"/>
  <c r="E621" i="26" s="1"/>
  <c r="C615" i="26"/>
  <c r="E615" i="26" s="1"/>
  <c r="C589" i="26"/>
  <c r="C574" i="26"/>
  <c r="E574" i="26" s="1"/>
  <c r="C556" i="26"/>
  <c r="E556" i="26" s="1"/>
  <c r="C516" i="26"/>
  <c r="E516" i="26" s="1"/>
  <c r="C495" i="26"/>
  <c r="E495" i="26" s="1"/>
  <c r="C478" i="26"/>
  <c r="E478" i="26" s="1"/>
  <c r="C473" i="26"/>
  <c r="E473" i="26" s="1"/>
  <c r="C469" i="26"/>
  <c r="E469" i="26" s="1"/>
  <c r="C466" i="26"/>
  <c r="C463" i="26"/>
  <c r="C421" i="26"/>
  <c r="E421" i="26" s="1"/>
  <c r="C416" i="26"/>
  <c r="E416" i="26" s="1"/>
  <c r="D398" i="26"/>
  <c r="E398" i="26" s="1"/>
  <c r="D379" i="26"/>
  <c r="E379" i="26" s="1"/>
  <c r="C368" i="26"/>
  <c r="E368" i="26" s="1"/>
  <c r="D319" i="26"/>
  <c r="E294" i="26"/>
  <c r="C283" i="26"/>
  <c r="E283" i="26" s="1"/>
  <c r="C278" i="26"/>
  <c r="E278" i="26" s="1"/>
  <c r="C157" i="26"/>
  <c r="E157" i="26" s="1"/>
  <c r="C152" i="26"/>
  <c r="E152" i="26" s="1"/>
  <c r="E302" i="26"/>
  <c r="D771" i="26"/>
  <c r="E771" i="26" s="1"/>
  <c r="E704" i="26"/>
  <c r="E662" i="26"/>
  <c r="E588" i="26"/>
  <c r="D535" i="26"/>
  <c r="D471" i="26"/>
  <c r="E471" i="26" s="1"/>
  <c r="D452" i="26"/>
  <c r="E452" i="26" s="1"/>
  <c r="D444" i="26"/>
  <c r="E444" i="26" s="1"/>
  <c r="E436" i="26"/>
  <c r="E397" i="26"/>
  <c r="E306" i="26"/>
  <c r="E778" i="26"/>
  <c r="D835" i="26"/>
  <c r="E835" i="26" s="1"/>
  <c r="D823" i="26"/>
  <c r="E823" i="26" s="1"/>
  <c r="E795" i="26"/>
  <c r="D759" i="26"/>
  <c r="C628" i="26"/>
  <c r="C514" i="26"/>
  <c r="E514" i="26" s="1"/>
  <c r="C498" i="26"/>
  <c r="E498" i="26" s="1"/>
  <c r="E481" i="26"/>
  <c r="D457" i="26"/>
  <c r="E457" i="26" s="1"/>
  <c r="E449" i="26"/>
  <c r="D423" i="26"/>
  <c r="E423" i="26" s="1"/>
  <c r="C336" i="26"/>
  <c r="E336" i="26" s="1"/>
  <c r="D310" i="26"/>
  <c r="E310" i="26" s="1"/>
  <c r="D296" i="26"/>
  <c r="E296" i="26" s="1"/>
  <c r="D280" i="26"/>
  <c r="E280" i="26" s="1"/>
  <c r="D276" i="26"/>
  <c r="E276" i="26" s="1"/>
  <c r="C269" i="26"/>
  <c r="E713" i="26"/>
  <c r="E652" i="26"/>
  <c r="C729" i="26"/>
  <c r="D690" i="26"/>
  <c r="E690" i="26" s="1"/>
  <c r="E677" i="26"/>
  <c r="C670" i="26"/>
  <c r="E670" i="26" s="1"/>
  <c r="C604" i="26"/>
  <c r="E604" i="26" s="1"/>
  <c r="C546" i="26"/>
  <c r="E546" i="26" s="1"/>
  <c r="C534" i="26"/>
  <c r="E534" i="26" s="1"/>
  <c r="C513" i="26"/>
  <c r="E513" i="26" s="1"/>
  <c r="C474" i="26"/>
  <c r="E474" i="26" s="1"/>
  <c r="C451" i="26"/>
  <c r="E451" i="26" s="1"/>
  <c r="D447" i="26"/>
  <c r="C443" i="26"/>
  <c r="E443" i="26" s="1"/>
  <c r="D422" i="26"/>
  <c r="E422" i="26" s="1"/>
  <c r="C412" i="26"/>
  <c r="E412" i="26" s="1"/>
  <c r="D399" i="26"/>
  <c r="C320" i="26"/>
  <c r="E320" i="26" s="1"/>
  <c r="D309" i="26"/>
  <c r="C141" i="26"/>
  <c r="E141" i="26" s="1"/>
  <c r="C136" i="26"/>
  <c r="E136" i="26" s="1"/>
  <c r="E694" i="26"/>
  <c r="D819" i="26"/>
  <c r="E819" i="26" s="1"/>
  <c r="E802" i="26"/>
  <c r="D787" i="26"/>
  <c r="E787" i="26" s="1"/>
  <c r="D755" i="26"/>
  <c r="E755" i="26" s="1"/>
  <c r="E738" i="26"/>
  <c r="E678" i="26"/>
  <c r="E664" i="26"/>
  <c r="D647" i="26"/>
  <c r="E647" i="26" s="1"/>
  <c r="D639" i="26"/>
  <c r="E639" i="26" s="1"/>
  <c r="E614" i="26"/>
  <c r="D606" i="26"/>
  <c r="E606" i="26" s="1"/>
  <c r="D596" i="26"/>
  <c r="E596" i="26" s="1"/>
  <c r="D591" i="26"/>
  <c r="E591" i="26" s="1"/>
  <c r="D583" i="26"/>
  <c r="E583" i="26" s="1"/>
  <c r="D565" i="26"/>
  <c r="E565" i="26" s="1"/>
  <c r="D537" i="26"/>
  <c r="E537" i="26" s="1"/>
  <c r="D529" i="26"/>
  <c r="E529" i="26" s="1"/>
  <c r="E466" i="26"/>
  <c r="E463" i="26"/>
  <c r="D456" i="26"/>
  <c r="E456" i="26" s="1"/>
  <c r="E442" i="26"/>
  <c r="C438" i="26"/>
  <c r="D438" i="26"/>
  <c r="E428" i="26"/>
  <c r="C349" i="26"/>
  <c r="D349" i="26"/>
  <c r="E300" i="26"/>
  <c r="C275" i="26"/>
  <c r="D275" i="26"/>
  <c r="D123" i="26"/>
  <c r="C123" i="26"/>
  <c r="E551" i="26"/>
  <c r="C357" i="26"/>
  <c r="D357" i="26"/>
  <c r="E834" i="26"/>
  <c r="C843" i="26"/>
  <c r="E843" i="26" s="1"/>
  <c r="E815" i="26"/>
  <c r="E783" i="26"/>
  <c r="E751" i="26"/>
  <c r="E732" i="26"/>
  <c r="D728" i="26"/>
  <c r="E728" i="26" s="1"/>
  <c r="D723" i="26"/>
  <c r="E723" i="26" s="1"/>
  <c r="C710" i="26"/>
  <c r="E710" i="26" s="1"/>
  <c r="C701" i="26"/>
  <c r="E701" i="26" s="1"/>
  <c r="D693" i="26"/>
  <c r="E693" i="26" s="1"/>
  <c r="E685" i="26"/>
  <c r="E681" i="26"/>
  <c r="D660" i="26"/>
  <c r="E660" i="26" s="1"/>
  <c r="C635" i="26"/>
  <c r="E635" i="26" s="1"/>
  <c r="C610" i="26"/>
  <c r="E610" i="26" s="1"/>
  <c r="C603" i="26"/>
  <c r="E603" i="26" s="1"/>
  <c r="C550" i="26"/>
  <c r="E550" i="26" s="1"/>
  <c r="C524" i="26"/>
  <c r="E524" i="26" s="1"/>
  <c r="E489" i="26"/>
  <c r="D484" i="26"/>
  <c r="C484" i="26"/>
  <c r="C472" i="26"/>
  <c r="E472" i="26" s="1"/>
  <c r="C459" i="26"/>
  <c r="E459" i="26" s="1"/>
  <c r="C437" i="26"/>
  <c r="E437" i="26" s="1"/>
  <c r="C432" i="26"/>
  <c r="E432" i="26" s="1"/>
  <c r="C341" i="26"/>
  <c r="D341" i="26"/>
  <c r="E729" i="26"/>
  <c r="E589" i="26"/>
  <c r="E521" i="26"/>
  <c r="D687" i="26"/>
  <c r="E687" i="26" s="1"/>
  <c r="D684" i="26"/>
  <c r="E684" i="26" s="1"/>
  <c r="D630" i="26"/>
  <c r="E630" i="26" s="1"/>
  <c r="D613" i="26"/>
  <c r="E613" i="26" s="1"/>
  <c r="D598" i="26"/>
  <c r="E598" i="26" s="1"/>
  <c r="D572" i="26"/>
  <c r="E572" i="26" s="1"/>
  <c r="D567" i="26"/>
  <c r="E567" i="26" s="1"/>
  <c r="D553" i="26"/>
  <c r="E553" i="26" s="1"/>
  <c r="D545" i="26"/>
  <c r="E545" i="26" s="1"/>
  <c r="D519" i="26"/>
  <c r="E519" i="26" s="1"/>
  <c r="D502" i="26"/>
  <c r="C502" i="26"/>
  <c r="D497" i="26"/>
  <c r="E497" i="26" s="1"/>
  <c r="D479" i="26"/>
  <c r="E479" i="26" s="1"/>
  <c r="D475" i="26"/>
  <c r="E475" i="26" s="1"/>
  <c r="C462" i="26"/>
  <c r="D462" i="26"/>
  <c r="C333" i="26"/>
  <c r="D333" i="26"/>
  <c r="D170" i="26"/>
  <c r="C170" i="26"/>
  <c r="D818" i="26"/>
  <c r="E818" i="26" s="1"/>
  <c r="E791" i="26"/>
  <c r="D786" i="26"/>
  <c r="E786" i="26" s="1"/>
  <c r="E759" i="26"/>
  <c r="D754" i="26"/>
  <c r="E754" i="26" s="1"/>
  <c r="D730" i="26"/>
  <c r="E730" i="26" s="1"/>
  <c r="D722" i="26"/>
  <c r="E722" i="26" s="1"/>
  <c r="E719" i="26"/>
  <c r="D695" i="26"/>
  <c r="E695" i="26" s="1"/>
  <c r="E680" i="26"/>
  <c r="D671" i="26"/>
  <c r="E671" i="26" s="1"/>
  <c r="C667" i="26"/>
  <c r="E667" i="26" s="1"/>
  <c r="D646" i="26"/>
  <c r="E646" i="26" s="1"/>
  <c r="C642" i="26"/>
  <c r="E642" i="26" s="1"/>
  <c r="D638" i="26"/>
  <c r="E638" i="26" s="1"/>
  <c r="D605" i="26"/>
  <c r="E605" i="26" s="1"/>
  <c r="C602" i="26"/>
  <c r="E602" i="26" s="1"/>
  <c r="D590" i="26"/>
  <c r="E590" i="26" s="1"/>
  <c r="D582" i="26"/>
  <c r="E582" i="26" s="1"/>
  <c r="D564" i="26"/>
  <c r="E564" i="26" s="1"/>
  <c r="D559" i="26"/>
  <c r="E559" i="26" s="1"/>
  <c r="C540" i="26"/>
  <c r="E540" i="26" s="1"/>
  <c r="E511" i="26"/>
  <c r="C492" i="26"/>
  <c r="E492" i="26" s="1"/>
  <c r="E465" i="26"/>
  <c r="D455" i="26"/>
  <c r="E455" i="26" s="1"/>
  <c r="D448" i="26"/>
  <c r="E448" i="26" s="1"/>
  <c r="E441" i="26"/>
  <c r="C431" i="26"/>
  <c r="D431" i="26"/>
  <c r="C404" i="26"/>
  <c r="D404" i="26"/>
  <c r="D393" i="26"/>
  <c r="C393" i="26"/>
  <c r="C325" i="26"/>
  <c r="D325" i="26"/>
  <c r="C293" i="26"/>
  <c r="D293" i="26"/>
  <c r="D128" i="26"/>
  <c r="C128" i="26"/>
  <c r="E623" i="26"/>
  <c r="D831" i="26"/>
  <c r="E831" i="26" s="1"/>
  <c r="C822" i="26"/>
  <c r="E822" i="26" s="1"/>
  <c r="D799" i="26"/>
  <c r="E799" i="26" s="1"/>
  <c r="C790" i="26"/>
  <c r="E790" i="26" s="1"/>
  <c r="D767" i="26"/>
  <c r="E767" i="26" s="1"/>
  <c r="C758" i="26"/>
  <c r="E758" i="26" s="1"/>
  <c r="D735" i="26"/>
  <c r="E735" i="26" s="1"/>
  <c r="C726" i="26"/>
  <c r="E726" i="26" s="1"/>
  <c r="C658" i="26"/>
  <c r="E658" i="26" s="1"/>
  <c r="D624" i="26"/>
  <c r="E624" i="26" s="1"/>
  <c r="C594" i="26"/>
  <c r="E594" i="26" s="1"/>
  <c r="C579" i="26"/>
  <c r="E579" i="26" s="1"/>
  <c r="E505" i="26"/>
  <c r="E461" i="26"/>
  <c r="E706" i="26"/>
  <c r="E453" i="26"/>
  <c r="D794" i="26"/>
  <c r="E794" i="26" s="1"/>
  <c r="D762" i="26"/>
  <c r="E762" i="26" s="1"/>
  <c r="D612" i="26"/>
  <c r="E612" i="26" s="1"/>
  <c r="D607" i="26"/>
  <c r="E607" i="26" s="1"/>
  <c r="D597" i="26"/>
  <c r="E597" i="26" s="1"/>
  <c r="D566" i="26"/>
  <c r="E566" i="26" s="1"/>
  <c r="E535" i="26"/>
  <c r="E527" i="26"/>
  <c r="E464" i="26"/>
  <c r="C454" i="26"/>
  <c r="D454" i="26"/>
  <c r="E440" i="26"/>
  <c r="E420" i="26"/>
  <c r="E415" i="26"/>
  <c r="D384" i="26"/>
  <c r="C384" i="26"/>
  <c r="C317" i="26"/>
  <c r="D317" i="26"/>
  <c r="E277" i="26"/>
  <c r="C270" i="26"/>
  <c r="D270" i="26"/>
  <c r="E645" i="26"/>
  <c r="E628" i="26"/>
  <c r="E581" i="26"/>
  <c r="C446" i="26"/>
  <c r="D446" i="26"/>
  <c r="C382" i="26"/>
  <c r="D382" i="26"/>
  <c r="D826" i="26"/>
  <c r="E826" i="26" s="1"/>
  <c r="D686" i="26"/>
  <c r="E686" i="26" s="1"/>
  <c r="D839" i="26"/>
  <c r="E839" i="26" s="1"/>
  <c r="C830" i="26"/>
  <c r="E830" i="26" s="1"/>
  <c r="D807" i="26"/>
  <c r="E807" i="26" s="1"/>
  <c r="C798" i="26"/>
  <c r="E798" i="26" s="1"/>
  <c r="D775" i="26"/>
  <c r="E775" i="26" s="1"/>
  <c r="C766" i="26"/>
  <c r="E766" i="26" s="1"/>
  <c r="D743" i="26"/>
  <c r="E743" i="26" s="1"/>
  <c r="C725" i="26"/>
  <c r="E725" i="26" s="1"/>
  <c r="D657" i="26"/>
  <c r="E657" i="26" s="1"/>
  <c r="E641" i="26"/>
  <c r="E632" i="26"/>
  <c r="C570" i="26"/>
  <c r="E570" i="26" s="1"/>
  <c r="C563" i="26"/>
  <c r="E563" i="26" s="1"/>
  <c r="C547" i="26"/>
  <c r="E547" i="26" s="1"/>
  <c r="C538" i="26"/>
  <c r="E538" i="26" s="1"/>
  <c r="C530" i="26"/>
  <c r="E530" i="26" s="1"/>
  <c r="C508" i="26"/>
  <c r="E508" i="26" s="1"/>
  <c r="C499" i="26"/>
  <c r="E499" i="26" s="1"/>
  <c r="C490" i="26"/>
  <c r="E490" i="26" s="1"/>
  <c r="C486" i="26"/>
  <c r="E486" i="26" s="1"/>
  <c r="D470" i="26"/>
  <c r="C470" i="26"/>
  <c r="E447" i="26"/>
  <c r="D439" i="26"/>
  <c r="E439" i="26" s="1"/>
  <c r="E429" i="26"/>
  <c r="C414" i="26"/>
  <c r="D414" i="26"/>
  <c r="C407" i="26"/>
  <c r="D407" i="26"/>
  <c r="C390" i="26"/>
  <c r="D390" i="26"/>
  <c r="C365" i="26"/>
  <c r="D365" i="26"/>
  <c r="D307" i="26"/>
  <c r="E307" i="26" s="1"/>
  <c r="D292" i="26"/>
  <c r="E292" i="26" s="1"/>
  <c r="C169" i="26"/>
  <c r="E169" i="26" s="1"/>
  <c r="C158" i="26"/>
  <c r="E158" i="26" s="1"/>
  <c r="C142" i="26"/>
  <c r="E142" i="26" s="1"/>
  <c r="C122" i="26"/>
  <c r="E122" i="26" s="1"/>
  <c r="E406" i="26"/>
  <c r="D371" i="26"/>
  <c r="E371" i="26" s="1"/>
  <c r="D367" i="26"/>
  <c r="E367" i="26" s="1"/>
  <c r="D363" i="26"/>
  <c r="E363" i="26" s="1"/>
  <c r="D359" i="26"/>
  <c r="E359" i="26" s="1"/>
  <c r="D355" i="26"/>
  <c r="E355" i="26" s="1"/>
  <c r="D351" i="26"/>
  <c r="E351" i="26" s="1"/>
  <c r="D347" i="26"/>
  <c r="E347" i="26" s="1"/>
  <c r="D343" i="26"/>
  <c r="E343" i="26" s="1"/>
  <c r="D339" i="26"/>
  <c r="E339" i="26" s="1"/>
  <c r="D335" i="26"/>
  <c r="E335" i="26" s="1"/>
  <c r="D331" i="26"/>
  <c r="E331" i="26" s="1"/>
  <c r="D327" i="26"/>
  <c r="E327" i="26" s="1"/>
  <c r="D323" i="26"/>
  <c r="E323" i="26" s="1"/>
  <c r="D287" i="26"/>
  <c r="E287" i="26" s="1"/>
  <c r="E269" i="26"/>
  <c r="C126" i="26"/>
  <c r="E126" i="26" s="1"/>
  <c r="E319" i="26"/>
  <c r="E315" i="26"/>
  <c r="E284" i="26"/>
  <c r="D430" i="26"/>
  <c r="E430" i="26" s="1"/>
  <c r="D413" i="26"/>
  <c r="E413" i="26" s="1"/>
  <c r="C409" i="26"/>
  <c r="E409" i="26" s="1"/>
  <c r="C400" i="26"/>
  <c r="E400" i="26" s="1"/>
  <c r="D388" i="26"/>
  <c r="E388" i="26" s="1"/>
  <c r="D383" i="26"/>
  <c r="E383" i="26" s="1"/>
  <c r="E375" i="26"/>
  <c r="D370" i="26"/>
  <c r="E370" i="26" s="1"/>
  <c r="D366" i="26"/>
  <c r="E366" i="26" s="1"/>
  <c r="D362" i="26"/>
  <c r="E362" i="26" s="1"/>
  <c r="D358" i="26"/>
  <c r="E358" i="26" s="1"/>
  <c r="D354" i="26"/>
  <c r="E354" i="26" s="1"/>
  <c r="D350" i="26"/>
  <c r="E350" i="26" s="1"/>
  <c r="D346" i="26"/>
  <c r="E346" i="26" s="1"/>
  <c r="D342" i="26"/>
  <c r="E342" i="26" s="1"/>
  <c r="D338" i="26"/>
  <c r="E338" i="26" s="1"/>
  <c r="D334" i="26"/>
  <c r="E334" i="26" s="1"/>
  <c r="D330" i="26"/>
  <c r="E330" i="26" s="1"/>
  <c r="D326" i="26"/>
  <c r="E326" i="26" s="1"/>
  <c r="D322" i="26"/>
  <c r="E322" i="26" s="1"/>
  <c r="D318" i="26"/>
  <c r="E318" i="26" s="1"/>
  <c r="D314" i="26"/>
  <c r="E314" i="26" s="1"/>
  <c r="E299" i="26"/>
  <c r="D291" i="26"/>
  <c r="E291" i="26" s="1"/>
  <c r="D286" i="26"/>
  <c r="E286" i="26" s="1"/>
  <c r="D271" i="26"/>
  <c r="E271" i="26" s="1"/>
  <c r="C162" i="26"/>
  <c r="E162" i="26" s="1"/>
  <c r="C146" i="26"/>
  <c r="E146" i="26" s="1"/>
  <c r="C130" i="26"/>
  <c r="E130" i="26" s="1"/>
  <c r="C125" i="26"/>
  <c r="E125" i="26" s="1"/>
  <c r="D391" i="26"/>
  <c r="E391" i="26" s="1"/>
  <c r="C171" i="26"/>
  <c r="E171" i="26" s="1"/>
  <c r="E396" i="26"/>
  <c r="E374" i="26"/>
  <c r="E399" i="26"/>
  <c r="E309" i="26"/>
  <c r="E301" i="26"/>
  <c r="D698" i="26"/>
  <c r="C698" i="26"/>
  <c r="D675" i="26"/>
  <c r="C675" i="26"/>
  <c r="D666" i="26"/>
  <c r="C666" i="26"/>
  <c r="D634" i="26"/>
  <c r="C634" i="26"/>
  <c r="C625" i="26"/>
  <c r="D625" i="26"/>
  <c r="C616" i="26"/>
  <c r="D616" i="26"/>
  <c r="C539" i="26"/>
  <c r="D539" i="26"/>
  <c r="D510" i="26"/>
  <c r="C510" i="26"/>
  <c r="C255" i="26"/>
  <c r="D255" i="26"/>
  <c r="D840" i="26"/>
  <c r="E840" i="26" s="1"/>
  <c r="D832" i="26"/>
  <c r="E832" i="26" s="1"/>
  <c r="D824" i="26"/>
  <c r="E824" i="26" s="1"/>
  <c r="D816" i="26"/>
  <c r="E816" i="26" s="1"/>
  <c r="D808" i="26"/>
  <c r="E808" i="26" s="1"/>
  <c r="D800" i="26"/>
  <c r="E800" i="26" s="1"/>
  <c r="D792" i="26"/>
  <c r="E792" i="26" s="1"/>
  <c r="D784" i="26"/>
  <c r="E784" i="26" s="1"/>
  <c r="D776" i="26"/>
  <c r="E776" i="26" s="1"/>
  <c r="D768" i="26"/>
  <c r="E768" i="26" s="1"/>
  <c r="D760" i="26"/>
  <c r="E760" i="26" s="1"/>
  <c r="D752" i="26"/>
  <c r="E752" i="26" s="1"/>
  <c r="D744" i="26"/>
  <c r="E744" i="26" s="1"/>
  <c r="D736" i="26"/>
  <c r="E736" i="26" s="1"/>
  <c r="D691" i="26"/>
  <c r="C691" i="26"/>
  <c r="D842" i="26"/>
  <c r="E842" i="26" s="1"/>
  <c r="D837" i="26"/>
  <c r="E837" i="26" s="1"/>
  <c r="D829" i="26"/>
  <c r="E829" i="26" s="1"/>
  <c r="D821" i="26"/>
  <c r="E821" i="26" s="1"/>
  <c r="D813" i="26"/>
  <c r="E813" i="26" s="1"/>
  <c r="D805" i="26"/>
  <c r="E805" i="26" s="1"/>
  <c r="D797" i="26"/>
  <c r="E797" i="26" s="1"/>
  <c r="D789" i="26"/>
  <c r="E789" i="26" s="1"/>
  <c r="D781" i="26"/>
  <c r="E781" i="26" s="1"/>
  <c r="D773" i="26"/>
  <c r="E773" i="26" s="1"/>
  <c r="D765" i="26"/>
  <c r="E765" i="26" s="1"/>
  <c r="D757" i="26"/>
  <c r="E757" i="26" s="1"/>
  <c r="D749" i="26"/>
  <c r="E749" i="26" s="1"/>
  <c r="D741" i="26"/>
  <c r="E741" i="26" s="1"/>
  <c r="C733" i="26"/>
  <c r="E733" i="26" s="1"/>
  <c r="D727" i="26"/>
  <c r="E727" i="26" s="1"/>
  <c r="D724" i="26"/>
  <c r="E724" i="26" s="1"/>
  <c r="C718" i="26"/>
  <c r="E718" i="26" s="1"/>
  <c r="D715" i="26"/>
  <c r="E715" i="26" s="1"/>
  <c r="D700" i="26"/>
  <c r="E700" i="26" s="1"/>
  <c r="D712" i="26"/>
  <c r="E712" i="26" s="1"/>
  <c r="C709" i="26"/>
  <c r="E709" i="26" s="1"/>
  <c r="D703" i="26"/>
  <c r="E703" i="26" s="1"/>
  <c r="C673" i="26"/>
  <c r="D673" i="26"/>
  <c r="C656" i="26"/>
  <c r="D656" i="26"/>
  <c r="C649" i="26"/>
  <c r="D649" i="26"/>
  <c r="C637" i="26"/>
  <c r="D637" i="26"/>
  <c r="C696" i="26"/>
  <c r="D696" i="26"/>
  <c r="C669" i="26"/>
  <c r="D669" i="26"/>
  <c r="C620" i="26"/>
  <c r="D620" i="26"/>
  <c r="D836" i="26"/>
  <c r="E836" i="26" s="1"/>
  <c r="D828" i="26"/>
  <c r="E828" i="26" s="1"/>
  <c r="D820" i="26"/>
  <c r="E820" i="26" s="1"/>
  <c r="D812" i="26"/>
  <c r="E812" i="26" s="1"/>
  <c r="D804" i="26"/>
  <c r="E804" i="26" s="1"/>
  <c r="D796" i="26"/>
  <c r="E796" i="26" s="1"/>
  <c r="D788" i="26"/>
  <c r="E788" i="26" s="1"/>
  <c r="D780" i="26"/>
  <c r="E780" i="26" s="1"/>
  <c r="D772" i="26"/>
  <c r="E772" i="26" s="1"/>
  <c r="D764" i="26"/>
  <c r="E764" i="26" s="1"/>
  <c r="D756" i="26"/>
  <c r="E756" i="26" s="1"/>
  <c r="D748" i="26"/>
  <c r="E748" i="26" s="1"/>
  <c r="D740" i="26"/>
  <c r="E740" i="26" s="1"/>
  <c r="D720" i="26"/>
  <c r="E720" i="26" s="1"/>
  <c r="D711" i="26"/>
  <c r="E711" i="26" s="1"/>
  <c r="D708" i="26"/>
  <c r="E708" i="26" s="1"/>
  <c r="C702" i="26"/>
  <c r="E702" i="26" s="1"/>
  <c r="C600" i="26"/>
  <c r="D600" i="26"/>
  <c r="D841" i="26"/>
  <c r="E841" i="26" s="1"/>
  <c r="D833" i="26"/>
  <c r="E833" i="26" s="1"/>
  <c r="D825" i="26"/>
  <c r="E825" i="26" s="1"/>
  <c r="D817" i="26"/>
  <c r="E817" i="26" s="1"/>
  <c r="D809" i="26"/>
  <c r="E809" i="26" s="1"/>
  <c r="D801" i="26"/>
  <c r="E801" i="26" s="1"/>
  <c r="D793" i="26"/>
  <c r="E793" i="26" s="1"/>
  <c r="D785" i="26"/>
  <c r="E785" i="26" s="1"/>
  <c r="D777" i="26"/>
  <c r="E777" i="26" s="1"/>
  <c r="D769" i="26"/>
  <c r="E769" i="26" s="1"/>
  <c r="D761" i="26"/>
  <c r="E761" i="26" s="1"/>
  <c r="D753" i="26"/>
  <c r="E753" i="26" s="1"/>
  <c r="D745" i="26"/>
  <c r="E745" i="26" s="1"/>
  <c r="D737" i="26"/>
  <c r="E737" i="26" s="1"/>
  <c r="D692" i="26"/>
  <c r="E692" i="26" s="1"/>
  <c r="D688" i="26"/>
  <c r="E688" i="26" s="1"/>
  <c r="C676" i="26"/>
  <c r="E676" i="26" s="1"/>
  <c r="D659" i="26"/>
  <c r="C659" i="26"/>
  <c r="C734" i="26"/>
  <c r="E734" i="26" s="1"/>
  <c r="D731" i="26"/>
  <c r="E731" i="26" s="1"/>
  <c r="D716" i="26"/>
  <c r="E716" i="26" s="1"/>
  <c r="D707" i="26"/>
  <c r="E707" i="26" s="1"/>
  <c r="D672" i="26"/>
  <c r="E672" i="26" s="1"/>
  <c r="C650" i="26"/>
  <c r="E650" i="26" s="1"/>
  <c r="D633" i="26"/>
  <c r="E633" i="26" s="1"/>
  <c r="C619" i="26"/>
  <c r="E619" i="26" s="1"/>
  <c r="D644" i="26"/>
  <c r="E644" i="26" s="1"/>
  <c r="C609" i="26"/>
  <c r="D609" i="26"/>
  <c r="C593" i="26"/>
  <c r="D593" i="26"/>
  <c r="C587" i="26"/>
  <c r="D587" i="26"/>
  <c r="C562" i="26"/>
  <c r="D562" i="26"/>
  <c r="C555" i="26"/>
  <c r="D555" i="26"/>
  <c r="D526" i="26"/>
  <c r="C526" i="26"/>
  <c r="C491" i="26"/>
  <c r="D491" i="26"/>
  <c r="C627" i="26"/>
  <c r="E627" i="26" s="1"/>
  <c r="C618" i="26"/>
  <c r="E618" i="26" s="1"/>
  <c r="C586" i="26"/>
  <c r="E586" i="26" s="1"/>
  <c r="C608" i="26"/>
  <c r="D608" i="26"/>
  <c r="D542" i="26"/>
  <c r="C542" i="26"/>
  <c r="C507" i="26"/>
  <c r="D507" i="26"/>
  <c r="C682" i="26"/>
  <c r="E682" i="26" s="1"/>
  <c r="D668" i="26"/>
  <c r="E668" i="26" s="1"/>
  <c r="D665" i="26"/>
  <c r="E665" i="26" s="1"/>
  <c r="C643" i="26"/>
  <c r="E643" i="26" s="1"/>
  <c r="D640" i="26"/>
  <c r="E640" i="26" s="1"/>
  <c r="D629" i="26"/>
  <c r="E629" i="26" s="1"/>
  <c r="D617" i="26"/>
  <c r="E617" i="26" s="1"/>
  <c r="C651" i="26"/>
  <c r="E651" i="26" s="1"/>
  <c r="D648" i="26"/>
  <c r="E648" i="26" s="1"/>
  <c r="C626" i="26"/>
  <c r="E626" i="26" s="1"/>
  <c r="C611" i="26"/>
  <c r="E611" i="26" s="1"/>
  <c r="C601" i="26"/>
  <c r="D601" i="26"/>
  <c r="C595" i="26"/>
  <c r="E595" i="26" s="1"/>
  <c r="C578" i="26"/>
  <c r="D578" i="26"/>
  <c r="C571" i="26"/>
  <c r="D571" i="26"/>
  <c r="C523" i="26"/>
  <c r="D523" i="26"/>
  <c r="D494" i="26"/>
  <c r="C494" i="26"/>
  <c r="C584" i="26"/>
  <c r="D584" i="26"/>
  <c r="C577" i="26"/>
  <c r="D577" i="26"/>
  <c r="D568" i="26"/>
  <c r="E568" i="26" s="1"/>
  <c r="D561" i="26"/>
  <c r="E561" i="26" s="1"/>
  <c r="D541" i="26"/>
  <c r="E541" i="26" s="1"/>
  <c r="D525" i="26"/>
  <c r="E525" i="26" s="1"/>
  <c r="D509" i="26"/>
  <c r="E509" i="26" s="1"/>
  <c r="D493" i="26"/>
  <c r="E493" i="26" s="1"/>
  <c r="D477" i="26"/>
  <c r="E477" i="26" s="1"/>
  <c r="C544" i="26"/>
  <c r="E544" i="26" s="1"/>
  <c r="C528" i="26"/>
  <c r="E528" i="26" s="1"/>
  <c r="C512" i="26"/>
  <c r="E512" i="26" s="1"/>
  <c r="C496" i="26"/>
  <c r="E496" i="26" s="1"/>
  <c r="C387" i="26"/>
  <c r="D387" i="26"/>
  <c r="C305" i="26"/>
  <c r="D305" i="26"/>
  <c r="C435" i="26"/>
  <c r="E435" i="26" s="1"/>
  <c r="C403" i="26"/>
  <c r="D403" i="26"/>
  <c r="C369" i="26"/>
  <c r="D369" i="26"/>
  <c r="C361" i="26"/>
  <c r="D361" i="26"/>
  <c r="C353" i="26"/>
  <c r="D353" i="26"/>
  <c r="C345" i="26"/>
  <c r="D345" i="26"/>
  <c r="C337" i="26"/>
  <c r="D337" i="26"/>
  <c r="C329" i="26"/>
  <c r="D329" i="26"/>
  <c r="C321" i="26"/>
  <c r="D321" i="26"/>
  <c r="C313" i="26"/>
  <c r="D313" i="26"/>
  <c r="C279" i="26"/>
  <c r="D279" i="26"/>
  <c r="C419" i="26"/>
  <c r="D419" i="26"/>
  <c r="C394" i="26"/>
  <c r="D394" i="26"/>
  <c r="C377" i="26"/>
  <c r="D377" i="26"/>
  <c r="D592" i="26"/>
  <c r="E592" i="26" s="1"/>
  <c r="D585" i="26"/>
  <c r="E585" i="26" s="1"/>
  <c r="D576" i="26"/>
  <c r="E576" i="26" s="1"/>
  <c r="D569" i="26"/>
  <c r="E569" i="26" s="1"/>
  <c r="D560" i="26"/>
  <c r="E560" i="26" s="1"/>
  <c r="D549" i="26"/>
  <c r="E549" i="26" s="1"/>
  <c r="D533" i="26"/>
  <c r="E533" i="26" s="1"/>
  <c r="D517" i="26"/>
  <c r="E517" i="26" s="1"/>
  <c r="D501" i="26"/>
  <c r="E501" i="26" s="1"/>
  <c r="D485" i="26"/>
  <c r="E485" i="26" s="1"/>
  <c r="C434" i="26"/>
  <c r="D434" i="26"/>
  <c r="C410" i="26"/>
  <c r="D410" i="26"/>
  <c r="C289" i="26"/>
  <c r="D289" i="26"/>
  <c r="C552" i="26"/>
  <c r="E552" i="26" s="1"/>
  <c r="C536" i="26"/>
  <c r="E536" i="26" s="1"/>
  <c r="C520" i="26"/>
  <c r="E520" i="26" s="1"/>
  <c r="C504" i="26"/>
  <c r="E504" i="26" s="1"/>
  <c r="C488" i="26"/>
  <c r="E488" i="26" s="1"/>
  <c r="C433" i="26"/>
  <c r="D433" i="26"/>
  <c r="C426" i="26"/>
  <c r="D426" i="26"/>
  <c r="C295" i="26"/>
  <c r="D295" i="26"/>
  <c r="C288" i="26"/>
  <c r="D288" i="26"/>
  <c r="D427" i="26"/>
  <c r="E427" i="26" s="1"/>
  <c r="D418" i="26"/>
  <c r="E418" i="26" s="1"/>
  <c r="D411" i="26"/>
  <c r="E411" i="26" s="1"/>
  <c r="D402" i="26"/>
  <c r="E402" i="26" s="1"/>
  <c r="D395" i="26"/>
  <c r="E395" i="26" s="1"/>
  <c r="D386" i="26"/>
  <c r="E386" i="26" s="1"/>
  <c r="D381" i="26"/>
  <c r="E381" i="26" s="1"/>
  <c r="D373" i="26"/>
  <c r="E373" i="26" s="1"/>
  <c r="C282" i="26"/>
  <c r="D282" i="26"/>
  <c r="C40" i="26"/>
  <c r="D40" i="26"/>
  <c r="C298" i="26"/>
  <c r="D298" i="26"/>
  <c r="C281" i="26"/>
  <c r="E281" i="26" s="1"/>
  <c r="C260" i="26"/>
  <c r="D260" i="26"/>
  <c r="D311" i="26"/>
  <c r="E311" i="26" s="1"/>
  <c r="D303" i="26"/>
  <c r="E303" i="26" s="1"/>
  <c r="D424" i="26"/>
  <c r="E424" i="26" s="1"/>
  <c r="D417" i="26"/>
  <c r="E417" i="26" s="1"/>
  <c r="D408" i="26"/>
  <c r="E408" i="26" s="1"/>
  <c r="D401" i="26"/>
  <c r="E401" i="26" s="1"/>
  <c r="D392" i="26"/>
  <c r="E392" i="26" s="1"/>
  <c r="D385" i="26"/>
  <c r="E385" i="26" s="1"/>
  <c r="D380" i="26"/>
  <c r="E380" i="26" s="1"/>
  <c r="D372" i="26"/>
  <c r="E372" i="26" s="1"/>
  <c r="D364" i="26"/>
  <c r="E364" i="26" s="1"/>
  <c r="D356" i="26"/>
  <c r="E356" i="26" s="1"/>
  <c r="D348" i="26"/>
  <c r="E348" i="26" s="1"/>
  <c r="D340" i="26"/>
  <c r="E340" i="26" s="1"/>
  <c r="D332" i="26"/>
  <c r="E332" i="26" s="1"/>
  <c r="D324" i="26"/>
  <c r="E324" i="26" s="1"/>
  <c r="D316" i="26"/>
  <c r="E316" i="26" s="1"/>
  <c r="D308" i="26"/>
  <c r="E308" i="26" s="1"/>
  <c r="C274" i="26"/>
  <c r="E274" i="26" s="1"/>
  <c r="C93" i="26"/>
  <c r="D93" i="26"/>
  <c r="C290" i="26"/>
  <c r="E290" i="26" s="1"/>
  <c r="C248" i="26"/>
  <c r="D248" i="26"/>
  <c r="C240" i="26"/>
  <c r="D240" i="26"/>
  <c r="C232" i="26"/>
  <c r="D232" i="26"/>
  <c r="C224" i="26"/>
  <c r="D224" i="26"/>
  <c r="C216" i="26"/>
  <c r="D216" i="26"/>
  <c r="C208" i="26"/>
  <c r="D208" i="26"/>
  <c r="C200" i="26"/>
  <c r="D200" i="26"/>
  <c r="C192" i="26"/>
  <c r="D192" i="26"/>
  <c r="C184" i="26"/>
  <c r="D184" i="26"/>
  <c r="C176" i="26"/>
  <c r="D176" i="26"/>
  <c r="C265" i="26"/>
  <c r="D265" i="26"/>
  <c r="C254" i="26"/>
  <c r="D254" i="26"/>
  <c r="C247" i="26"/>
  <c r="D247" i="26"/>
  <c r="C239" i="26"/>
  <c r="D239" i="26"/>
  <c r="C231" i="26"/>
  <c r="D231" i="26"/>
  <c r="C223" i="26"/>
  <c r="D223" i="26"/>
  <c r="C215" i="26"/>
  <c r="D215" i="26"/>
  <c r="C207" i="26"/>
  <c r="D207" i="26"/>
  <c r="C199" i="26"/>
  <c r="D199" i="26"/>
  <c r="C191" i="26"/>
  <c r="D191" i="26"/>
  <c r="C183" i="26"/>
  <c r="D183" i="26"/>
  <c r="C175" i="26"/>
  <c r="D175" i="26"/>
  <c r="D159" i="26"/>
  <c r="C159" i="26"/>
  <c r="D140" i="26"/>
  <c r="C140" i="26"/>
  <c r="C77" i="26"/>
  <c r="D77" i="26"/>
  <c r="C24" i="26"/>
  <c r="D24" i="26"/>
  <c r="D273" i="26"/>
  <c r="E273" i="26" s="1"/>
  <c r="C264" i="26"/>
  <c r="D264" i="26"/>
  <c r="C259" i="26"/>
  <c r="D259" i="26"/>
  <c r="C246" i="26"/>
  <c r="D246" i="26"/>
  <c r="C238" i="26"/>
  <c r="D238" i="26"/>
  <c r="C230" i="26"/>
  <c r="D230" i="26"/>
  <c r="C222" i="26"/>
  <c r="D222" i="26"/>
  <c r="C214" i="26"/>
  <c r="D214" i="26"/>
  <c r="C206" i="26"/>
  <c r="D206" i="26"/>
  <c r="C198" i="26"/>
  <c r="D198" i="26"/>
  <c r="C190" i="26"/>
  <c r="D190" i="26"/>
  <c r="C182" i="26"/>
  <c r="D182" i="26"/>
  <c r="C174" i="26"/>
  <c r="D174" i="26"/>
  <c r="C61" i="26"/>
  <c r="D61" i="26"/>
  <c r="C268" i="26"/>
  <c r="E268" i="26" s="1"/>
  <c r="C258" i="26"/>
  <c r="D258" i="26"/>
  <c r="C253" i="26"/>
  <c r="D253" i="26"/>
  <c r="C245" i="26"/>
  <c r="D245" i="26"/>
  <c r="C237" i="26"/>
  <c r="D237" i="26"/>
  <c r="C229" i="26"/>
  <c r="D229" i="26"/>
  <c r="C221" i="26"/>
  <c r="D221" i="26"/>
  <c r="C213" i="26"/>
  <c r="D213" i="26"/>
  <c r="C205" i="26"/>
  <c r="D205" i="26"/>
  <c r="C197" i="26"/>
  <c r="D197" i="26"/>
  <c r="C189" i="26"/>
  <c r="D189" i="26"/>
  <c r="C181" i="26"/>
  <c r="D181" i="26"/>
  <c r="D143" i="26"/>
  <c r="C143" i="26"/>
  <c r="C120" i="26"/>
  <c r="D120" i="26"/>
  <c r="C45" i="26"/>
  <c r="D45" i="26"/>
  <c r="C263" i="26"/>
  <c r="D263" i="26"/>
  <c r="C252" i="26"/>
  <c r="D252" i="26"/>
  <c r="C244" i="26"/>
  <c r="D244" i="26"/>
  <c r="C236" i="26"/>
  <c r="D236" i="26"/>
  <c r="C228" i="26"/>
  <c r="D228" i="26"/>
  <c r="C220" i="26"/>
  <c r="D220" i="26"/>
  <c r="C212" i="26"/>
  <c r="D212" i="26"/>
  <c r="C204" i="26"/>
  <c r="D204" i="26"/>
  <c r="C196" i="26"/>
  <c r="D196" i="26"/>
  <c r="C188" i="26"/>
  <c r="D188" i="26"/>
  <c r="C180" i="26"/>
  <c r="D180" i="26"/>
  <c r="C172" i="26"/>
  <c r="D172" i="26"/>
  <c r="C104" i="26"/>
  <c r="D104" i="26"/>
  <c r="C29" i="26"/>
  <c r="D29" i="26"/>
  <c r="D272" i="26"/>
  <c r="E272" i="26" s="1"/>
  <c r="C262" i="26"/>
  <c r="D262" i="26"/>
  <c r="C257" i="26"/>
  <c r="D257" i="26"/>
  <c r="C251" i="26"/>
  <c r="D251" i="26"/>
  <c r="C243" i="26"/>
  <c r="D243" i="26"/>
  <c r="C235" i="26"/>
  <c r="D235" i="26"/>
  <c r="C227" i="26"/>
  <c r="D227" i="26"/>
  <c r="C219" i="26"/>
  <c r="D219" i="26"/>
  <c r="C211" i="26"/>
  <c r="D211" i="26"/>
  <c r="C203" i="26"/>
  <c r="D203" i="26"/>
  <c r="C195" i="26"/>
  <c r="D195" i="26"/>
  <c r="C187" i="26"/>
  <c r="D187" i="26"/>
  <c r="C179" i="26"/>
  <c r="D179" i="26"/>
  <c r="D124" i="26"/>
  <c r="C124" i="26"/>
  <c r="C88" i="26"/>
  <c r="D88" i="26"/>
  <c r="C267" i="26"/>
  <c r="D267" i="26"/>
  <c r="C256" i="26"/>
  <c r="D256" i="26"/>
  <c r="C250" i="26"/>
  <c r="D250" i="26"/>
  <c r="C242" i="26"/>
  <c r="D242" i="26"/>
  <c r="C234" i="26"/>
  <c r="D234" i="26"/>
  <c r="C226" i="26"/>
  <c r="D226" i="26"/>
  <c r="C218" i="26"/>
  <c r="D218" i="26"/>
  <c r="C210" i="26"/>
  <c r="D210" i="26"/>
  <c r="C202" i="26"/>
  <c r="D202" i="26"/>
  <c r="C194" i="26"/>
  <c r="D194" i="26"/>
  <c r="C186" i="26"/>
  <c r="D186" i="26"/>
  <c r="C178" i="26"/>
  <c r="D178" i="26"/>
  <c r="C72" i="26"/>
  <c r="D72" i="26"/>
  <c r="C266" i="26"/>
  <c r="D266" i="26"/>
  <c r="C261" i="26"/>
  <c r="D261" i="26"/>
  <c r="C249" i="26"/>
  <c r="D249" i="26"/>
  <c r="C241" i="26"/>
  <c r="D241" i="26"/>
  <c r="C233" i="26"/>
  <c r="D233" i="26"/>
  <c r="C225" i="26"/>
  <c r="D225" i="26"/>
  <c r="C217" i="26"/>
  <c r="D217" i="26"/>
  <c r="C209" i="26"/>
  <c r="D209" i="26"/>
  <c r="C201" i="26"/>
  <c r="D201" i="26"/>
  <c r="C193" i="26"/>
  <c r="D193" i="26"/>
  <c r="C185" i="26"/>
  <c r="D185" i="26"/>
  <c r="C177" i="26"/>
  <c r="D177" i="26"/>
  <c r="D156" i="26"/>
  <c r="C156" i="26"/>
  <c r="D127" i="26"/>
  <c r="C127" i="26"/>
  <c r="C109" i="26"/>
  <c r="D109" i="26"/>
  <c r="C56" i="26"/>
  <c r="D56" i="26"/>
  <c r="C119" i="26"/>
  <c r="D119" i="26"/>
  <c r="C114" i="26"/>
  <c r="D114" i="26"/>
  <c r="C103" i="26"/>
  <c r="D103" i="26"/>
  <c r="C98" i="26"/>
  <c r="D98" i="26"/>
  <c r="C87" i="26"/>
  <c r="D87" i="26"/>
  <c r="C82" i="26"/>
  <c r="D82" i="26"/>
  <c r="C71" i="26"/>
  <c r="D71" i="26"/>
  <c r="C66" i="26"/>
  <c r="D66" i="26"/>
  <c r="C55" i="26"/>
  <c r="D55" i="26"/>
  <c r="C50" i="26"/>
  <c r="D50" i="26"/>
  <c r="C39" i="26"/>
  <c r="D39" i="26"/>
  <c r="C34" i="26"/>
  <c r="D34" i="26"/>
  <c r="C23" i="26"/>
  <c r="D23" i="26"/>
  <c r="C18" i="26"/>
  <c r="D18" i="26"/>
  <c r="D173" i="26"/>
  <c r="E173" i="26" s="1"/>
  <c r="C161" i="26"/>
  <c r="E161" i="26" s="1"/>
  <c r="C145" i="26"/>
  <c r="E145" i="26" s="1"/>
  <c r="C129" i="26"/>
  <c r="E129" i="26" s="1"/>
  <c r="C113" i="26"/>
  <c r="D113" i="26"/>
  <c r="C108" i="26"/>
  <c r="D108" i="26"/>
  <c r="C97" i="26"/>
  <c r="D97" i="26"/>
  <c r="C92" i="26"/>
  <c r="D92" i="26"/>
  <c r="C81" i="26"/>
  <c r="D81" i="26"/>
  <c r="C76" i="26"/>
  <c r="D76" i="26"/>
  <c r="C65" i="26"/>
  <c r="D65" i="26"/>
  <c r="C60" i="26"/>
  <c r="D60" i="26"/>
  <c r="C49" i="26"/>
  <c r="D49" i="26"/>
  <c r="C44" i="26"/>
  <c r="D44" i="26"/>
  <c r="C33" i="26"/>
  <c r="D33" i="26"/>
  <c r="C28" i="26"/>
  <c r="D28" i="26"/>
  <c r="C167" i="26"/>
  <c r="E167" i="26" s="1"/>
  <c r="C164" i="26"/>
  <c r="E164" i="26" s="1"/>
  <c r="C151" i="26"/>
  <c r="E151" i="26" s="1"/>
  <c r="C148" i="26"/>
  <c r="E148" i="26" s="1"/>
  <c r="C135" i="26"/>
  <c r="E135" i="26" s="1"/>
  <c r="C132" i="26"/>
  <c r="E132" i="26" s="1"/>
  <c r="C118" i="26"/>
  <c r="D118" i="26"/>
  <c r="C107" i="26"/>
  <c r="D107" i="26"/>
  <c r="C102" i="26"/>
  <c r="D102" i="26"/>
  <c r="C91" i="26"/>
  <c r="D91" i="26"/>
  <c r="C86" i="26"/>
  <c r="D86" i="26"/>
  <c r="C75" i="26"/>
  <c r="D75" i="26"/>
  <c r="C70" i="26"/>
  <c r="D70" i="26"/>
  <c r="C59" i="26"/>
  <c r="D59" i="26"/>
  <c r="C54" i="26"/>
  <c r="D54" i="26"/>
  <c r="C43" i="26"/>
  <c r="D43" i="26"/>
  <c r="C38" i="26"/>
  <c r="D38" i="26"/>
  <c r="C27" i="26"/>
  <c r="D27" i="26"/>
  <c r="C22" i="26"/>
  <c r="D22" i="26"/>
  <c r="C117" i="26"/>
  <c r="D117" i="26"/>
  <c r="C112" i="26"/>
  <c r="D112" i="26"/>
  <c r="C101" i="26"/>
  <c r="D101" i="26"/>
  <c r="C96" i="26"/>
  <c r="D96" i="26"/>
  <c r="C85" i="26"/>
  <c r="D85" i="26"/>
  <c r="C80" i="26"/>
  <c r="D80" i="26"/>
  <c r="C69" i="26"/>
  <c r="D69" i="26"/>
  <c r="C64" i="26"/>
  <c r="D64" i="26"/>
  <c r="C53" i="26"/>
  <c r="D53" i="26"/>
  <c r="C48" i="26"/>
  <c r="D48" i="26"/>
  <c r="C37" i="26"/>
  <c r="D37" i="26"/>
  <c r="C32" i="26"/>
  <c r="D32" i="26"/>
  <c r="C21" i="26"/>
  <c r="D21" i="26"/>
  <c r="C16" i="26"/>
  <c r="D16" i="26"/>
  <c r="C163" i="26"/>
  <c r="E163" i="26" s="1"/>
  <c r="C160" i="26"/>
  <c r="E160" i="26" s="1"/>
  <c r="C147" i="26"/>
  <c r="E147" i="26" s="1"/>
  <c r="C144" i="26"/>
  <c r="E144" i="26" s="1"/>
  <c r="C131" i="26"/>
  <c r="E131" i="26" s="1"/>
  <c r="C111" i="26"/>
  <c r="D111" i="26"/>
  <c r="C106" i="26"/>
  <c r="D106" i="26"/>
  <c r="C95" i="26"/>
  <c r="D95" i="26"/>
  <c r="C90" i="26"/>
  <c r="D90" i="26"/>
  <c r="C79" i="26"/>
  <c r="D79" i="26"/>
  <c r="C74" i="26"/>
  <c r="D74" i="26"/>
  <c r="C63" i="26"/>
  <c r="D63" i="26"/>
  <c r="C58" i="26"/>
  <c r="D58" i="26"/>
  <c r="C47" i="26"/>
  <c r="D47" i="26"/>
  <c r="C42" i="26"/>
  <c r="D42" i="26"/>
  <c r="C31" i="26"/>
  <c r="D31" i="26"/>
  <c r="C26" i="26"/>
  <c r="D26" i="26"/>
  <c r="C153" i="26"/>
  <c r="E153" i="26" s="1"/>
  <c r="C137" i="26"/>
  <c r="E137" i="26" s="1"/>
  <c r="C121" i="26"/>
  <c r="D121" i="26"/>
  <c r="C116" i="26"/>
  <c r="D116" i="26"/>
  <c r="C105" i="26"/>
  <c r="D105" i="26"/>
  <c r="C100" i="26"/>
  <c r="D100" i="26"/>
  <c r="C89" i="26"/>
  <c r="D89" i="26"/>
  <c r="C84" i="26"/>
  <c r="D84" i="26"/>
  <c r="C73" i="26"/>
  <c r="D73" i="26"/>
  <c r="C68" i="26"/>
  <c r="D68" i="26"/>
  <c r="C57" i="26"/>
  <c r="D57" i="26"/>
  <c r="C52" i="26"/>
  <c r="D52" i="26"/>
  <c r="C41" i="26"/>
  <c r="D41" i="26"/>
  <c r="C36" i="26"/>
  <c r="D36" i="26"/>
  <c r="C25" i="26"/>
  <c r="D25" i="26"/>
  <c r="C20" i="26"/>
  <c r="D20" i="26"/>
  <c r="C115" i="26"/>
  <c r="D115" i="26"/>
  <c r="C110" i="26"/>
  <c r="D110" i="26"/>
  <c r="C99" i="26"/>
  <c r="D99" i="26"/>
  <c r="C94" i="26"/>
  <c r="D94" i="26"/>
  <c r="C83" i="26"/>
  <c r="D83" i="26"/>
  <c r="C78" i="26"/>
  <c r="D78" i="26"/>
  <c r="C67" i="26"/>
  <c r="D67" i="26"/>
  <c r="C62" i="26"/>
  <c r="D62" i="26"/>
  <c r="C51" i="26"/>
  <c r="D51" i="26"/>
  <c r="C46" i="26"/>
  <c r="D46" i="26"/>
  <c r="C35" i="26"/>
  <c r="D35" i="26"/>
  <c r="C30" i="26"/>
  <c r="D30" i="26"/>
  <c r="C19" i="26"/>
  <c r="D19" i="26"/>
  <c r="D14" i="26"/>
  <c r="E14" i="26" s="1"/>
  <c r="D12" i="26"/>
  <c r="E12" i="26" s="1"/>
  <c r="D10" i="26"/>
  <c r="E10" i="26" s="1"/>
  <c r="D8" i="26"/>
  <c r="E8" i="26" s="1"/>
  <c r="D6" i="26"/>
  <c r="E6" i="26" s="1"/>
  <c r="D4" i="26"/>
  <c r="E4" i="26" s="1"/>
  <c r="D17" i="26"/>
  <c r="E17" i="26" s="1"/>
  <c r="D15" i="26"/>
  <c r="E15" i="26" s="1"/>
  <c r="D13" i="26"/>
  <c r="E13" i="26" s="1"/>
  <c r="D11" i="26"/>
  <c r="E11" i="26" s="1"/>
  <c r="D9" i="26"/>
  <c r="E9" i="26" s="1"/>
  <c r="D7" i="26"/>
  <c r="E7" i="26" s="1"/>
  <c r="D5" i="26"/>
  <c r="E5" i="26" s="1"/>
  <c r="D3" i="26"/>
  <c r="E3" i="26" s="1"/>
  <c r="C2" i="26"/>
  <c r="E2" i="26" s="1"/>
  <c r="W109" i="1"/>
  <c r="W111" i="1"/>
  <c r="W112" i="1"/>
  <c r="W113" i="1"/>
  <c r="W124" i="1"/>
  <c r="W126" i="1"/>
  <c r="W129" i="1"/>
  <c r="W128" i="1"/>
  <c r="W119" i="1"/>
  <c r="W130" i="1"/>
  <c r="W121" i="1"/>
  <c r="W146" i="1"/>
  <c r="W114" i="1"/>
  <c r="W110" i="1"/>
  <c r="W115" i="1"/>
  <c r="W118" i="1"/>
  <c r="W125" i="1"/>
  <c r="W140" i="1"/>
  <c r="W123" i="1"/>
  <c r="W132" i="1"/>
  <c r="W117" i="1"/>
  <c r="W134" i="1"/>
  <c r="W120" i="1"/>
  <c r="W144" i="1"/>
  <c r="W136" i="1"/>
  <c r="W135" i="1"/>
  <c r="W131" i="1"/>
  <c r="W150" i="1"/>
  <c r="W137" i="1"/>
  <c r="W142" i="1"/>
  <c r="W108" i="1"/>
  <c r="W138" i="1"/>
  <c r="W141" i="1"/>
  <c r="W139" i="1"/>
  <c r="W122" i="1"/>
  <c r="W145" i="1"/>
  <c r="W147" i="1"/>
  <c r="W116" i="1"/>
  <c r="W127" i="1"/>
  <c r="W143" i="1"/>
  <c r="W133" i="1"/>
  <c r="W148" i="1"/>
  <c r="W149" i="1"/>
  <c r="W151" i="1"/>
  <c r="W152" i="1"/>
  <c r="W156" i="1"/>
  <c r="W153" i="1"/>
  <c r="W154" i="1"/>
  <c r="W158" i="1"/>
  <c r="W157" i="1"/>
  <c r="W155" i="1"/>
  <c r="W159" i="1"/>
  <c r="W164" i="1"/>
  <c r="W167" i="1"/>
  <c r="W166" i="1"/>
  <c r="W172" i="1"/>
  <c r="W175" i="1"/>
  <c r="W178" i="1"/>
  <c r="W174" i="1"/>
  <c r="W199" i="1"/>
  <c r="W177" i="1"/>
  <c r="W204" i="1"/>
  <c r="W161" i="1"/>
  <c r="W163" i="1"/>
  <c r="W165" i="1"/>
  <c r="W168" i="1"/>
  <c r="W179" i="1"/>
  <c r="W189" i="1"/>
  <c r="W162" i="1"/>
  <c r="W183" i="1"/>
  <c r="W191" i="1"/>
  <c r="W184" i="1"/>
  <c r="W169" i="1"/>
  <c r="W192" i="1"/>
  <c r="W173" i="1"/>
  <c r="W193" i="1"/>
  <c r="W170" i="1"/>
  <c r="W186" i="1"/>
  <c r="W160" i="1"/>
  <c r="W194" i="1"/>
  <c r="W176" i="1"/>
  <c r="W188" i="1"/>
  <c r="W180" i="1"/>
  <c r="W196" i="1"/>
  <c r="W198" i="1"/>
  <c r="W181" i="1"/>
  <c r="W200" i="1"/>
  <c r="W171" i="1"/>
  <c r="W185" i="1"/>
  <c r="W182" i="1"/>
  <c r="W190" i="1"/>
  <c r="W201" i="1"/>
  <c r="W202" i="1"/>
  <c r="W197" i="1"/>
  <c r="W487" i="1"/>
  <c r="W203" i="1"/>
  <c r="W488" i="1"/>
  <c r="W491" i="1"/>
  <c r="W195" i="1"/>
  <c r="W187" i="1"/>
  <c r="W493" i="1"/>
  <c r="W497" i="1"/>
  <c r="W495" i="1"/>
  <c r="W498" i="1"/>
  <c r="W499" i="1"/>
  <c r="W501" i="1"/>
  <c r="W502" i="1"/>
  <c r="W504" i="1"/>
  <c r="W508" i="1"/>
  <c r="W510" i="1"/>
  <c r="W523" i="1"/>
  <c r="W489" i="1"/>
  <c r="W492" i="1"/>
  <c r="W494" i="1"/>
  <c r="W496" i="1"/>
  <c r="W500" i="1"/>
  <c r="W522" i="1"/>
  <c r="W505" i="1"/>
  <c r="W506" i="1"/>
  <c r="W509" i="1"/>
  <c r="W513" i="1"/>
  <c r="W503" i="1"/>
  <c r="W518" i="1"/>
  <c r="W521" i="1"/>
  <c r="W516" i="1"/>
  <c r="W490" i="1"/>
  <c r="W514" i="1"/>
  <c r="W512" i="1"/>
  <c r="W517" i="1"/>
  <c r="W507" i="1"/>
  <c r="W526" i="1"/>
  <c r="W524" i="1"/>
  <c r="W515" i="1"/>
  <c r="W527" i="1"/>
  <c r="W520" i="1"/>
  <c r="W525" i="1"/>
  <c r="W528" i="1"/>
  <c r="W529" i="1"/>
  <c r="W530" i="1"/>
  <c r="W531" i="1"/>
  <c r="W532" i="1"/>
  <c r="W519" i="1"/>
  <c r="W511" i="1"/>
  <c r="W585" i="1"/>
  <c r="W586" i="1"/>
  <c r="W587" i="1"/>
  <c r="W589" i="1"/>
  <c r="W591" i="1"/>
  <c r="W592" i="1"/>
  <c r="W603" i="1"/>
  <c r="W594" i="1"/>
  <c r="W599" i="1"/>
  <c r="W602" i="1"/>
  <c r="W605" i="1"/>
  <c r="W598" i="1"/>
  <c r="W618" i="1"/>
  <c r="W619" i="1"/>
  <c r="W623" i="1"/>
  <c r="W583" i="1"/>
  <c r="W584" i="1"/>
  <c r="W588" i="1"/>
  <c r="W595" i="1"/>
  <c r="W596" i="1"/>
  <c r="W604" i="1"/>
  <c r="W616" i="1"/>
  <c r="W590" i="1"/>
  <c r="W593" i="1"/>
  <c r="W601" i="1"/>
  <c r="W607" i="1"/>
  <c r="W600" i="1"/>
  <c r="W608" i="1"/>
  <c r="W610" i="1"/>
  <c r="W609" i="1"/>
  <c r="W597" i="1"/>
  <c r="W620" i="1"/>
  <c r="W612" i="1"/>
  <c r="W615" i="1"/>
  <c r="W621" i="1"/>
  <c r="W614" i="1"/>
  <c r="W613" i="1"/>
  <c r="W622" i="1"/>
  <c r="W606" i="1"/>
  <c r="W625" i="1"/>
  <c r="W626" i="1"/>
  <c r="W627" i="1"/>
  <c r="W726" i="1"/>
  <c r="W728" i="1"/>
  <c r="W730" i="1"/>
  <c r="W617" i="1"/>
  <c r="W734" i="1"/>
  <c r="W731" i="1"/>
  <c r="W611" i="1"/>
  <c r="W735" i="1"/>
  <c r="W737" i="1"/>
  <c r="W624" i="1"/>
  <c r="W732" i="1"/>
  <c r="W740" i="1"/>
  <c r="W741" i="1"/>
  <c r="W743" i="1"/>
  <c r="W745" i="1"/>
  <c r="W752" i="1"/>
  <c r="W747" i="1"/>
  <c r="W768" i="1"/>
  <c r="W725" i="1"/>
  <c r="W727" i="1"/>
  <c r="W729" i="1"/>
  <c r="W736" i="1"/>
  <c r="W742" i="1"/>
  <c r="W744" i="1"/>
  <c r="W754" i="1"/>
  <c r="W761" i="1"/>
  <c r="W764" i="1"/>
  <c r="W724" i="1"/>
  <c r="W746" i="1"/>
  <c r="W749" i="1"/>
  <c r="W739" i="1"/>
  <c r="W748" i="1"/>
  <c r="W757" i="1"/>
  <c r="W756" i="1"/>
  <c r="W762" i="1"/>
  <c r="W765" i="1"/>
  <c r="W733" i="1"/>
  <c r="W753" i="1"/>
  <c r="W738" i="1"/>
  <c r="W759" i="1"/>
  <c r="W751" i="1"/>
  <c r="W763" i="1"/>
  <c r="W755" i="1"/>
  <c r="W760" i="1"/>
  <c r="W771" i="1"/>
  <c r="W766" i="1"/>
  <c r="W758" i="1"/>
  <c r="W750" i="1"/>
  <c r="W770" i="1"/>
  <c r="W769" i="1"/>
  <c r="W772" i="1"/>
  <c r="W963" i="1"/>
  <c r="W767" i="1"/>
  <c r="W964" i="1"/>
  <c r="W968" i="1"/>
  <c r="W966" i="1"/>
  <c r="W965" i="1"/>
  <c r="W970" i="1"/>
  <c r="W972" i="1"/>
  <c r="W973" i="1"/>
  <c r="W976" i="1"/>
  <c r="W974" i="1"/>
  <c r="W980" i="1"/>
  <c r="W981" i="1"/>
  <c r="W978" i="1"/>
  <c r="W990" i="1"/>
  <c r="W1003" i="1"/>
  <c r="W969" i="1"/>
  <c r="W982" i="1"/>
  <c r="W983" i="1"/>
  <c r="W991" i="1"/>
  <c r="W1007" i="1"/>
  <c r="W979" i="1"/>
  <c r="W1000" i="1"/>
  <c r="W967" i="1"/>
  <c r="W975" i="1"/>
  <c r="W995" i="1"/>
  <c r="W984" i="1"/>
  <c r="W985" i="1"/>
  <c r="W977" i="1"/>
  <c r="W971" i="1"/>
  <c r="W996" i="1"/>
  <c r="W999" i="1"/>
  <c r="W986" i="1"/>
  <c r="W1001" i="1"/>
  <c r="W992" i="1"/>
  <c r="W1002" i="1"/>
  <c r="W997" i="1"/>
  <c r="W1004" i="1"/>
  <c r="W987" i="1"/>
  <c r="W989" i="1"/>
  <c r="W998" i="1"/>
  <c r="W1005" i="1"/>
  <c r="W1006" i="1"/>
  <c r="W993" i="1"/>
  <c r="W1008" i="1"/>
  <c r="W1009" i="1"/>
  <c r="W988" i="1"/>
  <c r="W1010" i="1"/>
  <c r="W994" i="1"/>
  <c r="W1212" i="1"/>
  <c r="W1214" i="1"/>
  <c r="W1011" i="1"/>
  <c r="W1012" i="1"/>
  <c r="W1215" i="1"/>
  <c r="W1216" i="1"/>
  <c r="W1217" i="1"/>
  <c r="W1218" i="1"/>
  <c r="W1221" i="1"/>
  <c r="W1228" i="1"/>
  <c r="W1246" i="1"/>
  <c r="W1229" i="1"/>
  <c r="W1235" i="1"/>
  <c r="W1252" i="1"/>
  <c r="W1253" i="1"/>
  <c r="W1213" i="1"/>
  <c r="W1219" i="1"/>
  <c r="W1220" i="1"/>
  <c r="W1222" i="1"/>
  <c r="W1244" i="1"/>
  <c r="W1245" i="1"/>
  <c r="W1224" i="1"/>
  <c r="W1237" i="1"/>
  <c r="W1249" i="1"/>
  <c r="W1238" i="1"/>
  <c r="W1231" i="1"/>
  <c r="W1234" i="1"/>
  <c r="W1230" i="1"/>
  <c r="W1243" i="1"/>
  <c r="W1225" i="1"/>
  <c r="W1251" i="1"/>
  <c r="W1242" i="1"/>
  <c r="W1223" i="1"/>
  <c r="W1239" i="1"/>
  <c r="W1255" i="1"/>
  <c r="W1254" i="1"/>
  <c r="W1232" i="1"/>
  <c r="W1226" i="1"/>
  <c r="W1248" i="1"/>
  <c r="W1256" i="1"/>
  <c r="W1247" i="1"/>
  <c r="W1241" i="1"/>
  <c r="W1250" i="1"/>
  <c r="W1258" i="1"/>
  <c r="W1257" i="1"/>
  <c r="W1236" i="1"/>
  <c r="W1259" i="1"/>
  <c r="W1233" i="1"/>
  <c r="W1227" i="1"/>
  <c r="W1240" i="1"/>
  <c r="W1260" i="1"/>
  <c r="W1261" i="1"/>
  <c r="W1263" i="1"/>
  <c r="W1266" i="1"/>
  <c r="W1262" i="1"/>
  <c r="W1271" i="1"/>
  <c r="W1272" i="1"/>
  <c r="W1282" i="1"/>
  <c r="W1269" i="1"/>
  <c r="W1273" i="1"/>
  <c r="W1278" i="1"/>
  <c r="W1291" i="1"/>
  <c r="W1297" i="1"/>
  <c r="W1303" i="1"/>
  <c r="W1264" i="1"/>
  <c r="W1267" i="1"/>
  <c r="W1268" i="1"/>
  <c r="W1270" i="1"/>
  <c r="W1279" i="1"/>
  <c r="W1292" i="1"/>
  <c r="W1285" i="1"/>
  <c r="W1300" i="1"/>
  <c r="W1284" i="1"/>
  <c r="W1277" i="1"/>
  <c r="W1280" i="1"/>
  <c r="W1293" i="1"/>
  <c r="W1308" i="1"/>
  <c r="W1276" i="1"/>
  <c r="W1274" i="1"/>
  <c r="W1275" i="1"/>
  <c r="W1299" i="1"/>
  <c r="W1287" i="1"/>
  <c r="W1286" i="1"/>
  <c r="W1289" i="1"/>
  <c r="W1281" i="1"/>
  <c r="W1283" i="1"/>
  <c r="W1296" i="1"/>
  <c r="W1265" i="1"/>
  <c r="W1301" i="1"/>
  <c r="W1294" i="1"/>
  <c r="W1298" i="1"/>
  <c r="W1290" i="1"/>
  <c r="W1302" i="1"/>
  <c r="W1304" i="1"/>
  <c r="W1305" i="1"/>
  <c r="W1295" i="1"/>
  <c r="W1288" i="1"/>
  <c r="W205" i="1"/>
  <c r="W1306" i="1"/>
  <c r="W1307" i="1"/>
  <c r="W210" i="1"/>
  <c r="W215" i="1"/>
  <c r="W213" i="1"/>
  <c r="W217" i="1"/>
  <c r="W219" i="1"/>
  <c r="W218" i="1"/>
  <c r="W214" i="1"/>
  <c r="W231" i="1"/>
  <c r="W238" i="1"/>
  <c r="W246" i="1"/>
  <c r="W206" i="1"/>
  <c r="W207" i="1"/>
  <c r="W208" i="1"/>
  <c r="W209" i="1"/>
  <c r="W212" i="1"/>
  <c r="W216" i="1"/>
  <c r="W224" i="1"/>
  <c r="W222" i="1"/>
  <c r="W228" i="1"/>
  <c r="W235" i="1"/>
  <c r="W225" i="1"/>
  <c r="W223" i="1"/>
  <c r="W237" i="1"/>
  <c r="W236" i="1"/>
  <c r="W229" i="1"/>
  <c r="W234" i="1"/>
  <c r="W226" i="1"/>
  <c r="W221" i="1"/>
  <c r="W211" i="1"/>
  <c r="W233" i="1"/>
  <c r="W239" i="1"/>
  <c r="W232" i="1"/>
  <c r="W240" i="1"/>
  <c r="W220" i="1"/>
  <c r="W241" i="1"/>
  <c r="W244" i="1"/>
  <c r="W230" i="1"/>
  <c r="W245" i="1"/>
  <c r="W227" i="1"/>
  <c r="W242" i="1"/>
  <c r="W243" i="1"/>
  <c r="W247" i="1"/>
  <c r="W248" i="1"/>
  <c r="W249" i="1"/>
  <c r="W344" i="1"/>
  <c r="W346" i="1"/>
  <c r="W351" i="1"/>
  <c r="W349" i="1"/>
  <c r="W345" i="1"/>
  <c r="W347" i="1"/>
  <c r="W354" i="1"/>
  <c r="W356" i="1"/>
  <c r="W357" i="1"/>
  <c r="W352" i="1"/>
  <c r="W360" i="1"/>
  <c r="W376" i="1"/>
  <c r="W379" i="1"/>
  <c r="W385" i="1"/>
  <c r="W348" i="1"/>
  <c r="W350" i="1"/>
  <c r="W353" i="1"/>
  <c r="W355" i="1"/>
  <c r="W380" i="1"/>
  <c r="W358" i="1"/>
  <c r="W386" i="1"/>
  <c r="W343" i="1"/>
  <c r="W370" i="1"/>
  <c r="W362" i="1"/>
  <c r="W363" i="1"/>
  <c r="W364" i="1"/>
  <c r="W372" i="1"/>
  <c r="W389" i="1"/>
  <c r="W391" i="1"/>
  <c r="W365" i="1"/>
  <c r="W392" i="1"/>
  <c r="W366" i="1"/>
  <c r="W359" i="1"/>
  <c r="W371" i="1"/>
  <c r="W375" i="1"/>
  <c r="W361" i="1"/>
  <c r="W368" i="1"/>
  <c r="W367" i="1"/>
  <c r="W374" i="1"/>
  <c r="W373" i="1"/>
  <c r="W381" i="1"/>
  <c r="W382" i="1"/>
  <c r="W378" i="1"/>
  <c r="W383" i="1"/>
  <c r="W384" i="1"/>
  <c r="W369" i="1"/>
  <c r="W377" i="1"/>
  <c r="W387" i="1"/>
  <c r="W819" i="1"/>
  <c r="W390" i="1"/>
  <c r="W388" i="1"/>
  <c r="W821" i="1"/>
  <c r="W824" i="1"/>
  <c r="W825" i="1"/>
  <c r="W829" i="1"/>
  <c r="W831" i="1"/>
  <c r="W833" i="1"/>
  <c r="W827" i="1"/>
  <c r="W840" i="1"/>
  <c r="W832" i="1"/>
  <c r="W861" i="1"/>
  <c r="W852" i="1"/>
  <c r="W865" i="1"/>
  <c r="W822" i="1"/>
  <c r="W823" i="1"/>
  <c r="W826" i="1"/>
  <c r="W830" i="1"/>
  <c r="W828" i="1"/>
  <c r="W834" i="1"/>
  <c r="W851" i="1"/>
  <c r="W837" i="1"/>
  <c r="W866" i="1"/>
  <c r="W843" i="1"/>
  <c r="W849" i="1"/>
  <c r="W842" i="1"/>
  <c r="W850" i="1"/>
  <c r="W820" i="1"/>
  <c r="W836" i="1"/>
  <c r="W862" i="1"/>
  <c r="W853" i="1"/>
  <c r="W838" i="1"/>
  <c r="W839" i="1"/>
  <c r="W835" i="1"/>
  <c r="W845" i="1"/>
  <c r="W848" i="1"/>
  <c r="W846" i="1"/>
  <c r="W841" i="1"/>
  <c r="W867" i="1"/>
  <c r="W854" i="1"/>
  <c r="W855" i="1"/>
  <c r="W844" i="1"/>
  <c r="W856" i="1"/>
  <c r="W859" i="1"/>
  <c r="W847" i="1"/>
  <c r="W857" i="1"/>
  <c r="W858" i="1"/>
  <c r="W860" i="1"/>
  <c r="W863" i="1"/>
  <c r="W864" i="1"/>
  <c r="W868" i="1"/>
  <c r="W872" i="1"/>
  <c r="W870" i="1"/>
  <c r="W873" i="1"/>
  <c r="W874" i="1"/>
  <c r="W875" i="1"/>
  <c r="W876" i="1"/>
  <c r="W879" i="1"/>
  <c r="W881" i="1"/>
  <c r="W883" i="1"/>
  <c r="W894" i="1"/>
  <c r="W891" i="1"/>
  <c r="W890" i="1"/>
  <c r="W903" i="1"/>
  <c r="W871" i="1"/>
  <c r="W882" i="1"/>
  <c r="W884" i="1"/>
  <c r="W880" i="1"/>
  <c r="W889" i="1"/>
  <c r="W892" i="1"/>
  <c r="W887" i="1"/>
  <c r="W869" i="1"/>
  <c r="W888" i="1"/>
  <c r="W886" i="1"/>
  <c r="W885" i="1"/>
  <c r="W878" i="1"/>
  <c r="W893" i="1"/>
  <c r="W896" i="1"/>
  <c r="W898" i="1"/>
  <c r="W901" i="1"/>
  <c r="W900" i="1"/>
  <c r="W895" i="1"/>
  <c r="W877" i="1"/>
  <c r="W902" i="1"/>
  <c r="W904" i="1"/>
  <c r="W905" i="1"/>
  <c r="W897" i="1"/>
  <c r="W899" i="1"/>
  <c r="W909" i="1"/>
  <c r="W906" i="1"/>
  <c r="W908" i="1"/>
  <c r="W907" i="1"/>
  <c r="W910" i="1"/>
  <c r="W911" i="1"/>
  <c r="W912" i="1"/>
  <c r="W913" i="1"/>
  <c r="W920" i="1"/>
  <c r="W918" i="1"/>
  <c r="W921" i="1"/>
  <c r="W922" i="1"/>
  <c r="W924" i="1"/>
  <c r="W925" i="1"/>
  <c r="W928" i="1"/>
  <c r="W929" i="1"/>
  <c r="W937" i="1"/>
  <c r="W927" i="1"/>
  <c r="W952" i="1"/>
  <c r="W958" i="1"/>
  <c r="W916" i="1"/>
  <c r="W917" i="1"/>
  <c r="W919" i="1"/>
  <c r="W923" i="1"/>
  <c r="W946" i="1"/>
  <c r="W957" i="1"/>
  <c r="W915" i="1"/>
  <c r="W959" i="1"/>
  <c r="W949" i="1"/>
  <c r="W947" i="1"/>
  <c r="W938" i="1"/>
  <c r="W944" i="1"/>
  <c r="W932" i="1"/>
  <c r="W933" i="1"/>
  <c r="W945" i="1"/>
  <c r="W926" i="1"/>
  <c r="W940" i="1"/>
  <c r="W935" i="1"/>
  <c r="W943" i="1"/>
  <c r="W948" i="1"/>
  <c r="W941" i="1"/>
  <c r="W936" i="1"/>
  <c r="W942" i="1"/>
  <c r="W934" i="1"/>
  <c r="W951" i="1"/>
  <c r="W930" i="1"/>
  <c r="W931" i="1"/>
  <c r="W939" i="1"/>
  <c r="W950" i="1"/>
  <c r="W953" i="1"/>
  <c r="W954" i="1"/>
  <c r="W955" i="1"/>
  <c r="W956" i="1"/>
  <c r="W960" i="1"/>
  <c r="W961" i="1"/>
  <c r="W1013" i="1"/>
  <c r="W1014" i="1"/>
  <c r="W1015" i="1"/>
  <c r="W1017" i="1"/>
  <c r="W1019" i="1"/>
  <c r="W962" i="1"/>
  <c r="W1020" i="1"/>
  <c r="W1026" i="1"/>
  <c r="W1025" i="1"/>
  <c r="W1027" i="1"/>
  <c r="W1034" i="1"/>
  <c r="W1021" i="1"/>
  <c r="W1031" i="1"/>
  <c r="W1032" i="1"/>
  <c r="W1053" i="1"/>
  <c r="W1023" i="1"/>
  <c r="W1048" i="1"/>
  <c r="W1041" i="1"/>
  <c r="W1030" i="1"/>
  <c r="W1024" i="1"/>
  <c r="W1040" i="1"/>
  <c r="W1033" i="1"/>
  <c r="W1016" i="1"/>
  <c r="W1042" i="1"/>
  <c r="W1038" i="1"/>
  <c r="W1035" i="1"/>
  <c r="W1018" i="1"/>
  <c r="W1028" i="1"/>
  <c r="W1029" i="1"/>
  <c r="W1044" i="1"/>
  <c r="W1036" i="1"/>
  <c r="W1022" i="1"/>
  <c r="W1037" i="1"/>
  <c r="W1046" i="1"/>
  <c r="W1050" i="1"/>
  <c r="W1051" i="1"/>
  <c r="W1047" i="1"/>
  <c r="W1039" i="1"/>
  <c r="W1049" i="1"/>
  <c r="W1045" i="1"/>
  <c r="W1055" i="1"/>
  <c r="W1054" i="1"/>
  <c r="W1057" i="1"/>
  <c r="W1056" i="1"/>
  <c r="W1058" i="1"/>
  <c r="W1043" i="1"/>
  <c r="W1052" i="1"/>
  <c r="W1059" i="1"/>
  <c r="W1060" i="1"/>
  <c r="W1061" i="1"/>
  <c r="W1063" i="1"/>
  <c r="W1062" i="1"/>
  <c r="W1064" i="1"/>
  <c r="W1065" i="1"/>
  <c r="W1067" i="1"/>
  <c r="W1069" i="1"/>
  <c r="W1076" i="1"/>
  <c r="W1072" i="1"/>
  <c r="W1074" i="1"/>
  <c r="W1078" i="1"/>
  <c r="W1080" i="1"/>
  <c r="W1097" i="1"/>
  <c r="W1099" i="1"/>
  <c r="W1090" i="1"/>
  <c r="W1098" i="1"/>
  <c r="W1066" i="1"/>
  <c r="W1091" i="1"/>
  <c r="W1071" i="1"/>
  <c r="W1070" i="1"/>
  <c r="W1077" i="1"/>
  <c r="W1100" i="1"/>
  <c r="W1073" i="1"/>
  <c r="W1095" i="1"/>
  <c r="W1079" i="1"/>
  <c r="W1082" i="1"/>
  <c r="W1081" i="1"/>
  <c r="W1068" i="1"/>
  <c r="W1083" i="1"/>
  <c r="W1086" i="1"/>
  <c r="W1089" i="1"/>
  <c r="W1085" i="1"/>
  <c r="W1084" i="1"/>
  <c r="W1087" i="1"/>
  <c r="W1088" i="1"/>
  <c r="W1075" i="1"/>
  <c r="W1092" i="1"/>
  <c r="W1093" i="1"/>
  <c r="W1094" i="1"/>
  <c r="W1096" i="1"/>
  <c r="W1101" i="1"/>
  <c r="W1103" i="1"/>
  <c r="W1102" i="1"/>
  <c r="W1104" i="1"/>
  <c r="W1105" i="1"/>
  <c r="W1106" i="1"/>
  <c r="W1107" i="1"/>
  <c r="W1108" i="1"/>
  <c r="W1109" i="1"/>
  <c r="W1110" i="1"/>
  <c r="W1111" i="1"/>
  <c r="W1450" i="1"/>
  <c r="W1452" i="1"/>
  <c r="W1453" i="1"/>
  <c r="W1455" i="1"/>
  <c r="W1457" i="1"/>
  <c r="W1459" i="1"/>
  <c r="W1460" i="1"/>
  <c r="W1462" i="1"/>
  <c r="W1467" i="1"/>
  <c r="W1483" i="1"/>
  <c r="W1489" i="1"/>
  <c r="W1451" i="1"/>
  <c r="W1456" i="1"/>
  <c r="W1492" i="1"/>
  <c r="W1461" i="1"/>
  <c r="W1463" i="1"/>
  <c r="W1468" i="1"/>
  <c r="W1454" i="1"/>
  <c r="W1491" i="1"/>
  <c r="W1490" i="1"/>
  <c r="W1458" i="1"/>
  <c r="W1466" i="1"/>
  <c r="W1470" i="1"/>
  <c r="W1471" i="1"/>
  <c r="W1464" i="1"/>
  <c r="W1472" i="1"/>
  <c r="W1493" i="1"/>
  <c r="W1473" i="1"/>
  <c r="W1474" i="1"/>
  <c r="W1482" i="1"/>
  <c r="W1475" i="1"/>
  <c r="W1465" i="1"/>
  <c r="W1480" i="1"/>
  <c r="W1477" i="1"/>
  <c r="W1478" i="1"/>
  <c r="W1476" i="1"/>
  <c r="W1469" i="1"/>
  <c r="W1485" i="1"/>
  <c r="W1479" i="1"/>
  <c r="W1486" i="1"/>
  <c r="W1484" i="1"/>
  <c r="W1481" i="1"/>
  <c r="W1487" i="1"/>
  <c r="W1488" i="1"/>
  <c r="W1494" i="1"/>
  <c r="W1496" i="1"/>
  <c r="W1495" i="1"/>
  <c r="W1498" i="1"/>
  <c r="W1497" i="1"/>
  <c r="W295" i="1"/>
  <c r="W296" i="1"/>
  <c r="W298" i="1"/>
  <c r="W305" i="1"/>
  <c r="W315" i="1"/>
  <c r="W309" i="1"/>
  <c r="W317" i="1"/>
  <c r="W318" i="1"/>
  <c r="W301" i="1"/>
  <c r="W297" i="1"/>
  <c r="W310" i="1"/>
  <c r="W300" i="1"/>
  <c r="W302" i="1"/>
  <c r="W306" i="1"/>
  <c r="W307" i="1"/>
  <c r="W312" i="1"/>
  <c r="W299" i="1"/>
  <c r="W335" i="1"/>
  <c r="W339" i="1"/>
  <c r="W340" i="1"/>
  <c r="W304" i="1"/>
  <c r="W334" i="1"/>
  <c r="W319" i="1"/>
  <c r="W303" i="1"/>
  <c r="W313" i="1"/>
  <c r="W321" i="1"/>
  <c r="W308" i="1"/>
  <c r="W314" i="1"/>
  <c r="W320" i="1"/>
  <c r="W311" i="1"/>
  <c r="W322" i="1"/>
  <c r="W329" i="1"/>
  <c r="W326" i="1"/>
  <c r="W323" i="1"/>
  <c r="W327" i="1"/>
  <c r="W325" i="1"/>
  <c r="W324" i="1"/>
  <c r="W328" i="1"/>
  <c r="W330" i="1"/>
  <c r="W414" i="1"/>
  <c r="W336" i="1"/>
  <c r="W331" i="1"/>
  <c r="W337" i="1"/>
  <c r="W316" i="1"/>
  <c r="W332" i="1"/>
  <c r="W333" i="1"/>
  <c r="W338" i="1"/>
  <c r="W341" i="1"/>
  <c r="W396" i="1"/>
  <c r="W398" i="1"/>
  <c r="W400" i="1"/>
  <c r="W405" i="1"/>
  <c r="W417" i="1"/>
  <c r="W415" i="1"/>
  <c r="W393" i="1"/>
  <c r="W404" i="1"/>
  <c r="W342" i="1"/>
  <c r="W408" i="1"/>
  <c r="W403" i="1"/>
  <c r="W402" i="1"/>
  <c r="W407" i="1"/>
  <c r="W409" i="1"/>
  <c r="W401" i="1"/>
  <c r="W395" i="1"/>
  <c r="W412" i="1"/>
  <c r="W410" i="1"/>
  <c r="W420" i="1"/>
  <c r="W413" i="1"/>
  <c r="W419" i="1"/>
  <c r="W399" i="1"/>
  <c r="W394" i="1"/>
  <c r="W406" i="1"/>
  <c r="W411" i="1"/>
  <c r="W397" i="1"/>
  <c r="W421" i="1"/>
  <c r="W423" i="1"/>
  <c r="W416" i="1"/>
  <c r="W418" i="1"/>
  <c r="W427" i="1"/>
  <c r="W422" i="1"/>
  <c r="W425" i="1"/>
  <c r="W426" i="1"/>
  <c r="W424" i="1"/>
  <c r="W430" i="1"/>
  <c r="W429" i="1"/>
  <c r="W428" i="1"/>
  <c r="W432" i="1"/>
  <c r="W431" i="1"/>
  <c r="W434" i="1"/>
  <c r="W433" i="1"/>
  <c r="W435" i="1"/>
  <c r="W436" i="1"/>
  <c r="W437" i="1"/>
  <c r="W438" i="1"/>
  <c r="W439" i="1"/>
  <c r="W440" i="1"/>
  <c r="W442" i="1"/>
  <c r="W443" i="1"/>
  <c r="W446" i="1"/>
  <c r="W449" i="1"/>
  <c r="W453" i="1"/>
  <c r="W451" i="1"/>
  <c r="W455" i="1"/>
  <c r="W457" i="1"/>
  <c r="W462" i="1"/>
  <c r="W456" i="1"/>
  <c r="W461" i="1"/>
  <c r="W460" i="1"/>
  <c r="W447" i="1"/>
  <c r="W445" i="1"/>
  <c r="W477" i="1"/>
  <c r="W452" i="1"/>
  <c r="W441" i="1"/>
  <c r="W450" i="1"/>
  <c r="W463" i="1"/>
  <c r="W464" i="1"/>
  <c r="W448" i="1"/>
  <c r="W454" i="1"/>
  <c r="W444" i="1"/>
  <c r="W458" i="1"/>
  <c r="W470" i="1"/>
  <c r="W465" i="1"/>
  <c r="W466" i="1"/>
  <c r="W469" i="1"/>
  <c r="W472" i="1"/>
  <c r="W473" i="1"/>
  <c r="W467" i="1"/>
  <c r="W471" i="1"/>
  <c r="W468" i="1"/>
  <c r="W475" i="1"/>
  <c r="W474" i="1"/>
  <c r="W478" i="1"/>
  <c r="W476" i="1"/>
  <c r="W479" i="1"/>
  <c r="W480" i="1"/>
  <c r="W481" i="1"/>
  <c r="W482" i="1"/>
  <c r="W483" i="1"/>
  <c r="W484" i="1"/>
  <c r="W485" i="1"/>
  <c r="W486" i="1"/>
  <c r="W679" i="1"/>
  <c r="W676" i="1"/>
  <c r="W681" i="1"/>
  <c r="W680" i="1"/>
  <c r="W682" i="1"/>
  <c r="W713" i="1"/>
  <c r="W677" i="1"/>
  <c r="W691" i="1"/>
  <c r="W689" i="1"/>
  <c r="W683" i="1"/>
  <c r="W685" i="1"/>
  <c r="W686" i="1"/>
  <c r="W688" i="1"/>
  <c r="W687" i="1"/>
  <c r="W717" i="1"/>
  <c r="W684" i="1"/>
  <c r="W693" i="1"/>
  <c r="W718" i="1"/>
  <c r="W694" i="1"/>
  <c r="W706" i="1"/>
  <c r="W678" i="1"/>
  <c r="W707" i="1"/>
  <c r="W690" i="1"/>
  <c r="W692" i="1"/>
  <c r="W709" i="1"/>
  <c r="W696" i="1"/>
  <c r="W697" i="1"/>
  <c r="W695" i="1"/>
  <c r="W700" i="1"/>
  <c r="W698" i="1"/>
  <c r="W699" i="1"/>
  <c r="W701" i="1"/>
  <c r="W704" i="1"/>
  <c r="W705" i="1"/>
  <c r="W708" i="1"/>
  <c r="W710" i="1"/>
  <c r="W702" i="1"/>
  <c r="W711" i="1"/>
  <c r="W712" i="1"/>
  <c r="W714" i="1"/>
  <c r="W703" i="1"/>
  <c r="W715" i="1"/>
  <c r="W716" i="1"/>
  <c r="W719" i="1"/>
  <c r="W720" i="1"/>
  <c r="W721" i="1"/>
  <c r="W722" i="1"/>
  <c r="W723" i="1"/>
  <c r="W774" i="1"/>
  <c r="W776" i="1"/>
  <c r="W777" i="1"/>
  <c r="W778" i="1"/>
  <c r="W785" i="1"/>
  <c r="W783" i="1"/>
  <c r="W799" i="1"/>
  <c r="W781" i="1"/>
  <c r="W782" i="1"/>
  <c r="W784" i="1"/>
  <c r="W788" i="1"/>
  <c r="W780" i="1"/>
  <c r="W779" i="1"/>
  <c r="W811" i="1"/>
  <c r="W818" i="1"/>
  <c r="W789" i="1"/>
  <c r="W802" i="1"/>
  <c r="W790" i="1"/>
  <c r="W775" i="1"/>
  <c r="W773" i="1"/>
  <c r="W792" i="1"/>
  <c r="W791" i="1"/>
  <c r="W793" i="1"/>
  <c r="W807" i="1"/>
  <c r="W794" i="1"/>
  <c r="W801" i="1"/>
  <c r="W808" i="1"/>
  <c r="W786" i="1"/>
  <c r="W798" i="1"/>
  <c r="W787" i="1"/>
  <c r="W800" i="1"/>
  <c r="W795" i="1"/>
  <c r="W803" i="1"/>
  <c r="W796" i="1"/>
  <c r="W804" i="1"/>
  <c r="W805" i="1"/>
  <c r="W809" i="1"/>
  <c r="W797" i="1"/>
  <c r="W810" i="1"/>
  <c r="W806" i="1"/>
  <c r="W812" i="1"/>
  <c r="W813" i="1"/>
  <c r="W814" i="1"/>
  <c r="W815" i="1"/>
  <c r="W816" i="1"/>
  <c r="W817" i="1"/>
  <c r="W1162" i="1"/>
  <c r="W1163" i="1"/>
  <c r="W1168" i="1"/>
  <c r="W1169" i="1"/>
  <c r="W1170" i="1"/>
  <c r="W1175" i="1"/>
  <c r="W1172" i="1"/>
  <c r="W1181" i="1"/>
  <c r="W1198" i="1"/>
  <c r="W1164" i="1"/>
  <c r="W1165" i="1"/>
  <c r="W1195" i="1"/>
  <c r="W1178" i="1"/>
  <c r="W1206" i="1"/>
  <c r="W1183" i="1"/>
  <c r="W1167" i="1"/>
  <c r="W1202" i="1"/>
  <c r="W1192" i="1"/>
  <c r="W1174" i="1"/>
  <c r="W1176" i="1"/>
  <c r="W1171" i="1"/>
  <c r="W1185" i="1"/>
  <c r="W1179" i="1"/>
  <c r="W1173" i="1"/>
  <c r="W1166" i="1"/>
  <c r="W1186" i="1"/>
  <c r="W1180" i="1"/>
  <c r="W1177" i="1"/>
  <c r="W1187" i="1"/>
  <c r="W1203" i="1"/>
  <c r="W1184" i="1"/>
  <c r="W1193" i="1"/>
  <c r="W1189" i="1"/>
  <c r="W1190" i="1"/>
  <c r="W1191" i="1"/>
  <c r="W1194" i="1"/>
  <c r="W1199" i="1"/>
  <c r="W1197" i="1"/>
  <c r="W1200" i="1"/>
  <c r="W1188" i="1"/>
  <c r="W1196" i="1"/>
  <c r="W1182" i="1"/>
  <c r="W1205" i="1"/>
  <c r="W1204" i="1"/>
  <c r="W1201" i="1"/>
  <c r="W1207" i="1"/>
  <c r="W1208" i="1"/>
  <c r="W1210" i="1"/>
  <c r="W1209" i="1"/>
  <c r="W1211" i="1"/>
  <c r="W1410" i="1"/>
  <c r="W1412" i="1"/>
  <c r="W1415" i="1"/>
  <c r="W1417" i="1"/>
  <c r="W1420" i="1"/>
  <c r="W1424" i="1"/>
  <c r="W1428" i="1"/>
  <c r="W1411" i="1"/>
  <c r="W1418" i="1"/>
  <c r="W1421" i="1"/>
  <c r="W1414" i="1"/>
  <c r="W1425" i="1"/>
  <c r="W1416" i="1"/>
  <c r="W1419" i="1"/>
  <c r="W1429" i="1"/>
  <c r="W1423" i="1"/>
  <c r="W1437" i="1"/>
  <c r="W1409" i="1"/>
  <c r="W1443" i="1"/>
  <c r="W1422" i="1"/>
  <c r="W1413" i="1"/>
  <c r="W1436" i="1"/>
  <c r="W1408" i="1"/>
  <c r="W1426" i="1"/>
  <c r="W1433" i="1"/>
  <c r="W1427" i="1"/>
  <c r="W1430" i="1"/>
  <c r="W1432" i="1"/>
  <c r="W1444" i="1"/>
  <c r="W1447" i="1"/>
  <c r="W3" i="1"/>
  <c r="W1435" i="1"/>
  <c r="W1445" i="1"/>
  <c r="W1442" i="1"/>
  <c r="W1431" i="1"/>
  <c r="W1449" i="1"/>
  <c r="W1448" i="1"/>
  <c r="W1440" i="1"/>
  <c r="W1446" i="1"/>
  <c r="W1441" i="1"/>
  <c r="W1434" i="1"/>
  <c r="W1439" i="1"/>
  <c r="W1438" i="1"/>
  <c r="W4" i="1"/>
  <c r="W9" i="1"/>
  <c r="W5" i="1"/>
  <c r="W10" i="1"/>
  <c r="W11" i="1"/>
  <c r="W13" i="1"/>
  <c r="W14" i="1"/>
  <c r="W15" i="1"/>
  <c r="W20" i="1"/>
  <c r="W21" i="1"/>
  <c r="W54" i="1"/>
  <c r="W6" i="1"/>
  <c r="W7" i="1"/>
  <c r="W8" i="1"/>
  <c r="W39" i="1"/>
  <c r="W35" i="1"/>
  <c r="W33" i="1"/>
  <c r="W40" i="1"/>
  <c r="W38" i="1"/>
  <c r="W25" i="1"/>
  <c r="W12" i="1"/>
  <c r="W27" i="1"/>
  <c r="W28" i="1"/>
  <c r="W23" i="1"/>
  <c r="W41" i="1"/>
  <c r="W34" i="1"/>
  <c r="W29" i="1"/>
  <c r="W37" i="1"/>
  <c r="W24" i="1"/>
  <c r="W30" i="1"/>
  <c r="W42" i="1"/>
  <c r="W19" i="1"/>
  <c r="W43" i="1"/>
  <c r="W31" i="1"/>
  <c r="W32" i="1"/>
  <c r="W36" i="1"/>
  <c r="W22" i="1"/>
  <c r="W44" i="1"/>
  <c r="W17" i="1"/>
  <c r="W16" i="1"/>
  <c r="W18" i="1"/>
  <c r="W45" i="1"/>
  <c r="W47" i="1"/>
  <c r="W46" i="1"/>
  <c r="W26" i="1"/>
  <c r="W48" i="1"/>
  <c r="W52" i="1"/>
  <c r="W51" i="1"/>
  <c r="W49" i="1"/>
  <c r="W50" i="1"/>
  <c r="W53" i="1"/>
  <c r="W55" i="1"/>
  <c r="W56" i="1"/>
  <c r="W59" i="1"/>
  <c r="W60" i="1"/>
  <c r="W64" i="1"/>
  <c r="W66" i="1"/>
  <c r="W73" i="1"/>
  <c r="W78" i="1"/>
  <c r="W83" i="1"/>
  <c r="W72" i="1"/>
  <c r="W71" i="1"/>
  <c r="W79" i="1"/>
  <c r="W65" i="1"/>
  <c r="W75" i="1"/>
  <c r="W81" i="1"/>
  <c r="W103" i="1"/>
  <c r="W58" i="1"/>
  <c r="W62" i="1"/>
  <c r="W69" i="1"/>
  <c r="W77" i="1"/>
  <c r="W61" i="1"/>
  <c r="W70" i="1"/>
  <c r="W67" i="1"/>
  <c r="W84" i="1"/>
  <c r="W63" i="1"/>
  <c r="W57" i="1"/>
  <c r="W92" i="1"/>
  <c r="W76" i="1"/>
  <c r="W85" i="1"/>
  <c r="W91" i="1"/>
  <c r="W86" i="1"/>
  <c r="W68" i="1"/>
  <c r="W104" i="1"/>
  <c r="W90" i="1"/>
  <c r="W82" i="1"/>
  <c r="W89" i="1"/>
  <c r="W96" i="1"/>
  <c r="W80" i="1"/>
  <c r="W98" i="1"/>
  <c r="W87" i="1"/>
  <c r="W97" i="1"/>
  <c r="W74" i="1"/>
  <c r="W94" i="1"/>
  <c r="W88" i="1"/>
  <c r="W101" i="1"/>
  <c r="W100" i="1"/>
  <c r="W93" i="1"/>
  <c r="W102" i="1"/>
  <c r="W99" i="1"/>
  <c r="W95" i="1"/>
  <c r="W105" i="1"/>
  <c r="W106" i="1"/>
  <c r="W250" i="1"/>
  <c r="W252" i="1"/>
  <c r="W253" i="1"/>
  <c r="W254" i="1"/>
  <c r="W256" i="1"/>
  <c r="W258" i="1"/>
  <c r="W262" i="1"/>
  <c r="W263" i="1"/>
  <c r="W266" i="1"/>
  <c r="W268" i="1"/>
  <c r="W269" i="1"/>
  <c r="W279" i="1"/>
  <c r="W251" i="1"/>
  <c r="W255" i="1"/>
  <c r="W267" i="1"/>
  <c r="W264" i="1"/>
  <c r="W273" i="1"/>
  <c r="W265" i="1"/>
  <c r="W260" i="1"/>
  <c r="W259" i="1"/>
  <c r="W257" i="1"/>
  <c r="W271" i="1"/>
  <c r="W275" i="1"/>
  <c r="W272" i="1"/>
  <c r="W277" i="1"/>
  <c r="W285" i="1"/>
  <c r="W278" i="1"/>
  <c r="W282" i="1"/>
  <c r="W280" i="1"/>
  <c r="W274" i="1"/>
  <c r="W286" i="1"/>
  <c r="W284" i="1"/>
  <c r="W261" i="1"/>
  <c r="W276" i="1"/>
  <c r="W287" i="1"/>
  <c r="W270" i="1"/>
  <c r="W283" i="1"/>
  <c r="W281" i="1"/>
  <c r="W288" i="1"/>
  <c r="W290" i="1"/>
  <c r="W534" i="1"/>
  <c r="W291" i="1"/>
  <c r="W289" i="1"/>
  <c r="W294" i="1"/>
  <c r="W292" i="1"/>
  <c r="W533" i="1"/>
  <c r="W293" i="1"/>
  <c r="W535" i="1"/>
  <c r="W536" i="1"/>
  <c r="W543" i="1"/>
  <c r="W545" i="1"/>
  <c r="W546" i="1"/>
  <c r="W550" i="1"/>
  <c r="W568" i="1"/>
  <c r="W542" i="1"/>
  <c r="W578" i="1"/>
  <c r="W537" i="1"/>
  <c r="W538" i="1"/>
  <c r="W540" i="1"/>
  <c r="W582" i="1"/>
  <c r="W552" i="1"/>
  <c r="W580" i="1"/>
  <c r="W549" i="1"/>
  <c r="W541" i="1"/>
  <c r="W539" i="1"/>
  <c r="W556" i="1"/>
  <c r="W562" i="1"/>
  <c r="W557" i="1"/>
  <c r="W547" i="1"/>
  <c r="W555" i="1"/>
  <c r="W548" i="1"/>
  <c r="W554" i="1"/>
  <c r="W572" i="1"/>
  <c r="W559" i="1"/>
  <c r="W565" i="1"/>
  <c r="W563" i="1"/>
  <c r="W544" i="1"/>
  <c r="W560" i="1"/>
  <c r="W561" i="1"/>
  <c r="W570" i="1"/>
  <c r="W566" i="1"/>
  <c r="W571" i="1"/>
  <c r="W553" i="1"/>
  <c r="W567" i="1"/>
  <c r="W558" i="1"/>
  <c r="W564" i="1"/>
  <c r="W573" i="1"/>
  <c r="W575" i="1"/>
  <c r="W574" i="1"/>
  <c r="W569" i="1"/>
  <c r="W551" i="1"/>
  <c r="W579" i="1"/>
  <c r="W581" i="1"/>
  <c r="W576" i="1"/>
  <c r="W577" i="1"/>
  <c r="W628" i="1"/>
  <c r="W630" i="1"/>
  <c r="W631" i="1"/>
  <c r="W633" i="1"/>
  <c r="W635" i="1"/>
  <c r="W638" i="1"/>
  <c r="W640" i="1"/>
  <c r="W642" i="1"/>
  <c r="W643" i="1"/>
  <c r="W657" i="1"/>
  <c r="W648" i="1"/>
  <c r="W644" i="1"/>
  <c r="W634" i="1"/>
  <c r="W636" i="1"/>
  <c r="W637" i="1"/>
  <c r="W639" i="1"/>
  <c r="W645" i="1"/>
  <c r="W670" i="1"/>
  <c r="W649" i="1"/>
  <c r="W646" i="1"/>
  <c r="W632" i="1"/>
  <c r="W659" i="1"/>
  <c r="W629" i="1"/>
  <c r="W653" i="1"/>
  <c r="W658" i="1"/>
  <c r="W647" i="1"/>
  <c r="W654" i="1"/>
  <c r="W641" i="1"/>
  <c r="W662" i="1"/>
  <c r="W656" i="1"/>
  <c r="W650" i="1"/>
  <c r="W651" i="1"/>
  <c r="W663" i="1"/>
  <c r="W664" i="1"/>
  <c r="W665" i="1"/>
  <c r="W652" i="1"/>
  <c r="W655" i="1"/>
  <c r="W667" i="1"/>
  <c r="W666" i="1"/>
  <c r="W660" i="1"/>
  <c r="W661" i="1"/>
  <c r="W668" i="1"/>
  <c r="W671" i="1"/>
  <c r="W669" i="1"/>
  <c r="W672" i="1"/>
  <c r="W673" i="1"/>
  <c r="W674" i="1"/>
  <c r="W675" i="1"/>
  <c r="W1113" i="1"/>
  <c r="W1116" i="1"/>
  <c r="W1117" i="1"/>
  <c r="W1120" i="1"/>
  <c r="W1119" i="1"/>
  <c r="W1123" i="1"/>
  <c r="W1124" i="1"/>
  <c r="W1130" i="1"/>
  <c r="W1126" i="1"/>
  <c r="W1131" i="1"/>
  <c r="W1132" i="1"/>
  <c r="W1153" i="1"/>
  <c r="W1157" i="1"/>
  <c r="W1112" i="1"/>
  <c r="W1115" i="1"/>
  <c r="W1121" i="1"/>
  <c r="W1122" i="1"/>
  <c r="W1159" i="1"/>
  <c r="W1125" i="1"/>
  <c r="W1118" i="1"/>
  <c r="W1129" i="1"/>
  <c r="W1134" i="1"/>
  <c r="W1114" i="1"/>
  <c r="W1158" i="1"/>
  <c r="W1128" i="1"/>
  <c r="W1133" i="1"/>
  <c r="W1135" i="1"/>
  <c r="W1136" i="1"/>
  <c r="W1141" i="1"/>
  <c r="W1127" i="1"/>
  <c r="W1137" i="1"/>
  <c r="W1144" i="1"/>
  <c r="W1145" i="1"/>
  <c r="W1138" i="1"/>
  <c r="W1149" i="1"/>
  <c r="W1146" i="1"/>
  <c r="W1150" i="1"/>
  <c r="W1142" i="1"/>
  <c r="W1147" i="1"/>
  <c r="W1151" i="1"/>
  <c r="W1139" i="1"/>
  <c r="W1148" i="1"/>
  <c r="W1140" i="1"/>
  <c r="W1154" i="1"/>
  <c r="W1310" i="1"/>
  <c r="W1309" i="1"/>
  <c r="W1155" i="1"/>
  <c r="W1161" i="1"/>
  <c r="W1156" i="1"/>
  <c r="W1143" i="1"/>
  <c r="W1160" i="1"/>
  <c r="W1152" i="1"/>
  <c r="W1313" i="1"/>
  <c r="W1317" i="1"/>
  <c r="W1318" i="1"/>
  <c r="W1319" i="1"/>
  <c r="W1320" i="1"/>
  <c r="W1324" i="1"/>
  <c r="W1328" i="1"/>
  <c r="W1331" i="1"/>
  <c r="W1332" i="1"/>
  <c r="W1329" i="1"/>
  <c r="W1330" i="1"/>
  <c r="W1347" i="1"/>
  <c r="W1354" i="1"/>
  <c r="W1314" i="1"/>
  <c r="W1321" i="1"/>
  <c r="W1312" i="1"/>
  <c r="W1337" i="1"/>
  <c r="W1326" i="1"/>
  <c r="W1325" i="1"/>
  <c r="W1322" i="1"/>
  <c r="W1323" i="1"/>
  <c r="W1345" i="1"/>
  <c r="W1315" i="1"/>
  <c r="W1311" i="1"/>
  <c r="W1335" i="1"/>
  <c r="W1327" i="1"/>
  <c r="W1339" i="1"/>
  <c r="W1336" i="1"/>
  <c r="W1341" i="1"/>
  <c r="W1334" i="1"/>
  <c r="W1343" i="1"/>
  <c r="W1316" i="1"/>
  <c r="W1340" i="1"/>
  <c r="W1342" i="1"/>
  <c r="W1338" i="1"/>
  <c r="W1333" i="1"/>
  <c r="W1346" i="1"/>
  <c r="W1348" i="1"/>
  <c r="W1353" i="1"/>
  <c r="W1351" i="1"/>
  <c r="W1344" i="1"/>
  <c r="W1350" i="1"/>
  <c r="W1349" i="1"/>
  <c r="W1359" i="1"/>
  <c r="W1358" i="1"/>
  <c r="W1355" i="1"/>
  <c r="W1356" i="1"/>
  <c r="W1352" i="1"/>
  <c r="W1369" i="1"/>
  <c r="W1360" i="1"/>
  <c r="W1362" i="1"/>
  <c r="W1361" i="1"/>
  <c r="W1364" i="1"/>
  <c r="W1365" i="1"/>
  <c r="W1366" i="1"/>
  <c r="W1372" i="1"/>
  <c r="W1374" i="1"/>
  <c r="W1376" i="1"/>
  <c r="W1378" i="1"/>
  <c r="W1389" i="1"/>
  <c r="W1395" i="1"/>
  <c r="W1363" i="1"/>
  <c r="W1370" i="1"/>
  <c r="W1375" i="1"/>
  <c r="W1396" i="1"/>
  <c r="W1373" i="1"/>
  <c r="W1377" i="1"/>
  <c r="W1367" i="1"/>
  <c r="W1368" i="1"/>
  <c r="W1357" i="1"/>
  <c r="W1384" i="1"/>
  <c r="W1407" i="1"/>
  <c r="W1397" i="1"/>
  <c r="W1383" i="1"/>
  <c r="W1381" i="1"/>
  <c r="W1386" i="1"/>
  <c r="W1379" i="1"/>
  <c r="W1371" i="1"/>
  <c r="W1390" i="1"/>
  <c r="W1385" i="1"/>
  <c r="W1380" i="1"/>
  <c r="W1388" i="1"/>
  <c r="W1391" i="1"/>
  <c r="W1392" i="1"/>
  <c r="W1387" i="1"/>
  <c r="W1393" i="1"/>
  <c r="W1382" i="1"/>
  <c r="W1398" i="1"/>
  <c r="W1394" i="1"/>
  <c r="W1399" i="1"/>
  <c r="W107" i="1"/>
  <c r="E143" i="26" l="1"/>
  <c r="E140" i="26"/>
  <c r="E382" i="26"/>
  <c r="E454" i="26"/>
  <c r="E128" i="26"/>
  <c r="E365" i="26"/>
  <c r="E431" i="26"/>
  <c r="E333" i="26"/>
  <c r="E325" i="26"/>
  <c r="E117" i="26"/>
  <c r="E81" i="26"/>
  <c r="E201" i="26"/>
  <c r="E256" i="26"/>
  <c r="E53" i="26"/>
  <c r="E107" i="26"/>
  <c r="E55" i="26"/>
  <c r="E233" i="26"/>
  <c r="E211" i="26"/>
  <c r="E179" i="26"/>
  <c r="E32" i="26"/>
  <c r="E64" i="26"/>
  <c r="E96" i="26"/>
  <c r="E22" i="26"/>
  <c r="E54" i="26"/>
  <c r="E86" i="26"/>
  <c r="E118" i="26"/>
  <c r="E28" i="26"/>
  <c r="E60" i="26"/>
  <c r="E92" i="26"/>
  <c r="E34" i="26"/>
  <c r="E66" i="26"/>
  <c r="E98" i="26"/>
  <c r="E56" i="26"/>
  <c r="E177" i="26"/>
  <c r="E209" i="26"/>
  <c r="E241" i="26"/>
  <c r="E72" i="26"/>
  <c r="E202" i="26"/>
  <c r="E234" i="26"/>
  <c r="E267" i="26"/>
  <c r="E187" i="26"/>
  <c r="E219" i="26"/>
  <c r="E251" i="26"/>
  <c r="E61" i="26"/>
  <c r="E198" i="26"/>
  <c r="E230" i="26"/>
  <c r="E264" i="26"/>
  <c r="E93" i="26"/>
  <c r="E298" i="26"/>
  <c r="E295" i="26"/>
  <c r="E387" i="26"/>
  <c r="E491" i="26"/>
  <c r="E587" i="26"/>
  <c r="E616" i="26"/>
  <c r="E407" i="26"/>
  <c r="E270" i="26"/>
  <c r="E21" i="26"/>
  <c r="E75" i="26"/>
  <c r="E23" i="26"/>
  <c r="E266" i="26"/>
  <c r="E123" i="26"/>
  <c r="E85" i="26"/>
  <c r="E49" i="26"/>
  <c r="E87" i="26"/>
  <c r="E194" i="26"/>
  <c r="E243" i="26"/>
  <c r="E43" i="26"/>
  <c r="E113" i="26"/>
  <c r="E119" i="26"/>
  <c r="E226" i="26"/>
  <c r="E446" i="26"/>
  <c r="E196" i="26"/>
  <c r="E199" i="26"/>
  <c r="E232" i="26"/>
  <c r="E170" i="26"/>
  <c r="E484" i="26"/>
  <c r="E263" i="26"/>
  <c r="E265" i="26"/>
  <c r="E279" i="26"/>
  <c r="E369" i="26"/>
  <c r="E37" i="26"/>
  <c r="E69" i="26"/>
  <c r="E101" i="26"/>
  <c r="E27" i="26"/>
  <c r="E59" i="26"/>
  <c r="E91" i="26"/>
  <c r="E33" i="26"/>
  <c r="E65" i="26"/>
  <c r="E97" i="26"/>
  <c r="E39" i="26"/>
  <c r="E71" i="26"/>
  <c r="E103" i="26"/>
  <c r="E109" i="26"/>
  <c r="E185" i="26"/>
  <c r="E217" i="26"/>
  <c r="E249" i="26"/>
  <c r="E178" i="26"/>
  <c r="E210" i="26"/>
  <c r="E242" i="26"/>
  <c r="E88" i="26"/>
  <c r="E195" i="26"/>
  <c r="E227" i="26"/>
  <c r="E257" i="26"/>
  <c r="E174" i="26"/>
  <c r="E206" i="26"/>
  <c r="E238" i="26"/>
  <c r="E40" i="26"/>
  <c r="E426" i="26"/>
  <c r="E601" i="26"/>
  <c r="E593" i="26"/>
  <c r="E600" i="26"/>
  <c r="E255" i="26"/>
  <c r="E625" i="26"/>
  <c r="E502" i="26"/>
  <c r="E341" i="26"/>
  <c r="E349" i="26"/>
  <c r="E245" i="26"/>
  <c r="E200" i="26"/>
  <c r="E181" i="26"/>
  <c r="E337" i="26"/>
  <c r="E16" i="26"/>
  <c r="E48" i="26"/>
  <c r="E80" i="26"/>
  <c r="E112" i="26"/>
  <c r="E38" i="26"/>
  <c r="E70" i="26"/>
  <c r="E102" i="26"/>
  <c r="E44" i="26"/>
  <c r="E76" i="26"/>
  <c r="E108" i="26"/>
  <c r="E18" i="26"/>
  <c r="E50" i="26"/>
  <c r="E82" i="26"/>
  <c r="E114" i="26"/>
  <c r="E193" i="26"/>
  <c r="E225" i="26"/>
  <c r="E261" i="26"/>
  <c r="E186" i="26"/>
  <c r="E218" i="26"/>
  <c r="E250" i="26"/>
  <c r="E203" i="26"/>
  <c r="E235" i="26"/>
  <c r="E262" i="26"/>
  <c r="E182" i="26"/>
  <c r="E214" i="26"/>
  <c r="E246" i="26"/>
  <c r="E282" i="26"/>
  <c r="E433" i="26"/>
  <c r="E555" i="26"/>
  <c r="E609" i="26"/>
  <c r="E104" i="26"/>
  <c r="E213" i="26"/>
  <c r="E673" i="26"/>
  <c r="E666" i="26"/>
  <c r="E228" i="26"/>
  <c r="E231" i="26"/>
  <c r="E696" i="26"/>
  <c r="E659" i="26"/>
  <c r="E275" i="26"/>
  <c r="E438" i="26"/>
  <c r="E35" i="26"/>
  <c r="E67" i="26"/>
  <c r="E99" i="26"/>
  <c r="E25" i="26"/>
  <c r="E57" i="26"/>
  <c r="E89" i="26"/>
  <c r="E121" i="26"/>
  <c r="E42" i="26"/>
  <c r="E74" i="26"/>
  <c r="E106" i="26"/>
  <c r="E127" i="26"/>
  <c r="E124" i="26"/>
  <c r="E172" i="26"/>
  <c r="E204" i="26"/>
  <c r="E236" i="26"/>
  <c r="E45" i="26"/>
  <c r="E189" i="26"/>
  <c r="E221" i="26"/>
  <c r="E253" i="26"/>
  <c r="E24" i="26"/>
  <c r="E175" i="26"/>
  <c r="E207" i="26"/>
  <c r="E239" i="26"/>
  <c r="E176" i="26"/>
  <c r="E208" i="26"/>
  <c r="E240" i="26"/>
  <c r="E289" i="26"/>
  <c r="E377" i="26"/>
  <c r="E313" i="26"/>
  <c r="E345" i="26"/>
  <c r="E403" i="26"/>
  <c r="E523" i="26"/>
  <c r="E608" i="26"/>
  <c r="E637" i="26"/>
  <c r="E510" i="26"/>
  <c r="E634" i="26"/>
  <c r="E414" i="26"/>
  <c r="E393" i="26"/>
  <c r="E46" i="26"/>
  <c r="E78" i="26"/>
  <c r="E110" i="26"/>
  <c r="E36" i="26"/>
  <c r="E68" i="26"/>
  <c r="E100" i="26"/>
  <c r="E47" i="26"/>
  <c r="E79" i="26"/>
  <c r="E111" i="26"/>
  <c r="E156" i="26"/>
  <c r="E180" i="26"/>
  <c r="E212" i="26"/>
  <c r="E244" i="26"/>
  <c r="E120" i="26"/>
  <c r="E197" i="26"/>
  <c r="E229" i="26"/>
  <c r="E258" i="26"/>
  <c r="E77" i="26"/>
  <c r="E183" i="26"/>
  <c r="E215" i="26"/>
  <c r="E247" i="26"/>
  <c r="E184" i="26"/>
  <c r="E216" i="26"/>
  <c r="E248" i="26"/>
  <c r="E260" i="26"/>
  <c r="E410" i="26"/>
  <c r="E394" i="26"/>
  <c r="E321" i="26"/>
  <c r="E353" i="26"/>
  <c r="E577" i="26"/>
  <c r="E571" i="26"/>
  <c r="E620" i="26"/>
  <c r="E649" i="26"/>
  <c r="E317" i="26"/>
  <c r="E190" i="26"/>
  <c r="E222" i="26"/>
  <c r="E259" i="26"/>
  <c r="E288" i="26"/>
  <c r="E305" i="26"/>
  <c r="E562" i="26"/>
  <c r="E539" i="26"/>
  <c r="E390" i="26"/>
  <c r="E19" i="26"/>
  <c r="E51" i="26"/>
  <c r="E83" i="26"/>
  <c r="E115" i="26"/>
  <c r="E41" i="26"/>
  <c r="E73" i="26"/>
  <c r="E105" i="26"/>
  <c r="E26" i="26"/>
  <c r="E58" i="26"/>
  <c r="E90" i="26"/>
  <c r="E29" i="26"/>
  <c r="E188" i="26"/>
  <c r="E220" i="26"/>
  <c r="E252" i="26"/>
  <c r="E205" i="26"/>
  <c r="E237" i="26"/>
  <c r="E191" i="26"/>
  <c r="E223" i="26"/>
  <c r="E254" i="26"/>
  <c r="E192" i="26"/>
  <c r="E224" i="26"/>
  <c r="E434" i="26"/>
  <c r="E419" i="26"/>
  <c r="E329" i="26"/>
  <c r="E361" i="26"/>
  <c r="E584" i="26"/>
  <c r="E578" i="26"/>
  <c r="E507" i="26"/>
  <c r="E669" i="26"/>
  <c r="E656" i="26"/>
  <c r="E675" i="26"/>
  <c r="E470" i="26"/>
  <c r="E293" i="26"/>
  <c r="E404" i="26"/>
  <c r="E462" i="26"/>
  <c r="E357" i="26"/>
  <c r="E159" i="26"/>
  <c r="E494" i="26"/>
  <c r="E542" i="26"/>
  <c r="E30" i="26"/>
  <c r="E62" i="26"/>
  <c r="E94" i="26"/>
  <c r="E20" i="26"/>
  <c r="E52" i="26"/>
  <c r="E84" i="26"/>
  <c r="E116" i="26"/>
  <c r="E31" i="26"/>
  <c r="E63" i="26"/>
  <c r="E95" i="26"/>
  <c r="E526" i="26"/>
  <c r="E691" i="26"/>
  <c r="E698" i="26"/>
  <c r="E384" i="26"/>
  <c r="B16" i="3" l="1"/>
  <c r="V699" i="1" l="1"/>
  <c r="D6" i="21" s="1"/>
  <c r="V1175" i="1" l="1"/>
  <c r="D8" i="21" s="1"/>
  <c r="F23" i="12" l="1"/>
  <c r="G23" i="12"/>
  <c r="H23" i="12"/>
  <c r="F24" i="12"/>
  <c r="G24" i="12"/>
  <c r="H24" i="12"/>
  <c r="F25" i="12"/>
  <c r="G25" i="12"/>
  <c r="H25" i="12"/>
  <c r="F26" i="12"/>
  <c r="G26" i="12"/>
  <c r="H26" i="12"/>
  <c r="F27" i="12"/>
  <c r="G27" i="12"/>
  <c r="H27" i="12"/>
  <c r="H28" i="12"/>
  <c r="E23" i="12"/>
  <c r="E24" i="12"/>
  <c r="E25" i="12"/>
  <c r="E26" i="12"/>
  <c r="E27" i="12"/>
  <c r="E28" i="12"/>
  <c r="D23" i="12"/>
  <c r="D24" i="12"/>
  <c r="D25" i="12"/>
  <c r="D26" i="12"/>
  <c r="D27" i="12"/>
  <c r="D28" i="12"/>
  <c r="C23" i="12"/>
  <c r="C24" i="12"/>
  <c r="C25" i="12"/>
  <c r="C26" i="12"/>
  <c r="C27" i="12"/>
  <c r="B23" i="12"/>
  <c r="B24" i="12"/>
  <c r="B25" i="12"/>
  <c r="B26" i="12"/>
  <c r="B27" i="12"/>
  <c r="A27" i="12"/>
  <c r="A24" i="12"/>
  <c r="A25" i="12"/>
  <c r="A26" i="12"/>
  <c r="A23" i="12"/>
  <c r="A22" i="12"/>
  <c r="V109" i="1" l="1"/>
  <c r="V111" i="1"/>
  <c r="D41" i="18" s="1"/>
  <c r="V112" i="1"/>
  <c r="V113" i="1"/>
  <c r="D39" i="21" s="1"/>
  <c r="V124" i="1"/>
  <c r="V126" i="1"/>
  <c r="V129" i="1"/>
  <c r="V128" i="1"/>
  <c r="V119" i="1"/>
  <c r="V130" i="1"/>
  <c r="V121" i="1"/>
  <c r="V146" i="1"/>
  <c r="V114" i="1"/>
  <c r="V110" i="1"/>
  <c r="D49" i="20" s="1"/>
  <c r="V115" i="1"/>
  <c r="V118" i="1"/>
  <c r="V125" i="1"/>
  <c r="V140" i="1"/>
  <c r="D15" i="16" s="1"/>
  <c r="V123" i="1"/>
  <c r="V132" i="1"/>
  <c r="V117" i="1"/>
  <c r="V134" i="1"/>
  <c r="V120" i="1"/>
  <c r="V144" i="1"/>
  <c r="D9" i="17" s="1"/>
  <c r="V136" i="1"/>
  <c r="V135" i="1"/>
  <c r="V157" i="1"/>
  <c r="V131" i="1"/>
  <c r="V150" i="1"/>
  <c r="D16" i="21" s="1"/>
  <c r="V137" i="1"/>
  <c r="V142" i="1"/>
  <c r="V108" i="1"/>
  <c r="V138" i="1"/>
  <c r="V141" i="1"/>
  <c r="V139" i="1"/>
  <c r="D24" i="19" s="1"/>
  <c r="V122" i="1"/>
  <c r="V145" i="1"/>
  <c r="D8" i="22" s="1"/>
  <c r="V147" i="1"/>
  <c r="D18" i="21" s="1"/>
  <c r="V116" i="1"/>
  <c r="V127" i="1"/>
  <c r="V143" i="1"/>
  <c r="V133" i="1"/>
  <c r="V148" i="1"/>
  <c r="V149" i="1"/>
  <c r="V151" i="1"/>
  <c r="D19" i="18" s="1"/>
  <c r="V152" i="1"/>
  <c r="D5" i="17" s="1"/>
  <c r="V156" i="1"/>
  <c r="V153" i="1"/>
  <c r="V154" i="1"/>
  <c r="D16" i="22" s="1"/>
  <c r="V158" i="1"/>
  <c r="V155" i="1"/>
  <c r="V159" i="1"/>
  <c r="D39" i="24" s="1"/>
  <c r="V164" i="1"/>
  <c r="V167" i="1"/>
  <c r="V166" i="1"/>
  <c r="V172" i="1"/>
  <c r="V175" i="1"/>
  <c r="V178" i="1"/>
  <c r="V174" i="1"/>
  <c r="V199" i="1"/>
  <c r="D24" i="18" s="1"/>
  <c r="V177" i="1"/>
  <c r="V204" i="1"/>
  <c r="D41" i="17" s="1"/>
  <c r="V161" i="1"/>
  <c r="V163" i="1"/>
  <c r="V165" i="1"/>
  <c r="V168" i="1"/>
  <c r="V179" i="1"/>
  <c r="V189" i="1"/>
  <c r="V162" i="1"/>
  <c r="V183" i="1"/>
  <c r="V191" i="1"/>
  <c r="D7" i="19" s="1"/>
  <c r="V184" i="1"/>
  <c r="V169" i="1"/>
  <c r="V192" i="1"/>
  <c r="V173" i="1"/>
  <c r="V193" i="1"/>
  <c r="V170" i="1"/>
  <c r="V186" i="1"/>
  <c r="V160" i="1"/>
  <c r="D44" i="21" s="1"/>
  <c r="V194" i="1"/>
  <c r="D19" i="24" s="1"/>
  <c r="V176" i="1"/>
  <c r="V188" i="1"/>
  <c r="D14" i="21" s="1"/>
  <c r="V180" i="1"/>
  <c r="V196" i="1"/>
  <c r="V198" i="1"/>
  <c r="V181" i="1"/>
  <c r="V200" i="1"/>
  <c r="V171" i="1"/>
  <c r="V185" i="1"/>
  <c r="V182" i="1"/>
  <c r="V190" i="1"/>
  <c r="D15" i="17" s="1"/>
  <c r="V201" i="1"/>
  <c r="V202" i="1"/>
  <c r="D45" i="17" s="1"/>
  <c r="V197" i="1"/>
  <c r="V487" i="1"/>
  <c r="V203" i="1"/>
  <c r="D44" i="19" s="1"/>
  <c r="V488" i="1"/>
  <c r="V491" i="1"/>
  <c r="V195" i="1"/>
  <c r="V187" i="1"/>
  <c r="V493" i="1"/>
  <c r="D17" i="16" s="1"/>
  <c r="V497" i="1"/>
  <c r="V495" i="1"/>
  <c r="V498" i="1"/>
  <c r="V499" i="1"/>
  <c r="V501" i="1"/>
  <c r="V502" i="1"/>
  <c r="D40" i="17" s="1"/>
  <c r="V504" i="1"/>
  <c r="V508" i="1"/>
  <c r="V510" i="1"/>
  <c r="V523" i="1"/>
  <c r="D20" i="18" s="1"/>
  <c r="V489" i="1"/>
  <c r="V492" i="1"/>
  <c r="V494" i="1"/>
  <c r="V496" i="1"/>
  <c r="V500" i="1"/>
  <c r="V522" i="1"/>
  <c r="V505" i="1"/>
  <c r="V506" i="1"/>
  <c r="V513" i="1"/>
  <c r="D9" i="16" s="1"/>
  <c r="V503" i="1"/>
  <c r="V518" i="1"/>
  <c r="V521" i="1"/>
  <c r="V516" i="1"/>
  <c r="V490" i="1"/>
  <c r="D55" i="19" s="1"/>
  <c r="V514" i="1"/>
  <c r="V512" i="1"/>
  <c r="V517" i="1"/>
  <c r="D11" i="22" s="1"/>
  <c r="V507" i="1"/>
  <c r="V526" i="1"/>
  <c r="V524" i="1"/>
  <c r="V515" i="1"/>
  <c r="D6" i="19" s="1"/>
  <c r="V527" i="1"/>
  <c r="V520" i="1"/>
  <c r="V525" i="1"/>
  <c r="V528" i="1"/>
  <c r="V529" i="1"/>
  <c r="D47" i="21" s="1"/>
  <c r="V530" i="1"/>
  <c r="V531" i="1"/>
  <c r="V532" i="1"/>
  <c r="V519" i="1"/>
  <c r="D27" i="24" s="1"/>
  <c r="V511" i="1"/>
  <c r="V585" i="1"/>
  <c r="V586" i="1"/>
  <c r="V587" i="1"/>
  <c r="V589" i="1"/>
  <c r="V591" i="1"/>
  <c r="V592" i="1"/>
  <c r="V603" i="1"/>
  <c r="V594" i="1"/>
  <c r="V599" i="1"/>
  <c r="V602" i="1"/>
  <c r="V605" i="1"/>
  <c r="V598" i="1"/>
  <c r="V618" i="1"/>
  <c r="V619" i="1"/>
  <c r="V623" i="1"/>
  <c r="V583" i="1"/>
  <c r="V584" i="1"/>
  <c r="V588" i="1"/>
  <c r="V509" i="1"/>
  <c r="V595" i="1"/>
  <c r="V596" i="1"/>
  <c r="V604" i="1"/>
  <c r="V616" i="1"/>
  <c r="V590" i="1"/>
  <c r="V593" i="1"/>
  <c r="V601" i="1"/>
  <c r="V607" i="1"/>
  <c r="V600" i="1"/>
  <c r="V608" i="1"/>
  <c r="V610" i="1"/>
  <c r="V609" i="1"/>
  <c r="V597" i="1"/>
  <c r="V620" i="1"/>
  <c r="V612" i="1"/>
  <c r="V615" i="1"/>
  <c r="V621" i="1"/>
  <c r="V614" i="1"/>
  <c r="D21" i="20" s="1"/>
  <c r="V613" i="1"/>
  <c r="V622" i="1"/>
  <c r="D44" i="16" s="1"/>
  <c r="V606" i="1"/>
  <c r="V625" i="1"/>
  <c r="D51" i="21" s="1"/>
  <c r="V626" i="1"/>
  <c r="V627" i="1"/>
  <c r="V726" i="1"/>
  <c r="D42" i="18" s="1"/>
  <c r="V728" i="1"/>
  <c r="V730" i="1"/>
  <c r="V617" i="1"/>
  <c r="V734" i="1"/>
  <c r="D23" i="24" s="1"/>
  <c r="V731" i="1"/>
  <c r="V611" i="1"/>
  <c r="V735" i="1"/>
  <c r="V737" i="1"/>
  <c r="V624" i="1"/>
  <c r="V732" i="1"/>
  <c r="V740" i="1"/>
  <c r="V741" i="1"/>
  <c r="V743" i="1"/>
  <c r="V745" i="1"/>
  <c r="V752" i="1"/>
  <c r="V747" i="1"/>
  <c r="V768" i="1"/>
  <c r="V725" i="1"/>
  <c r="V727" i="1"/>
  <c r="V729" i="1"/>
  <c r="V736" i="1"/>
  <c r="V742" i="1"/>
  <c r="V744" i="1"/>
  <c r="V754" i="1"/>
  <c r="D16" i="18" s="1"/>
  <c r="V761" i="1"/>
  <c r="V764" i="1"/>
  <c r="V724" i="1"/>
  <c r="D49" i="19" s="1"/>
  <c r="V746" i="1"/>
  <c r="V749" i="1"/>
  <c r="D25" i="18" s="1"/>
  <c r="V739" i="1"/>
  <c r="V748" i="1"/>
  <c r="V757" i="1"/>
  <c r="D4" i="24" s="1"/>
  <c r="V756" i="1"/>
  <c r="V762" i="1"/>
  <c r="D19" i="20" s="1"/>
  <c r="V765" i="1"/>
  <c r="V733" i="1"/>
  <c r="V753" i="1"/>
  <c r="D10" i="22" s="1"/>
  <c r="V738" i="1"/>
  <c r="V759" i="1"/>
  <c r="V751" i="1"/>
  <c r="V763" i="1"/>
  <c r="D15" i="24" s="1"/>
  <c r="V755" i="1"/>
  <c r="D12" i="18" s="1"/>
  <c r="V760" i="1"/>
  <c r="D5" i="22" s="1"/>
  <c r="V771" i="1"/>
  <c r="V766" i="1"/>
  <c r="D22" i="17" s="1"/>
  <c r="V758" i="1"/>
  <c r="D22" i="22" s="1"/>
  <c r="V750" i="1"/>
  <c r="V770" i="1"/>
  <c r="V769" i="1"/>
  <c r="V772" i="1"/>
  <c r="V963" i="1"/>
  <c r="V767" i="1"/>
  <c r="D44" i="18" s="1"/>
  <c r="V964" i="1"/>
  <c r="V968" i="1"/>
  <c r="V966" i="1"/>
  <c r="V965" i="1"/>
  <c r="V970" i="1"/>
  <c r="D17" i="24" s="1"/>
  <c r="V972" i="1"/>
  <c r="V973" i="1"/>
  <c r="V976" i="1"/>
  <c r="V974" i="1"/>
  <c r="V980" i="1"/>
  <c r="V981" i="1"/>
  <c r="V978" i="1"/>
  <c r="V990" i="1"/>
  <c r="D43" i="22" s="1"/>
  <c r="V1003" i="1"/>
  <c r="V969" i="1"/>
  <c r="V982" i="1"/>
  <c r="D5" i="16" s="1"/>
  <c r="V983" i="1"/>
  <c r="D10" i="16" s="1"/>
  <c r="V991" i="1"/>
  <c r="V1007" i="1"/>
  <c r="V979" i="1"/>
  <c r="D42" i="20" s="1"/>
  <c r="V1000" i="1"/>
  <c r="V967" i="1"/>
  <c r="V975" i="1"/>
  <c r="V995" i="1"/>
  <c r="V984" i="1"/>
  <c r="V985" i="1"/>
  <c r="V977" i="1"/>
  <c r="V971" i="1"/>
  <c r="V996" i="1"/>
  <c r="V999" i="1"/>
  <c r="V986" i="1"/>
  <c r="V1001" i="1"/>
  <c r="V992" i="1"/>
  <c r="V1002" i="1"/>
  <c r="V997" i="1"/>
  <c r="D44" i="20" s="1"/>
  <c r="V1004" i="1"/>
  <c r="V987" i="1"/>
  <c r="D18" i="20" s="1"/>
  <c r="V989" i="1"/>
  <c r="V998" i="1"/>
  <c r="V1005" i="1"/>
  <c r="D23" i="22" s="1"/>
  <c r="V1006" i="1"/>
  <c r="D47" i="16" s="1"/>
  <c r="V993" i="1"/>
  <c r="V1008" i="1"/>
  <c r="V988" i="1"/>
  <c r="D13" i="16" s="1"/>
  <c r="V1010" i="1"/>
  <c r="V994" i="1"/>
  <c r="D50" i="17" s="1"/>
  <c r="V1009" i="1"/>
  <c r="V1212" i="1"/>
  <c r="V1214" i="1"/>
  <c r="V1011" i="1"/>
  <c r="V1012" i="1"/>
  <c r="V1216" i="1"/>
  <c r="V1217" i="1"/>
  <c r="D9" i="20" s="1"/>
  <c r="V1218" i="1"/>
  <c r="V1221" i="1"/>
  <c r="V1228" i="1"/>
  <c r="D22" i="18" s="1"/>
  <c r="V1246" i="1"/>
  <c r="D19" i="16" s="1"/>
  <c r="V1215" i="1"/>
  <c r="V1229" i="1"/>
  <c r="D16" i="16" s="1"/>
  <c r="V1235" i="1"/>
  <c r="V1252" i="1"/>
  <c r="V1253" i="1"/>
  <c r="D43" i="20" s="1"/>
  <c r="V1213" i="1"/>
  <c r="V1219" i="1"/>
  <c r="V1220" i="1"/>
  <c r="V1222" i="1"/>
  <c r="V1244" i="1"/>
  <c r="V1245" i="1"/>
  <c r="D54" i="20" s="1"/>
  <c r="V1224" i="1"/>
  <c r="D6" i="22" s="1"/>
  <c r="V1237" i="1"/>
  <c r="V1249" i="1"/>
  <c r="V1238" i="1"/>
  <c r="V1231" i="1"/>
  <c r="D13" i="24" s="1"/>
  <c r="V1234" i="1"/>
  <c r="D48" i="20" s="1"/>
  <c r="V1230" i="1"/>
  <c r="D26" i="18" s="1"/>
  <c r="V1243" i="1"/>
  <c r="V1225" i="1"/>
  <c r="D11" i="20" s="1"/>
  <c r="V1251" i="1"/>
  <c r="V1242" i="1"/>
  <c r="V1223" i="1"/>
  <c r="V1239" i="1"/>
  <c r="V1255" i="1"/>
  <c r="V1254" i="1"/>
  <c r="V1232" i="1"/>
  <c r="V1226" i="1"/>
  <c r="D3" i="24" s="1"/>
  <c r="V1248" i="1"/>
  <c r="V1256" i="1"/>
  <c r="V1247" i="1"/>
  <c r="V1241" i="1"/>
  <c r="V1250" i="1"/>
  <c r="V1258" i="1"/>
  <c r="V1257" i="1"/>
  <c r="V1236" i="1"/>
  <c r="V1259" i="1"/>
  <c r="V1233" i="1"/>
  <c r="D5" i="19" s="1"/>
  <c r="V1227" i="1"/>
  <c r="D20" i="20" s="1"/>
  <c r="V1240" i="1"/>
  <c r="V1260" i="1"/>
  <c r="V1261" i="1"/>
  <c r="V1263" i="1"/>
  <c r="V1266" i="1"/>
  <c r="D10" i="19" s="1"/>
  <c r="V1262" i="1"/>
  <c r="V1271" i="1"/>
  <c r="V1272" i="1"/>
  <c r="D9" i="18" s="1"/>
  <c r="V1282" i="1"/>
  <c r="D18" i="18" s="1"/>
  <c r="V1269" i="1"/>
  <c r="V1273" i="1"/>
  <c r="V1278" i="1"/>
  <c r="V1291" i="1"/>
  <c r="V1297" i="1"/>
  <c r="V1303" i="1"/>
  <c r="V1264" i="1"/>
  <c r="V1293" i="1"/>
  <c r="V1267" i="1"/>
  <c r="D4" i="16" s="1"/>
  <c r="V1268" i="1"/>
  <c r="V1270" i="1"/>
  <c r="V1279" i="1"/>
  <c r="V1292" i="1"/>
  <c r="V1285" i="1"/>
  <c r="V1300" i="1"/>
  <c r="V1284" i="1"/>
  <c r="D43" i="19" s="1"/>
  <c r="V1277" i="1"/>
  <c r="V1280" i="1"/>
  <c r="V1308" i="1"/>
  <c r="V1276" i="1"/>
  <c r="D10" i="20" s="1"/>
  <c r="V1274" i="1"/>
  <c r="V1275" i="1"/>
  <c r="V1299" i="1"/>
  <c r="D52" i="19" s="1"/>
  <c r="V1287" i="1"/>
  <c r="V1286" i="1"/>
  <c r="D46" i="17" s="1"/>
  <c r="V1289" i="1"/>
  <c r="V1281" i="1"/>
  <c r="V1283" i="1"/>
  <c r="V1296" i="1"/>
  <c r="V1265" i="1"/>
  <c r="V1301" i="1"/>
  <c r="V1294" i="1"/>
  <c r="V1298" i="1"/>
  <c r="V1290" i="1"/>
  <c r="D46" i="16" s="1"/>
  <c r="V1302" i="1"/>
  <c r="V1304" i="1"/>
  <c r="V1305" i="1"/>
  <c r="V1295" i="1"/>
  <c r="V1288" i="1"/>
  <c r="D39" i="19" s="1"/>
  <c r="V205" i="1"/>
  <c r="V1306" i="1"/>
  <c r="V1307" i="1"/>
  <c r="V210" i="1"/>
  <c r="V215" i="1"/>
  <c r="V213" i="1"/>
  <c r="V217" i="1"/>
  <c r="V219" i="1"/>
  <c r="V218" i="1"/>
  <c r="V214" i="1"/>
  <c r="V231" i="1"/>
  <c r="V238" i="1"/>
  <c r="V246" i="1"/>
  <c r="V206" i="1"/>
  <c r="V207" i="1"/>
  <c r="V208" i="1"/>
  <c r="V209" i="1"/>
  <c r="V212" i="1"/>
  <c r="V216" i="1"/>
  <c r="V224" i="1"/>
  <c r="V222" i="1"/>
  <c r="V228" i="1"/>
  <c r="V235" i="1"/>
  <c r="V225" i="1"/>
  <c r="D40" i="22" s="1"/>
  <c r="V223" i="1"/>
  <c r="V237" i="1"/>
  <c r="V236" i="1"/>
  <c r="V229" i="1"/>
  <c r="D5" i="21" s="1"/>
  <c r="V234" i="1"/>
  <c r="D18" i="16" s="1"/>
  <c r="V226" i="1"/>
  <c r="V221" i="1"/>
  <c r="V211" i="1"/>
  <c r="D44" i="22" s="1"/>
  <c r="V233" i="1"/>
  <c r="D7" i="16" s="1"/>
  <c r="V239" i="1"/>
  <c r="V232" i="1"/>
  <c r="D17" i="22" s="1"/>
  <c r="V240" i="1"/>
  <c r="V220" i="1"/>
  <c r="V241" i="1"/>
  <c r="V244" i="1"/>
  <c r="V230" i="1"/>
  <c r="V245" i="1"/>
  <c r="V227" i="1"/>
  <c r="D12" i="16" s="1"/>
  <c r="V242" i="1"/>
  <c r="V243" i="1"/>
  <c r="V247" i="1"/>
  <c r="V248" i="1"/>
  <c r="V249" i="1"/>
  <c r="V344" i="1"/>
  <c r="V346" i="1"/>
  <c r="V351" i="1"/>
  <c r="V349" i="1"/>
  <c r="V345" i="1"/>
  <c r="V347" i="1"/>
  <c r="V354" i="1"/>
  <c r="V356" i="1"/>
  <c r="V357" i="1"/>
  <c r="V352" i="1"/>
  <c r="V360" i="1"/>
  <c r="V376" i="1"/>
  <c r="V379" i="1"/>
  <c r="D23" i="17" s="1"/>
  <c r="V385" i="1"/>
  <c r="D48" i="18" s="1"/>
  <c r="V348" i="1"/>
  <c r="V350" i="1"/>
  <c r="V353" i="1"/>
  <c r="V355" i="1"/>
  <c r="V380" i="1"/>
  <c r="V358" i="1"/>
  <c r="V343" i="1"/>
  <c r="V370" i="1"/>
  <c r="D9" i="24" s="1"/>
  <c r="V362" i="1"/>
  <c r="V363" i="1"/>
  <c r="D17" i="19" s="1"/>
  <c r="V364" i="1"/>
  <c r="V386" i="1"/>
  <c r="V372" i="1"/>
  <c r="V389" i="1"/>
  <c r="D45" i="16" s="1"/>
  <c r="V391" i="1"/>
  <c r="V365" i="1"/>
  <c r="V392" i="1"/>
  <c r="V366" i="1"/>
  <c r="V359" i="1"/>
  <c r="V371" i="1"/>
  <c r="V375" i="1"/>
  <c r="V361" i="1"/>
  <c r="V368" i="1"/>
  <c r="V367" i="1"/>
  <c r="D13" i="20" s="1"/>
  <c r="V374" i="1"/>
  <c r="D43" i="17" s="1"/>
  <c r="V373" i="1"/>
  <c r="D26" i="24" s="1"/>
  <c r="V381" i="1"/>
  <c r="V382" i="1"/>
  <c r="D50" i="21" s="1"/>
  <c r="V378" i="1"/>
  <c r="V383" i="1"/>
  <c r="V384" i="1"/>
  <c r="V369" i="1"/>
  <c r="D5" i="24" s="1"/>
  <c r="V377" i="1"/>
  <c r="V387" i="1"/>
  <c r="V819" i="1"/>
  <c r="V390" i="1"/>
  <c r="V388" i="1"/>
  <c r="V821" i="1"/>
  <c r="V824" i="1"/>
  <c r="V825" i="1"/>
  <c r="V829" i="1"/>
  <c r="V831" i="1"/>
  <c r="V833" i="1"/>
  <c r="V827" i="1"/>
  <c r="V840" i="1"/>
  <c r="V832" i="1"/>
  <c r="V861" i="1"/>
  <c r="D42" i="22" s="1"/>
  <c r="V852" i="1"/>
  <c r="V865" i="1"/>
  <c r="V822" i="1"/>
  <c r="D42" i="16" s="1"/>
  <c r="V823" i="1"/>
  <c r="D3" i="18" s="1"/>
  <c r="V826" i="1"/>
  <c r="V830" i="1"/>
  <c r="V828" i="1"/>
  <c r="V834" i="1"/>
  <c r="V851" i="1"/>
  <c r="V837" i="1"/>
  <c r="D16" i="24" s="1"/>
  <c r="V866" i="1"/>
  <c r="V843" i="1"/>
  <c r="V849" i="1"/>
  <c r="V842" i="1"/>
  <c r="V850" i="1"/>
  <c r="V820" i="1"/>
  <c r="V836" i="1"/>
  <c r="V862" i="1"/>
  <c r="V853" i="1"/>
  <c r="V838" i="1"/>
  <c r="V839" i="1"/>
  <c r="V835" i="1"/>
  <c r="D39" i="22" s="1"/>
  <c r="V845" i="1"/>
  <c r="V848" i="1"/>
  <c r="V846" i="1"/>
  <c r="V841" i="1"/>
  <c r="D25" i="16" s="1"/>
  <c r="V867" i="1"/>
  <c r="V854" i="1"/>
  <c r="V855" i="1"/>
  <c r="D19" i="22" s="1"/>
  <c r="V844" i="1"/>
  <c r="V856" i="1"/>
  <c r="V859" i="1"/>
  <c r="V847" i="1"/>
  <c r="V857" i="1"/>
  <c r="D46" i="22" s="1"/>
  <c r="V858" i="1"/>
  <c r="V860" i="1"/>
  <c r="D14" i="20" s="1"/>
  <c r="V863" i="1"/>
  <c r="V864" i="1"/>
  <c r="V868" i="1"/>
  <c r="V872" i="1"/>
  <c r="V870" i="1"/>
  <c r="V873" i="1"/>
  <c r="V874" i="1"/>
  <c r="V875" i="1"/>
  <c r="V876" i="1"/>
  <c r="V879" i="1"/>
  <c r="V881" i="1"/>
  <c r="V883" i="1"/>
  <c r="V894" i="1"/>
  <c r="V891" i="1"/>
  <c r="V890" i="1"/>
  <c r="V903" i="1"/>
  <c r="V871" i="1"/>
  <c r="D49" i="17" s="1"/>
  <c r="V882" i="1"/>
  <c r="V884" i="1"/>
  <c r="V880" i="1"/>
  <c r="V889" i="1"/>
  <c r="D3" i="16" s="1"/>
  <c r="V892" i="1"/>
  <c r="V887" i="1"/>
  <c r="D23" i="19" s="1"/>
  <c r="V869" i="1"/>
  <c r="V888" i="1"/>
  <c r="V886" i="1"/>
  <c r="V885" i="1"/>
  <c r="D42" i="19" s="1"/>
  <c r="V878" i="1"/>
  <c r="V893" i="1"/>
  <c r="D7" i="17" s="1"/>
  <c r="V896" i="1"/>
  <c r="V898" i="1"/>
  <c r="V901" i="1"/>
  <c r="V900" i="1"/>
  <c r="V895" i="1"/>
  <c r="V877" i="1"/>
  <c r="V902" i="1"/>
  <c r="V904" i="1"/>
  <c r="D43" i="21" s="1"/>
  <c r="V905" i="1"/>
  <c r="D26" i="21" s="1"/>
  <c r="V897" i="1"/>
  <c r="V899" i="1"/>
  <c r="V909" i="1"/>
  <c r="V906" i="1"/>
  <c r="V908" i="1"/>
  <c r="V907" i="1"/>
  <c r="V910" i="1"/>
  <c r="V911" i="1"/>
  <c r="V912" i="1"/>
  <c r="V913" i="1"/>
  <c r="V920" i="1"/>
  <c r="V918" i="1"/>
  <c r="V921" i="1"/>
  <c r="V922" i="1"/>
  <c r="V924" i="1"/>
  <c r="V925" i="1"/>
  <c r="V928" i="1"/>
  <c r="V929" i="1"/>
  <c r="V937" i="1"/>
  <c r="V927" i="1"/>
  <c r="V952" i="1"/>
  <c r="D19" i="17" s="1"/>
  <c r="V958" i="1"/>
  <c r="V916" i="1"/>
  <c r="V917" i="1"/>
  <c r="V919" i="1"/>
  <c r="D45" i="18" s="1"/>
  <c r="V923" i="1"/>
  <c r="V946" i="1"/>
  <c r="V957" i="1"/>
  <c r="V915" i="1"/>
  <c r="V959" i="1"/>
  <c r="V949" i="1"/>
  <c r="D43" i="18" s="1"/>
  <c r="V947" i="1"/>
  <c r="V938" i="1"/>
  <c r="V944" i="1"/>
  <c r="V932" i="1"/>
  <c r="V933" i="1"/>
  <c r="V945" i="1"/>
  <c r="V926" i="1"/>
  <c r="V940" i="1"/>
  <c r="D47" i="17" s="1"/>
  <c r="V935" i="1"/>
  <c r="V943" i="1"/>
  <c r="V948" i="1"/>
  <c r="V941" i="1"/>
  <c r="V936" i="1"/>
  <c r="V942" i="1"/>
  <c r="V951" i="1"/>
  <c r="V930" i="1"/>
  <c r="V931" i="1"/>
  <c r="D41" i="22" s="1"/>
  <c r="V939" i="1"/>
  <c r="V934" i="1"/>
  <c r="V950" i="1"/>
  <c r="V953" i="1"/>
  <c r="V954" i="1"/>
  <c r="V955" i="1"/>
  <c r="V956" i="1"/>
  <c r="V960" i="1"/>
  <c r="V961" i="1"/>
  <c r="V1013" i="1"/>
  <c r="V1014" i="1"/>
  <c r="V1015" i="1"/>
  <c r="V1017" i="1"/>
  <c r="V1019" i="1"/>
  <c r="V962" i="1"/>
  <c r="V1020" i="1"/>
  <c r="V1026" i="1"/>
  <c r="V1025" i="1"/>
  <c r="V1027" i="1"/>
  <c r="D11" i="16" s="1"/>
  <c r="V1034" i="1"/>
  <c r="D20" i="19" s="1"/>
  <c r="V1021" i="1"/>
  <c r="V1031" i="1"/>
  <c r="D3" i="19" s="1"/>
  <c r="V1032" i="1"/>
  <c r="V1053" i="1"/>
  <c r="V1023" i="1"/>
  <c r="V1048" i="1"/>
  <c r="V1041" i="1"/>
  <c r="D21" i="19" s="1"/>
  <c r="V1030" i="1"/>
  <c r="D14" i="19" s="1"/>
  <c r="V1024" i="1"/>
  <c r="V1040" i="1"/>
  <c r="V1033" i="1"/>
  <c r="D12" i="21" s="1"/>
  <c r="V1016" i="1"/>
  <c r="V1042" i="1"/>
  <c r="V1038" i="1"/>
  <c r="V1035" i="1"/>
  <c r="V1018" i="1"/>
  <c r="V1028" i="1"/>
  <c r="D16" i="20" s="1"/>
  <c r="V1029" i="1"/>
  <c r="V1044" i="1"/>
  <c r="V1036" i="1"/>
  <c r="D12" i="17" s="1"/>
  <c r="V1022" i="1"/>
  <c r="V1037" i="1"/>
  <c r="V1046" i="1"/>
  <c r="D26" i="19" s="1"/>
  <c r="V1050" i="1"/>
  <c r="V1051" i="1"/>
  <c r="V1047" i="1"/>
  <c r="V1039" i="1"/>
  <c r="V1049" i="1"/>
  <c r="V1045" i="1"/>
  <c r="V1055" i="1"/>
  <c r="V1054" i="1"/>
  <c r="V1057" i="1"/>
  <c r="V1058" i="1"/>
  <c r="V1056" i="1"/>
  <c r="V1043" i="1"/>
  <c r="V1052" i="1"/>
  <c r="V1059" i="1"/>
  <c r="V1060" i="1"/>
  <c r="V1061" i="1"/>
  <c r="V1063" i="1"/>
  <c r="V1062" i="1"/>
  <c r="V1064" i="1"/>
  <c r="V1065" i="1"/>
  <c r="V1067" i="1"/>
  <c r="V1069" i="1"/>
  <c r="V1076" i="1"/>
  <c r="V1072" i="1"/>
  <c r="V1074" i="1"/>
  <c r="V1078" i="1"/>
  <c r="V1080" i="1"/>
  <c r="D8" i="18" s="1"/>
  <c r="V1097" i="1"/>
  <c r="V1099" i="1"/>
  <c r="V1090" i="1"/>
  <c r="V1098" i="1"/>
  <c r="V1066" i="1"/>
  <c r="V1091" i="1"/>
  <c r="D54" i="19" s="1"/>
  <c r="V1071" i="1"/>
  <c r="V1070" i="1"/>
  <c r="V1077" i="1"/>
  <c r="V1100" i="1"/>
  <c r="V1073" i="1"/>
  <c r="V1095" i="1"/>
  <c r="V1079" i="1"/>
  <c r="D20" i="21" s="1"/>
  <c r="V1082" i="1"/>
  <c r="V1081" i="1"/>
  <c r="D19" i="21" s="1"/>
  <c r="V1068" i="1"/>
  <c r="V1083" i="1"/>
  <c r="V1086" i="1"/>
  <c r="D5" i="18" s="1"/>
  <c r="V1089" i="1"/>
  <c r="V1085" i="1"/>
  <c r="D21" i="16" s="1"/>
  <c r="V1084" i="1"/>
  <c r="D41" i="19" s="1"/>
  <c r="V1087" i="1"/>
  <c r="V1088" i="1"/>
  <c r="V1075" i="1"/>
  <c r="V1092" i="1"/>
  <c r="V1093" i="1"/>
  <c r="V1094" i="1"/>
  <c r="V1096" i="1"/>
  <c r="V1101" i="1"/>
  <c r="V1103" i="1"/>
  <c r="V1102" i="1"/>
  <c r="V1104" i="1"/>
  <c r="V1105" i="1"/>
  <c r="V1106" i="1"/>
  <c r="V1107" i="1"/>
  <c r="V1108" i="1"/>
  <c r="V1109" i="1"/>
  <c r="V1110" i="1"/>
  <c r="V1111" i="1"/>
  <c r="V1450" i="1"/>
  <c r="V1452" i="1"/>
  <c r="V1453" i="1"/>
  <c r="V1455" i="1"/>
  <c r="V1457" i="1"/>
  <c r="V1459" i="1"/>
  <c r="V1460" i="1"/>
  <c r="V1462" i="1"/>
  <c r="V1467" i="1"/>
  <c r="V1483" i="1"/>
  <c r="V1489" i="1"/>
  <c r="V1451" i="1"/>
  <c r="V1456" i="1"/>
  <c r="V1492" i="1"/>
  <c r="V1461" i="1"/>
  <c r="V1463" i="1"/>
  <c r="V1468" i="1"/>
  <c r="V1454" i="1"/>
  <c r="V1491" i="1"/>
  <c r="V1490" i="1"/>
  <c r="V1458" i="1"/>
  <c r="V1466" i="1"/>
  <c r="V1470" i="1"/>
  <c r="V1471" i="1"/>
  <c r="V1464" i="1"/>
  <c r="V1472" i="1"/>
  <c r="V1493" i="1"/>
  <c r="V1473" i="1"/>
  <c r="V1474" i="1"/>
  <c r="V1482" i="1"/>
  <c r="V1475" i="1"/>
  <c r="V1465" i="1"/>
  <c r="V1480" i="1"/>
  <c r="V1477" i="1"/>
  <c r="V1478" i="1"/>
  <c r="V1476" i="1"/>
  <c r="V1469" i="1"/>
  <c r="V1485" i="1"/>
  <c r="V1479" i="1"/>
  <c r="V1486" i="1"/>
  <c r="V1484" i="1"/>
  <c r="V1481" i="1"/>
  <c r="V1487" i="1"/>
  <c r="V1488" i="1"/>
  <c r="V1494" i="1"/>
  <c r="V1496" i="1"/>
  <c r="V1495" i="1"/>
  <c r="V1498" i="1"/>
  <c r="V1497" i="1"/>
  <c r="V295" i="1"/>
  <c r="V296" i="1"/>
  <c r="V298" i="1"/>
  <c r="V305" i="1"/>
  <c r="V315" i="1"/>
  <c r="V309" i="1"/>
  <c r="V317" i="1"/>
  <c r="D11" i="19" s="1"/>
  <c r="V318" i="1"/>
  <c r="V301" i="1"/>
  <c r="V297" i="1"/>
  <c r="V310" i="1"/>
  <c r="V300" i="1"/>
  <c r="V302" i="1"/>
  <c r="V306" i="1"/>
  <c r="V307" i="1"/>
  <c r="V312" i="1"/>
  <c r="V299" i="1"/>
  <c r="V335" i="1"/>
  <c r="V339" i="1"/>
  <c r="V340" i="1"/>
  <c r="V304" i="1"/>
  <c r="V334" i="1"/>
  <c r="V319" i="1"/>
  <c r="D10" i="18" s="1"/>
  <c r="V303" i="1"/>
  <c r="V313" i="1"/>
  <c r="V321" i="1"/>
  <c r="V308" i="1"/>
  <c r="V314" i="1"/>
  <c r="V320" i="1"/>
  <c r="V311" i="1"/>
  <c r="D8" i="20" s="1"/>
  <c r="V322" i="1"/>
  <c r="V329" i="1"/>
  <c r="V326" i="1"/>
  <c r="V323" i="1"/>
  <c r="D18" i="19" s="1"/>
  <c r="V327" i="1"/>
  <c r="V325" i="1"/>
  <c r="V324" i="1"/>
  <c r="V328" i="1"/>
  <c r="D9" i="22" s="1"/>
  <c r="V330" i="1"/>
  <c r="D24" i="24" s="1"/>
  <c r="V414" i="1"/>
  <c r="V336" i="1"/>
  <c r="D50" i="16" s="1"/>
  <c r="V331" i="1"/>
  <c r="D14" i="22" s="1"/>
  <c r="V337" i="1"/>
  <c r="V316" i="1"/>
  <c r="V332" i="1"/>
  <c r="V333" i="1"/>
  <c r="V338" i="1"/>
  <c r="V341" i="1"/>
  <c r="V396" i="1"/>
  <c r="V398" i="1"/>
  <c r="V400" i="1"/>
  <c r="V405" i="1"/>
  <c r="D6" i="20" s="1"/>
  <c r="V417" i="1"/>
  <c r="D18" i="22" s="1"/>
  <c r="V415" i="1"/>
  <c r="V393" i="1"/>
  <c r="V404" i="1"/>
  <c r="V342" i="1"/>
  <c r="V408" i="1"/>
  <c r="D17" i="18" s="1"/>
  <c r="V403" i="1"/>
  <c r="V402" i="1"/>
  <c r="V407" i="1"/>
  <c r="V409" i="1"/>
  <c r="V401" i="1"/>
  <c r="V395" i="1"/>
  <c r="V412" i="1"/>
  <c r="V410" i="1"/>
  <c r="V420" i="1"/>
  <c r="D17" i="21" s="1"/>
  <c r="V413" i="1"/>
  <c r="D11" i="18" s="1"/>
  <c r="V419" i="1"/>
  <c r="V399" i="1"/>
  <c r="V394" i="1"/>
  <c r="V406" i="1"/>
  <c r="V411" i="1"/>
  <c r="V397" i="1"/>
  <c r="V421" i="1"/>
  <c r="V423" i="1"/>
  <c r="V416" i="1"/>
  <c r="V418" i="1"/>
  <c r="D23" i="21" s="1"/>
  <c r="V427" i="1"/>
  <c r="V422" i="1"/>
  <c r="V425" i="1"/>
  <c r="V426" i="1"/>
  <c r="V424" i="1"/>
  <c r="V430" i="1"/>
  <c r="V429" i="1"/>
  <c r="V428" i="1"/>
  <c r="V432" i="1"/>
  <c r="V431" i="1"/>
  <c r="V434" i="1"/>
  <c r="D41" i="21" s="1"/>
  <c r="V433" i="1"/>
  <c r="V435" i="1"/>
  <c r="V436" i="1"/>
  <c r="V437" i="1"/>
  <c r="V438" i="1"/>
  <c r="V439" i="1"/>
  <c r="V440" i="1"/>
  <c r="D49" i="16" s="1"/>
  <c r="V442" i="1"/>
  <c r="V443" i="1"/>
  <c r="V446" i="1"/>
  <c r="V449" i="1"/>
  <c r="V453" i="1"/>
  <c r="V451" i="1"/>
  <c r="V455" i="1"/>
  <c r="V457" i="1"/>
  <c r="V462" i="1"/>
  <c r="D39" i="20" s="1"/>
  <c r="V456" i="1"/>
  <c r="V461" i="1"/>
  <c r="V460" i="1"/>
  <c r="V447" i="1"/>
  <c r="V445" i="1"/>
  <c r="D45" i="22" s="1"/>
  <c r="V477" i="1"/>
  <c r="V452" i="1"/>
  <c r="V441" i="1"/>
  <c r="D46" i="20" s="1"/>
  <c r="V463" i="1"/>
  <c r="V464" i="1"/>
  <c r="V448" i="1"/>
  <c r="V454" i="1"/>
  <c r="V444" i="1"/>
  <c r="V458" i="1"/>
  <c r="V470" i="1"/>
  <c r="V465" i="1"/>
  <c r="V466" i="1"/>
  <c r="D7" i="22" s="1"/>
  <c r="V469" i="1"/>
  <c r="V472" i="1"/>
  <c r="V473" i="1"/>
  <c r="V467" i="1"/>
  <c r="V471" i="1"/>
  <c r="V468" i="1"/>
  <c r="V475" i="1"/>
  <c r="V474" i="1"/>
  <c r="V478" i="1"/>
  <c r="D8" i="16" s="1"/>
  <c r="V476" i="1"/>
  <c r="D13" i="17" s="1"/>
  <c r="V479" i="1"/>
  <c r="V480" i="1"/>
  <c r="V481" i="1"/>
  <c r="V482" i="1"/>
  <c r="V483" i="1"/>
  <c r="V484" i="1"/>
  <c r="D53" i="19" s="1"/>
  <c r="V485" i="1"/>
  <c r="D50" i="19" s="1"/>
  <c r="V486" i="1"/>
  <c r="V679" i="1"/>
  <c r="V676" i="1"/>
  <c r="V681" i="1"/>
  <c r="V680" i="1"/>
  <c r="V682" i="1"/>
  <c r="V713" i="1"/>
  <c r="D51" i="20" s="1"/>
  <c r="V677" i="1"/>
  <c r="V691" i="1"/>
  <c r="V689" i="1"/>
  <c r="V683" i="1"/>
  <c r="V685" i="1"/>
  <c r="V686" i="1"/>
  <c r="V688" i="1"/>
  <c r="V687" i="1"/>
  <c r="V717" i="1"/>
  <c r="V684" i="1"/>
  <c r="V693" i="1"/>
  <c r="V718" i="1"/>
  <c r="V694" i="1"/>
  <c r="V706" i="1"/>
  <c r="V678" i="1"/>
  <c r="V707" i="1"/>
  <c r="V690" i="1"/>
  <c r="V692" i="1"/>
  <c r="V709" i="1"/>
  <c r="V696" i="1"/>
  <c r="V697" i="1"/>
  <c r="V700" i="1"/>
  <c r="V698" i="1"/>
  <c r="V701" i="1"/>
  <c r="V704" i="1"/>
  <c r="V705" i="1"/>
  <c r="V708" i="1"/>
  <c r="D8" i="17" s="1"/>
  <c r="V710" i="1"/>
  <c r="V702" i="1"/>
  <c r="V711" i="1"/>
  <c r="V712" i="1"/>
  <c r="V714" i="1"/>
  <c r="D14" i="18" s="1"/>
  <c r="V703" i="1"/>
  <c r="V715" i="1"/>
  <c r="D12" i="24" s="1"/>
  <c r="V716" i="1"/>
  <c r="D6" i="24" s="1"/>
  <c r="V719" i="1"/>
  <c r="V720" i="1"/>
  <c r="V721" i="1"/>
  <c r="V722" i="1"/>
  <c r="V723" i="1"/>
  <c r="V774" i="1"/>
  <c r="V776" i="1"/>
  <c r="V777" i="1"/>
  <c r="V778" i="1"/>
  <c r="V785" i="1"/>
  <c r="V783" i="1"/>
  <c r="V799" i="1"/>
  <c r="V781" i="1"/>
  <c r="V782" i="1"/>
  <c r="V784" i="1"/>
  <c r="V788" i="1"/>
  <c r="V780" i="1"/>
  <c r="V779" i="1"/>
  <c r="V811" i="1"/>
  <c r="V818" i="1"/>
  <c r="V789" i="1"/>
  <c r="V802" i="1"/>
  <c r="V790" i="1"/>
  <c r="V775" i="1"/>
  <c r="V773" i="1"/>
  <c r="V792" i="1"/>
  <c r="V791" i="1"/>
  <c r="V793" i="1"/>
  <c r="V807" i="1"/>
  <c r="V695" i="1"/>
  <c r="V794" i="1"/>
  <c r="V801" i="1"/>
  <c r="V808" i="1"/>
  <c r="V786" i="1"/>
  <c r="V798" i="1"/>
  <c r="D25" i="17" s="1"/>
  <c r="V787" i="1"/>
  <c r="V800" i="1"/>
  <c r="V795" i="1"/>
  <c r="V803" i="1"/>
  <c r="V796" i="1"/>
  <c r="D13" i="22" s="1"/>
  <c r="V804" i="1"/>
  <c r="V805" i="1"/>
  <c r="D18" i="24" s="1"/>
  <c r="V809" i="1"/>
  <c r="V797" i="1"/>
  <c r="V810" i="1"/>
  <c r="D48" i="21" s="1"/>
  <c r="V806" i="1"/>
  <c r="D10" i="24" s="1"/>
  <c r="V812" i="1"/>
  <c r="V813" i="1"/>
  <c r="V814" i="1"/>
  <c r="V815" i="1"/>
  <c r="V816" i="1"/>
  <c r="V817" i="1"/>
  <c r="V1162" i="1"/>
  <c r="V1163" i="1"/>
  <c r="V1168" i="1"/>
  <c r="D23" i="18" s="1"/>
  <c r="V1169" i="1"/>
  <c r="V1170" i="1"/>
  <c r="V1172" i="1"/>
  <c r="D27" i="16" s="1"/>
  <c r="V1181" i="1"/>
  <c r="D11" i="24" s="1"/>
  <c r="V1198" i="1"/>
  <c r="V1164" i="1"/>
  <c r="V1165" i="1"/>
  <c r="V1195" i="1"/>
  <c r="V1178" i="1"/>
  <c r="D20" i="17" s="1"/>
  <c r="V1206" i="1"/>
  <c r="V1183" i="1"/>
  <c r="V1167" i="1"/>
  <c r="V1202" i="1"/>
  <c r="V1192" i="1"/>
  <c r="V1174" i="1"/>
  <c r="V1176" i="1"/>
  <c r="D4" i="22" s="1"/>
  <c r="V1171" i="1"/>
  <c r="V1185" i="1"/>
  <c r="D24" i="20" s="1"/>
  <c r="V1179" i="1"/>
  <c r="V1173" i="1"/>
  <c r="V1166" i="1"/>
  <c r="V1186" i="1"/>
  <c r="V1180" i="1"/>
  <c r="V1177" i="1"/>
  <c r="D15" i="18" s="1"/>
  <c r="V1187" i="1"/>
  <c r="V1203" i="1"/>
  <c r="V1184" i="1"/>
  <c r="D21" i="22" s="1"/>
  <c r="V1193" i="1"/>
  <c r="V1189" i="1"/>
  <c r="V1190" i="1"/>
  <c r="V1191" i="1"/>
  <c r="D23" i="16" s="1"/>
  <c r="V1194" i="1"/>
  <c r="V1199" i="1"/>
  <c r="V1197" i="1"/>
  <c r="V1200" i="1"/>
  <c r="V1188" i="1"/>
  <c r="V1196" i="1"/>
  <c r="V1182" i="1"/>
  <c r="D8" i="24" s="1"/>
  <c r="V1205" i="1"/>
  <c r="V1204" i="1"/>
  <c r="V1201" i="1"/>
  <c r="V1207" i="1"/>
  <c r="V1208" i="1"/>
  <c r="V1210" i="1"/>
  <c r="V1209" i="1"/>
  <c r="V1211" i="1"/>
  <c r="V1410" i="1"/>
  <c r="V1412" i="1"/>
  <c r="D15" i="21" s="1"/>
  <c r="V1415" i="1"/>
  <c r="V1417" i="1"/>
  <c r="V1420" i="1"/>
  <c r="V1424" i="1"/>
  <c r="V1428" i="1"/>
  <c r="V1411" i="1"/>
  <c r="V1418" i="1"/>
  <c r="V1421" i="1"/>
  <c r="V1414" i="1"/>
  <c r="V1425" i="1"/>
  <c r="V1416" i="1"/>
  <c r="D4" i="17" s="1"/>
  <c r="V1419" i="1"/>
  <c r="V1429" i="1"/>
  <c r="V1423" i="1"/>
  <c r="V1437" i="1"/>
  <c r="V1409" i="1"/>
  <c r="V1443" i="1"/>
  <c r="V1422" i="1"/>
  <c r="V1413" i="1"/>
  <c r="V1436" i="1"/>
  <c r="V1408" i="1"/>
  <c r="D10" i="17" s="1"/>
  <c r="V1426" i="1"/>
  <c r="V1433" i="1"/>
  <c r="V1427" i="1"/>
  <c r="V1430" i="1"/>
  <c r="V1432" i="1"/>
  <c r="V1444" i="1"/>
  <c r="V1447" i="1"/>
  <c r="V3" i="1"/>
  <c r="V1435" i="1"/>
  <c r="V1445" i="1"/>
  <c r="V1442" i="1"/>
  <c r="D20" i="16" s="1"/>
  <c r="V1431" i="1"/>
  <c r="V1449" i="1"/>
  <c r="V1448" i="1"/>
  <c r="V1440" i="1"/>
  <c r="V1446" i="1"/>
  <c r="V1441" i="1"/>
  <c r="D40" i="20" s="1"/>
  <c r="V1434" i="1"/>
  <c r="V1439" i="1"/>
  <c r="D6" i="17" s="1"/>
  <c r="V1438" i="1"/>
  <c r="V4" i="1"/>
  <c r="V9" i="1"/>
  <c r="V5" i="1"/>
  <c r="V10" i="1"/>
  <c r="V11" i="1"/>
  <c r="D13" i="18" s="1"/>
  <c r="V13" i="1"/>
  <c r="D9" i="19" s="1"/>
  <c r="V14" i="1"/>
  <c r="V15" i="1"/>
  <c r="D14" i="24" s="1"/>
  <c r="V20" i="1"/>
  <c r="V21" i="1"/>
  <c r="V54" i="1"/>
  <c r="V450" i="1"/>
  <c r="V6" i="1"/>
  <c r="D21" i="21" s="1"/>
  <c r="V7" i="1"/>
  <c r="V8" i="1"/>
  <c r="V39" i="1"/>
  <c r="V35" i="1"/>
  <c r="D42" i="21" s="1"/>
  <c r="V33" i="1"/>
  <c r="V40" i="1"/>
  <c r="V38" i="1"/>
  <c r="V25" i="1"/>
  <c r="V12" i="1"/>
  <c r="V27" i="1"/>
  <c r="V28" i="1"/>
  <c r="V23" i="1"/>
  <c r="V41" i="1"/>
  <c r="V34" i="1"/>
  <c r="V29" i="1"/>
  <c r="V37" i="1"/>
  <c r="D39" i="16" s="1"/>
  <c r="V24" i="1"/>
  <c r="V30" i="1"/>
  <c r="V42" i="1"/>
  <c r="V19" i="1"/>
  <c r="V43" i="1"/>
  <c r="V31" i="1"/>
  <c r="V32" i="1"/>
  <c r="V36" i="1"/>
  <c r="V22" i="1"/>
  <c r="V44" i="1"/>
  <c r="V17" i="1"/>
  <c r="V16" i="1"/>
  <c r="V18" i="1"/>
  <c r="V45" i="1"/>
  <c r="V47" i="1"/>
  <c r="D17" i="20" s="1"/>
  <c r="V46" i="1"/>
  <c r="V26" i="1"/>
  <c r="V48" i="1"/>
  <c r="D12" i="22" s="1"/>
  <c r="V52" i="1"/>
  <c r="V51" i="1"/>
  <c r="V49" i="1"/>
  <c r="V50" i="1"/>
  <c r="V53" i="1"/>
  <c r="V55" i="1"/>
  <c r="D40" i="21" s="1"/>
  <c r="V56" i="1"/>
  <c r="V59" i="1"/>
  <c r="V60" i="1"/>
  <c r="D50" i="18" s="1"/>
  <c r="V64" i="1"/>
  <c r="D45" i="20" s="1"/>
  <c r="V66" i="1"/>
  <c r="V73" i="1"/>
  <c r="V78" i="1"/>
  <c r="V83" i="1"/>
  <c r="V72" i="1"/>
  <c r="V71" i="1"/>
  <c r="V79" i="1"/>
  <c r="V65" i="1"/>
  <c r="V75" i="1"/>
  <c r="V81" i="1"/>
  <c r="V103" i="1"/>
  <c r="D15" i="20" s="1"/>
  <c r="V58" i="1"/>
  <c r="V62" i="1"/>
  <c r="V69" i="1"/>
  <c r="V77" i="1"/>
  <c r="V61" i="1"/>
  <c r="V70" i="1"/>
  <c r="V67" i="1"/>
  <c r="V84" i="1"/>
  <c r="V63" i="1"/>
  <c r="D4" i="20" s="1"/>
  <c r="V57" i="1"/>
  <c r="D21" i="17" s="1"/>
  <c r="V92" i="1"/>
  <c r="V76" i="1"/>
  <c r="V85" i="1"/>
  <c r="V91" i="1"/>
  <c r="V86" i="1"/>
  <c r="V68" i="1"/>
  <c r="D24" i="21" s="1"/>
  <c r="V104" i="1"/>
  <c r="V90" i="1"/>
  <c r="V82" i="1"/>
  <c r="V89" i="1"/>
  <c r="V96" i="1"/>
  <c r="V80" i="1"/>
  <c r="V98" i="1"/>
  <c r="D22" i="24" s="1"/>
  <c r="V87" i="1"/>
  <c r="V97" i="1"/>
  <c r="V74" i="1"/>
  <c r="V94" i="1"/>
  <c r="V88" i="1"/>
  <c r="V101" i="1"/>
  <c r="D13" i="21" s="1"/>
  <c r="V100" i="1"/>
  <c r="D25" i="21" s="1"/>
  <c r="V93" i="1"/>
  <c r="V102" i="1"/>
  <c r="V99" i="1"/>
  <c r="D8" i="19" s="1"/>
  <c r="V95" i="1"/>
  <c r="V105" i="1"/>
  <c r="D7" i="24" s="1"/>
  <c r="V106" i="1"/>
  <c r="V250" i="1"/>
  <c r="V252" i="1"/>
  <c r="V253" i="1"/>
  <c r="D18" i="17" s="1"/>
  <c r="V254" i="1"/>
  <c r="V256" i="1"/>
  <c r="V258" i="1"/>
  <c r="V262" i="1"/>
  <c r="V263" i="1"/>
  <c r="V266" i="1"/>
  <c r="D7" i="18" s="1"/>
  <c r="V268" i="1"/>
  <c r="V269" i="1"/>
  <c r="V279" i="1"/>
  <c r="V251" i="1"/>
  <c r="V267" i="1"/>
  <c r="D39" i="18" s="1"/>
  <c r="V255" i="1"/>
  <c r="V264" i="1"/>
  <c r="V273" i="1"/>
  <c r="V265" i="1"/>
  <c r="V260" i="1"/>
  <c r="V259" i="1"/>
  <c r="V257" i="1"/>
  <c r="V271" i="1"/>
  <c r="V275" i="1"/>
  <c r="V272" i="1"/>
  <c r="D4" i="18" s="1"/>
  <c r="V277" i="1"/>
  <c r="V285" i="1"/>
  <c r="V278" i="1"/>
  <c r="V282" i="1"/>
  <c r="V280" i="1"/>
  <c r="V274" i="1"/>
  <c r="V286" i="1"/>
  <c r="D48" i="16" s="1"/>
  <c r="V284" i="1"/>
  <c r="D40" i="19" s="1"/>
  <c r="V261" i="1"/>
  <c r="V276" i="1"/>
  <c r="V287" i="1"/>
  <c r="V270" i="1"/>
  <c r="V283" i="1"/>
  <c r="V281" i="1"/>
  <c r="V288" i="1"/>
  <c r="D51" i="19" s="1"/>
  <c r="V290" i="1"/>
  <c r="V534" i="1"/>
  <c r="V291" i="1"/>
  <c r="V289" i="1"/>
  <c r="D20" i="22" s="1"/>
  <c r="V294" i="1"/>
  <c r="V292" i="1"/>
  <c r="V533" i="1"/>
  <c r="V293" i="1"/>
  <c r="V535" i="1"/>
  <c r="V536" i="1"/>
  <c r="V543" i="1"/>
  <c r="V545" i="1"/>
  <c r="V546" i="1"/>
  <c r="V550" i="1"/>
  <c r="V568" i="1"/>
  <c r="D12" i="20" s="1"/>
  <c r="V542" i="1"/>
  <c r="V578" i="1"/>
  <c r="V537" i="1"/>
  <c r="V538" i="1"/>
  <c r="V540" i="1"/>
  <c r="V582" i="1"/>
  <c r="V552" i="1"/>
  <c r="V580" i="1"/>
  <c r="D48" i="19" s="1"/>
  <c r="V549" i="1"/>
  <c r="V541" i="1"/>
  <c r="V539" i="1"/>
  <c r="V556" i="1"/>
  <c r="V562" i="1"/>
  <c r="V557" i="1"/>
  <c r="V547" i="1"/>
  <c r="V555" i="1"/>
  <c r="V548" i="1"/>
  <c r="V554" i="1"/>
  <c r="V572" i="1"/>
  <c r="D25" i="24" s="1"/>
  <c r="V559" i="1"/>
  <c r="V565" i="1"/>
  <c r="D22" i="21" s="1"/>
  <c r="V563" i="1"/>
  <c r="V544" i="1"/>
  <c r="V560" i="1"/>
  <c r="V561" i="1"/>
  <c r="V570" i="1"/>
  <c r="V566" i="1"/>
  <c r="V571" i="1"/>
  <c r="D13" i="19" s="1"/>
  <c r="V553" i="1"/>
  <c r="V567" i="1"/>
  <c r="D16" i="17" s="1"/>
  <c r="V558" i="1"/>
  <c r="V564" i="1"/>
  <c r="V573" i="1"/>
  <c r="D6" i="16" s="1"/>
  <c r="V575" i="1"/>
  <c r="V574" i="1"/>
  <c r="D12" i="19" s="1"/>
  <c r="V569" i="1"/>
  <c r="D14" i="17" s="1"/>
  <c r="V551" i="1"/>
  <c r="V579" i="1"/>
  <c r="V581" i="1"/>
  <c r="V576" i="1"/>
  <c r="V577" i="1"/>
  <c r="V628" i="1"/>
  <c r="V630" i="1"/>
  <c r="D47" i="22" s="1"/>
  <c r="V631" i="1"/>
  <c r="V633" i="1"/>
  <c r="D49" i="18" s="1"/>
  <c r="V635" i="1"/>
  <c r="V638" i="1"/>
  <c r="V640" i="1"/>
  <c r="V642" i="1"/>
  <c r="V643" i="1"/>
  <c r="V657" i="1"/>
  <c r="V648" i="1"/>
  <c r="V644" i="1"/>
  <c r="V634" i="1"/>
  <c r="D43" i="16" s="1"/>
  <c r="V636" i="1"/>
  <c r="V637" i="1"/>
  <c r="V639" i="1"/>
  <c r="V645" i="1"/>
  <c r="V670" i="1"/>
  <c r="D24" i="16" s="1"/>
  <c r="V649" i="1"/>
  <c r="V646" i="1"/>
  <c r="V632" i="1"/>
  <c r="V659" i="1"/>
  <c r="D35" i="16" s="1"/>
  <c r="V629" i="1"/>
  <c r="V653" i="1"/>
  <c r="V658" i="1"/>
  <c r="V647" i="1"/>
  <c r="V654" i="1"/>
  <c r="V641" i="1"/>
  <c r="V662" i="1"/>
  <c r="V656" i="1"/>
  <c r="V650" i="1"/>
  <c r="V651" i="1"/>
  <c r="D25" i="19" s="1"/>
  <c r="V663" i="1"/>
  <c r="D20" i="24" s="1"/>
  <c r="V664" i="1"/>
  <c r="D22" i="19" s="1"/>
  <c r="V665" i="1"/>
  <c r="V652" i="1"/>
  <c r="V655" i="1"/>
  <c r="V667" i="1"/>
  <c r="D11" i="21" s="1"/>
  <c r="V666" i="1"/>
  <c r="V660" i="1"/>
  <c r="D25" i="22" s="1"/>
  <c r="V661" i="1"/>
  <c r="V668" i="1"/>
  <c r="V671" i="1"/>
  <c r="D46" i="19" s="1"/>
  <c r="V669" i="1"/>
  <c r="V672" i="1"/>
  <c r="V673" i="1"/>
  <c r="V674" i="1"/>
  <c r="V675" i="1"/>
  <c r="V1113" i="1"/>
  <c r="V1116" i="1"/>
  <c r="V1117" i="1"/>
  <c r="V1120" i="1"/>
  <c r="V1119" i="1"/>
  <c r="V1123" i="1"/>
  <c r="D3" i="22" s="1"/>
  <c r="V1124" i="1"/>
  <c r="V1130" i="1"/>
  <c r="V1126" i="1"/>
  <c r="V1131" i="1"/>
  <c r="D15" i="22" s="1"/>
  <c r="V1132" i="1"/>
  <c r="V1153" i="1"/>
  <c r="V1157" i="1"/>
  <c r="V1112" i="1"/>
  <c r="V1115" i="1"/>
  <c r="V1121" i="1"/>
  <c r="V1122" i="1"/>
  <c r="V1159" i="1"/>
  <c r="V1125" i="1"/>
  <c r="V1118" i="1"/>
  <c r="V1129" i="1"/>
  <c r="D7" i="21" s="1"/>
  <c r="V1134" i="1"/>
  <c r="D3" i="17" s="1"/>
  <c r="V1114" i="1"/>
  <c r="V1158" i="1"/>
  <c r="V1128" i="1"/>
  <c r="V1133" i="1"/>
  <c r="V1135" i="1"/>
  <c r="D24" i="22" s="1"/>
  <c r="V1136" i="1"/>
  <c r="V1141" i="1"/>
  <c r="V1127" i="1"/>
  <c r="V1137" i="1"/>
  <c r="D21" i="24" s="1"/>
  <c r="V1144" i="1"/>
  <c r="D45" i="21" s="1"/>
  <c r="V1145" i="1"/>
  <c r="V1138" i="1"/>
  <c r="V1149" i="1"/>
  <c r="V1146" i="1"/>
  <c r="V1150" i="1"/>
  <c r="D19" i="19" s="1"/>
  <c r="V1142" i="1"/>
  <c r="D25" i="20" s="1"/>
  <c r="V1147" i="1"/>
  <c r="V1151" i="1"/>
  <c r="V1139" i="1"/>
  <c r="V1148" i="1"/>
  <c r="V1140" i="1"/>
  <c r="V1154" i="1"/>
  <c r="V1310" i="1"/>
  <c r="D3" i="21" s="1"/>
  <c r="V1309" i="1"/>
  <c r="D26" i="16" s="1"/>
  <c r="V1155" i="1"/>
  <c r="V1161" i="1"/>
  <c r="V1156" i="1"/>
  <c r="V1143" i="1"/>
  <c r="D52" i="20" s="1"/>
  <c r="V1160" i="1"/>
  <c r="V1152" i="1"/>
  <c r="V1313" i="1"/>
  <c r="V1317" i="1"/>
  <c r="D21" i="18" s="1"/>
  <c r="V1318" i="1"/>
  <c r="V1319" i="1"/>
  <c r="V1320" i="1"/>
  <c r="D4" i="19" s="1"/>
  <c r="V1324" i="1"/>
  <c r="D11" i="17" s="1"/>
  <c r="V1328" i="1"/>
  <c r="V1331" i="1"/>
  <c r="V1332" i="1"/>
  <c r="V1329" i="1"/>
  <c r="V1330" i="1"/>
  <c r="D46" i="18" s="1"/>
  <c r="V1347" i="1"/>
  <c r="V1354" i="1"/>
  <c r="V1314" i="1"/>
  <c r="V1321" i="1"/>
  <c r="V1312" i="1"/>
  <c r="V1337" i="1"/>
  <c r="V1326" i="1"/>
  <c r="V1325" i="1"/>
  <c r="D9" i="21" s="1"/>
  <c r="V1322" i="1"/>
  <c r="D17" i="17" s="1"/>
  <c r="V1323" i="1"/>
  <c r="V1345" i="1"/>
  <c r="V1315" i="1"/>
  <c r="V1311" i="1"/>
  <c r="V1335" i="1"/>
  <c r="V1327" i="1"/>
  <c r="V1339" i="1"/>
  <c r="V1336" i="1"/>
  <c r="V1341" i="1"/>
  <c r="V1334" i="1"/>
  <c r="V1343" i="1"/>
  <c r="V1316" i="1"/>
  <c r="V1340" i="1"/>
  <c r="V1342" i="1"/>
  <c r="V1338" i="1"/>
  <c r="V1333" i="1"/>
  <c r="V1346" i="1"/>
  <c r="V1348" i="1"/>
  <c r="V1353" i="1"/>
  <c r="V1351" i="1"/>
  <c r="V1344" i="1"/>
  <c r="V1350" i="1"/>
  <c r="V1349" i="1"/>
  <c r="V1359" i="1"/>
  <c r="V1358" i="1"/>
  <c r="V1355" i="1"/>
  <c r="V1356" i="1"/>
  <c r="V1352" i="1"/>
  <c r="V1369" i="1"/>
  <c r="V1360" i="1"/>
  <c r="D16" i="19" s="1"/>
  <c r="V1362" i="1"/>
  <c r="D5" i="20" s="1"/>
  <c r="V1361" i="1"/>
  <c r="D3" i="20" s="1"/>
  <c r="V1364" i="1"/>
  <c r="V1365" i="1"/>
  <c r="V1366" i="1"/>
  <c r="V1372" i="1"/>
  <c r="V1374" i="1"/>
  <c r="V1376" i="1"/>
  <c r="V1378" i="1"/>
  <c r="D42" i="17" s="1"/>
  <c r="V1389" i="1"/>
  <c r="V1395" i="1"/>
  <c r="V1363" i="1"/>
  <c r="D22" i="20" s="1"/>
  <c r="V1370" i="1"/>
  <c r="V1375" i="1"/>
  <c r="V1396" i="1"/>
  <c r="V1373" i="1"/>
  <c r="V1377" i="1"/>
  <c r="V1367" i="1"/>
  <c r="V1368" i="1"/>
  <c r="V1357" i="1"/>
  <c r="V1384" i="1"/>
  <c r="V1407" i="1"/>
  <c r="D7" i="20" s="1"/>
  <c r="V1397" i="1"/>
  <c r="V1383" i="1"/>
  <c r="V1381" i="1"/>
  <c r="V1386" i="1"/>
  <c r="V1379" i="1"/>
  <c r="V1371" i="1"/>
  <c r="V1390" i="1"/>
  <c r="V1385" i="1"/>
  <c r="V1380" i="1"/>
  <c r="V1388" i="1"/>
  <c r="V1391" i="1"/>
  <c r="V1392" i="1"/>
  <c r="V1387" i="1"/>
  <c r="V1393" i="1"/>
  <c r="V1382" i="1"/>
  <c r="V1398" i="1"/>
  <c r="V1394" i="1"/>
  <c r="V107" i="1"/>
  <c r="D4" i="21" l="1"/>
  <c r="D50" i="20"/>
  <c r="H3" i="12"/>
  <c r="H4" i="12"/>
  <c r="H5" i="12"/>
  <c r="H6" i="12"/>
  <c r="H7" i="12"/>
  <c r="H8" i="12"/>
  <c r="H9" i="12"/>
  <c r="H10" i="12"/>
  <c r="H11" i="12"/>
  <c r="H12" i="12"/>
  <c r="H13" i="12"/>
  <c r="H14" i="12"/>
  <c r="H15" i="12"/>
  <c r="H16" i="12"/>
  <c r="H17" i="12"/>
  <c r="H18" i="12"/>
  <c r="H19" i="12"/>
  <c r="H20" i="12"/>
  <c r="H21" i="12"/>
  <c r="H22" i="12"/>
  <c r="H2" i="12"/>
  <c r="G3" i="12"/>
  <c r="G4" i="12"/>
  <c r="G5" i="12"/>
  <c r="G6" i="12"/>
  <c r="G7" i="12"/>
  <c r="G8" i="12"/>
  <c r="G9" i="12"/>
  <c r="G10" i="12"/>
  <c r="G11" i="12"/>
  <c r="G12" i="12"/>
  <c r="G13" i="12"/>
  <c r="G14" i="12"/>
  <c r="G15" i="12"/>
  <c r="G16" i="12"/>
  <c r="G17" i="12"/>
  <c r="G18" i="12"/>
  <c r="G19" i="12"/>
  <c r="G20" i="12"/>
  <c r="G21" i="12"/>
  <c r="G22" i="12"/>
  <c r="F3" i="12"/>
  <c r="F4" i="12"/>
  <c r="F5" i="12"/>
  <c r="F6" i="12"/>
  <c r="F7" i="12"/>
  <c r="F8" i="12"/>
  <c r="F9" i="12"/>
  <c r="F10" i="12"/>
  <c r="F11" i="12"/>
  <c r="F12" i="12"/>
  <c r="F13" i="12"/>
  <c r="F14" i="12"/>
  <c r="F15" i="12"/>
  <c r="F16" i="12"/>
  <c r="F17" i="12"/>
  <c r="F18" i="12"/>
  <c r="F19" i="12"/>
  <c r="F20" i="12"/>
  <c r="F21" i="12"/>
  <c r="F22" i="12"/>
  <c r="E3" i="12"/>
  <c r="E4" i="12"/>
  <c r="E5" i="12"/>
  <c r="E6" i="12"/>
  <c r="E7" i="12"/>
  <c r="E8" i="12"/>
  <c r="E9" i="12"/>
  <c r="E10" i="12"/>
  <c r="E11" i="12"/>
  <c r="E12" i="12"/>
  <c r="E13" i="12"/>
  <c r="E14" i="12"/>
  <c r="E15" i="12"/>
  <c r="E16" i="12"/>
  <c r="E17" i="12"/>
  <c r="E18" i="12"/>
  <c r="E19" i="12"/>
  <c r="E20" i="12"/>
  <c r="E21" i="12"/>
  <c r="E22" i="12"/>
  <c r="E29" i="12"/>
  <c r="D3" i="12"/>
  <c r="D4" i="12"/>
  <c r="D5" i="12"/>
  <c r="D6" i="12"/>
  <c r="D7" i="12"/>
  <c r="D8" i="12"/>
  <c r="D9" i="12"/>
  <c r="D10" i="12"/>
  <c r="D11" i="12"/>
  <c r="D12" i="12"/>
  <c r="D13" i="12"/>
  <c r="D14" i="12"/>
  <c r="D15" i="12"/>
  <c r="D16" i="12"/>
  <c r="D17" i="12"/>
  <c r="D18" i="12"/>
  <c r="D19" i="12"/>
  <c r="D20" i="12"/>
  <c r="D21" i="12"/>
  <c r="D22" i="12"/>
  <c r="C3" i="12"/>
  <c r="C4" i="12"/>
  <c r="C5" i="12"/>
  <c r="C6" i="12"/>
  <c r="C7" i="12"/>
  <c r="C8" i="12"/>
  <c r="C9" i="12"/>
  <c r="C10" i="12"/>
  <c r="C11" i="12"/>
  <c r="C12" i="12"/>
  <c r="C13" i="12"/>
  <c r="C14" i="12"/>
  <c r="C15" i="12"/>
  <c r="C16" i="12"/>
  <c r="C17" i="12"/>
  <c r="C18" i="12"/>
  <c r="C19" i="12"/>
  <c r="C20" i="12"/>
  <c r="C21" i="12"/>
  <c r="C22" i="12"/>
  <c r="B3" i="12"/>
  <c r="B4" i="12"/>
  <c r="B5" i="12"/>
  <c r="B6" i="12"/>
  <c r="B7" i="12"/>
  <c r="B8" i="12"/>
  <c r="B9" i="12"/>
  <c r="B10" i="12"/>
  <c r="B11" i="12"/>
  <c r="B12" i="12"/>
  <c r="B13" i="12"/>
  <c r="B14" i="12"/>
  <c r="B15" i="12"/>
  <c r="B16" i="12"/>
  <c r="B17" i="12"/>
  <c r="B18" i="12"/>
  <c r="B19" i="12"/>
  <c r="B20" i="12"/>
  <c r="B21" i="12"/>
  <c r="B22" i="12"/>
  <c r="A13" i="12"/>
  <c r="B13" i="3" l="1"/>
  <c r="G2" i="12" l="1"/>
  <c r="F2" i="12"/>
  <c r="E2" i="12"/>
  <c r="D2" i="12"/>
  <c r="C2" i="12"/>
  <c r="B2" i="12"/>
  <c r="A2" i="12"/>
  <c r="A3" i="12"/>
  <c r="A4" i="12"/>
  <c r="A5" i="12"/>
  <c r="A6" i="12"/>
  <c r="A7" i="12"/>
  <c r="A8" i="12"/>
  <c r="A9" i="12"/>
  <c r="A10" i="12"/>
  <c r="A11" i="12"/>
  <c r="A12" i="12"/>
  <c r="A14" i="12"/>
  <c r="A15" i="12"/>
  <c r="A16" i="12"/>
  <c r="A17" i="12"/>
  <c r="A18" i="12"/>
  <c r="A19" i="12"/>
  <c r="A20" i="12"/>
  <c r="A21" i="12"/>
  <c r="G4" i="19" l="1"/>
  <c r="G14" i="16"/>
  <c r="G24" i="21"/>
  <c r="G8" i="22"/>
  <c r="G18" i="20"/>
  <c r="G28" i="17"/>
  <c r="G12" i="16"/>
  <c r="G22" i="21"/>
  <c r="G6" i="22"/>
  <c r="G24" i="20"/>
  <c r="G10" i="17"/>
  <c r="G13" i="22"/>
  <c r="G23" i="20"/>
  <c r="G7" i="19"/>
  <c r="G17" i="16"/>
  <c r="G27" i="21"/>
  <c r="G11" i="22"/>
  <c r="G21" i="20"/>
  <c r="G5" i="19"/>
  <c r="G15" i="16"/>
  <c r="G26" i="17"/>
  <c r="G28" i="19"/>
  <c r="G11" i="20"/>
  <c r="G21" i="17"/>
  <c r="G5" i="16"/>
  <c r="G15" i="21"/>
  <c r="G26" i="19"/>
  <c r="G9" i="20"/>
  <c r="G19" i="17"/>
  <c r="G30" i="22"/>
  <c r="G9" i="21"/>
  <c r="G10" i="16"/>
  <c r="G20" i="21"/>
  <c r="G4" i="22"/>
  <c r="G14" i="20"/>
  <c r="G24" i="17"/>
  <c r="G8" i="16"/>
  <c r="G18" i="21"/>
  <c r="G29" i="19"/>
  <c r="G16" i="20"/>
  <c r="G29" i="21"/>
  <c r="G20" i="19"/>
  <c r="G30" i="16"/>
  <c r="G13" i="17"/>
  <c r="G24" i="22"/>
  <c r="G7" i="21"/>
  <c r="G18" i="19"/>
  <c r="G28" i="16"/>
  <c r="G11" i="17"/>
  <c r="G22" i="22"/>
  <c r="G21" i="21"/>
  <c r="G30" i="17"/>
  <c r="G29" i="22"/>
  <c r="G12" i="21"/>
  <c r="G23" i="19"/>
  <c r="G6" i="20"/>
  <c r="G16" i="17"/>
  <c r="G27" i="22"/>
  <c r="G10" i="21"/>
  <c r="G21" i="19"/>
  <c r="G4" i="20"/>
  <c r="G5" i="21"/>
  <c r="G17" i="22"/>
  <c r="G27" i="20"/>
  <c r="G11" i="19"/>
  <c r="G21" i="16"/>
  <c r="G4" i="17"/>
  <c r="G15" i="22"/>
  <c r="G25" i="20"/>
  <c r="G9" i="19"/>
  <c r="G19" i="16"/>
  <c r="G16" i="19"/>
  <c r="G26" i="16"/>
  <c r="G9" i="17"/>
  <c r="G30" i="20"/>
  <c r="G24" i="16"/>
  <c r="G18" i="22"/>
  <c r="G6" i="17"/>
  <c r="G9" i="22"/>
  <c r="G19" i="20"/>
  <c r="G29" i="17"/>
  <c r="G13" i="16"/>
  <c r="G23" i="21"/>
  <c r="G7" i="22"/>
  <c r="G17" i="20"/>
  <c r="G27" i="17"/>
  <c r="G11" i="16"/>
  <c r="G18" i="17"/>
  <c r="G8" i="19"/>
  <c r="G18" i="16"/>
  <c r="G28" i="21"/>
  <c r="G12" i="22"/>
  <c r="G22" i="20"/>
  <c r="G6" i="19"/>
  <c r="G16" i="16"/>
  <c r="G26" i="21"/>
  <c r="G10" i="22"/>
  <c r="G28" i="20"/>
  <c r="G22" i="17"/>
  <c r="G6" i="16"/>
  <c r="G16" i="21"/>
  <c r="G27" i="19"/>
  <c r="G10" i="20"/>
  <c r="G20" i="17"/>
  <c r="G4" i="16"/>
  <c r="G14" i="21"/>
  <c r="G25" i="19"/>
  <c r="G8" i="20"/>
  <c r="G5" i="22"/>
  <c r="G15" i="20"/>
  <c r="G25" i="17"/>
  <c r="G9" i="16"/>
  <c r="G19" i="21"/>
  <c r="G30" i="19"/>
  <c r="G13" i="20"/>
  <c r="G23" i="17"/>
  <c r="G7" i="16"/>
  <c r="G14" i="17"/>
  <c r="G14" i="19"/>
  <c r="G17" i="21"/>
  <c r="G25" i="22"/>
  <c r="G8" i="21"/>
  <c r="G19" i="19"/>
  <c r="G29" i="16"/>
  <c r="G12" i="17"/>
  <c r="G23" i="22"/>
  <c r="G6" i="21"/>
  <c r="G17" i="19"/>
  <c r="G27" i="16"/>
  <c r="G20" i="20"/>
  <c r="G24" i="19"/>
  <c r="G7" i="20"/>
  <c r="G17" i="17"/>
  <c r="G28" i="22"/>
  <c r="G11" i="21"/>
  <c r="G22" i="19"/>
  <c r="G5" i="20"/>
  <c r="G15" i="17"/>
  <c r="G26" i="22"/>
  <c r="G25" i="21"/>
  <c r="G12" i="19"/>
  <c r="G22" i="16"/>
  <c r="G5" i="17"/>
  <c r="G16" i="22"/>
  <c r="G26" i="20"/>
  <c r="G10" i="19"/>
  <c r="G20" i="16"/>
  <c r="G30" i="21"/>
  <c r="G14" i="22"/>
  <c r="G13" i="21"/>
  <c r="G21" i="22"/>
  <c r="G4" i="21"/>
  <c r="G15" i="19"/>
  <c r="G25" i="16"/>
  <c r="G8" i="17"/>
  <c r="G19" i="22"/>
  <c r="G29" i="20"/>
  <c r="G13" i="19"/>
  <c r="G23" i="16"/>
  <c r="G12" i="20"/>
  <c r="G20" i="22"/>
  <c r="G7" i="17"/>
  <c r="G3" i="16"/>
  <c r="G3" i="20"/>
  <c r="G3" i="17"/>
  <c r="G3" i="21"/>
  <c r="G3" i="19"/>
  <c r="G3" i="22"/>
  <c r="G4" i="24"/>
  <c r="G20" i="24"/>
  <c r="G7" i="24"/>
  <c r="G23" i="24"/>
  <c r="G6" i="24"/>
  <c r="G22" i="24"/>
  <c r="G9" i="24"/>
  <c r="G28" i="18"/>
  <c r="G12" i="18"/>
  <c r="G25" i="18"/>
  <c r="G9" i="18"/>
  <c r="G23" i="18"/>
  <c r="G30" i="18"/>
  <c r="G14" i="18"/>
  <c r="G19" i="24"/>
  <c r="G29" i="24"/>
  <c r="G16" i="18"/>
  <c r="G11" i="18"/>
  <c r="G8" i="24"/>
  <c r="G24" i="24"/>
  <c r="G11" i="24"/>
  <c r="G27" i="24"/>
  <c r="G10" i="24"/>
  <c r="G26" i="24"/>
  <c r="G17" i="24"/>
  <c r="G24" i="18"/>
  <c r="G8" i="18"/>
  <c r="G21" i="18"/>
  <c r="G5" i="18"/>
  <c r="G19" i="18"/>
  <c r="G26" i="18"/>
  <c r="G6" i="18"/>
  <c r="G22" i="18"/>
  <c r="G16" i="24"/>
  <c r="G3" i="24"/>
  <c r="G18" i="24"/>
  <c r="G29" i="18"/>
  <c r="G13" i="18"/>
  <c r="G18" i="18"/>
  <c r="G12" i="24"/>
  <c r="G28" i="24"/>
  <c r="G15" i="24"/>
  <c r="G25" i="24"/>
  <c r="G14" i="24"/>
  <c r="G30" i="24"/>
  <c r="G21" i="24"/>
  <c r="G20" i="18"/>
  <c r="G4" i="18"/>
  <c r="G17" i="18"/>
  <c r="G10" i="18"/>
  <c r="G15" i="18"/>
  <c r="G7" i="18"/>
  <c r="G13" i="24"/>
  <c r="G5" i="24"/>
  <c r="G27" i="18"/>
  <c r="J722" i="1"/>
  <c r="G3" i="18"/>
  <c r="J595" i="1"/>
  <c r="G35" i="19"/>
  <c r="G35" i="17"/>
  <c r="G35" i="24"/>
  <c r="G35" i="18"/>
  <c r="G35" i="21"/>
  <c r="G35" i="16"/>
  <c r="G35" i="20"/>
  <c r="G35" i="22"/>
  <c r="J988" i="1"/>
  <c r="J274" i="1"/>
  <c r="J297" i="1"/>
  <c r="J302" i="1"/>
  <c r="J305" i="1"/>
  <c r="J307" i="1"/>
  <c r="J315" i="1"/>
  <c r="J1034" i="1"/>
  <c r="J1062" i="1"/>
  <c r="J1077" i="1"/>
  <c r="J1052" i="1"/>
  <c r="J1064" i="1"/>
  <c r="J1058" i="1"/>
  <c r="J1083" i="1"/>
  <c r="J1099" i="1"/>
  <c r="J1117" i="1"/>
  <c r="J1091" i="1"/>
  <c r="J1108" i="1"/>
  <c r="J1277" i="1"/>
  <c r="J1185" i="1"/>
  <c r="J1197" i="1"/>
  <c r="J1210" i="1"/>
  <c r="J1211" i="1"/>
  <c r="J1222" i="1"/>
  <c r="J906" i="1"/>
  <c r="J22" i="1"/>
  <c r="J43" i="1"/>
  <c r="J40" i="1"/>
  <c r="J46" i="1"/>
  <c r="J230" i="1"/>
  <c r="J26" i="1"/>
  <c r="J206" i="1"/>
  <c r="J214" i="1"/>
  <c r="J675" i="1"/>
  <c r="J223" i="1"/>
  <c r="J663" i="1"/>
  <c r="J676" i="1"/>
  <c r="J680" i="1"/>
  <c r="J348" i="1"/>
  <c r="J336" i="1"/>
  <c r="J352" i="1"/>
  <c r="J364" i="1"/>
  <c r="J334" i="1"/>
  <c r="J355" i="1"/>
  <c r="J825" i="1"/>
  <c r="J801" i="1"/>
  <c r="J805" i="1"/>
  <c r="J815" i="1"/>
  <c r="J816" i="1"/>
  <c r="J840" i="1"/>
  <c r="J460" i="1"/>
  <c r="J456" i="1"/>
  <c r="J455" i="1"/>
  <c r="J436" i="1"/>
  <c r="J438" i="1"/>
  <c r="J765" i="1"/>
  <c r="J769" i="1"/>
  <c r="J770" i="1"/>
  <c r="J476" i="1"/>
  <c r="J791" i="1"/>
  <c r="J777" i="1"/>
  <c r="J130" i="1"/>
  <c r="J128" i="1"/>
  <c r="J117" i="1"/>
  <c r="J1226" i="1"/>
  <c r="J133" i="1"/>
  <c r="J1254" i="1"/>
  <c r="J1259" i="1"/>
  <c r="J1241" i="1"/>
  <c r="J1234" i="1"/>
  <c r="J1248" i="1"/>
  <c r="J1238" i="1"/>
  <c r="J750" i="1"/>
  <c r="J739" i="1"/>
  <c r="J219" i="1"/>
  <c r="J726" i="1"/>
  <c r="J193" i="1"/>
  <c r="J188" i="1"/>
  <c r="J190" i="1"/>
  <c r="J696" i="1"/>
  <c r="J280" i="1"/>
  <c r="J313" i="1"/>
  <c r="J306" i="1"/>
  <c r="J318" i="1"/>
  <c r="J286" i="1"/>
  <c r="J1036" i="1"/>
  <c r="J1032" i="1"/>
  <c r="J1068" i="1"/>
  <c r="J1051" i="1"/>
  <c r="J414" i="1"/>
  <c r="J1059" i="1"/>
  <c r="J1078" i="1"/>
  <c r="J1111" i="1"/>
  <c r="J1112" i="1"/>
  <c r="J1085" i="1"/>
  <c r="J1104" i="1"/>
  <c r="J1113" i="1"/>
  <c r="J1279" i="1"/>
  <c r="J1209" i="1"/>
  <c r="J1205" i="1"/>
  <c r="J1194" i="1"/>
  <c r="J1201" i="1"/>
  <c r="J896" i="1"/>
  <c r="J39" i="1"/>
  <c r="J34" i="1"/>
  <c r="J45" i="1"/>
  <c r="J28" i="1"/>
  <c r="J227" i="1"/>
  <c r="J30" i="1"/>
  <c r="J267" i="1"/>
  <c r="J756" i="1"/>
  <c r="J224" i="1"/>
  <c r="J225" i="1"/>
  <c r="J216" i="1"/>
  <c r="J674" i="1"/>
  <c r="J679" i="1"/>
  <c r="J1025" i="1"/>
  <c r="J330" i="1"/>
  <c r="J340" i="1"/>
  <c r="J339" i="1"/>
  <c r="J323" i="1"/>
  <c r="J335" i="1"/>
  <c r="J345" i="1"/>
  <c r="J802" i="1"/>
  <c r="J807" i="1"/>
  <c r="J358" i="1"/>
  <c r="J836" i="1"/>
  <c r="J812" i="1"/>
  <c r="J441" i="1"/>
  <c r="J458" i="1"/>
  <c r="J443" i="1"/>
  <c r="J453" i="1"/>
  <c r="J464" i="1"/>
  <c r="J439" i="1"/>
  <c r="J757" i="1"/>
  <c r="J786" i="1"/>
  <c r="J753" i="1"/>
  <c r="J479" i="1"/>
  <c r="J780" i="1"/>
  <c r="J787" i="1"/>
  <c r="J141" i="1"/>
  <c r="J1267" i="1"/>
  <c r="J134" i="1"/>
  <c r="J109" i="1"/>
  <c r="J1224" i="1"/>
  <c r="J1263" i="1"/>
  <c r="J1228" i="1"/>
  <c r="J1245" i="1"/>
  <c r="J1240" i="1"/>
  <c r="J1251" i="1"/>
  <c r="J727" i="1"/>
  <c r="J749" i="1"/>
  <c r="J597" i="1"/>
  <c r="J200" i="1"/>
  <c r="J221" i="1"/>
  <c r="J736" i="1"/>
  <c r="J730" i="1"/>
  <c r="J192" i="1"/>
  <c r="J698" i="1"/>
  <c r="J672" i="1"/>
  <c r="J623" i="1"/>
  <c r="J281" i="1"/>
  <c r="J298" i="1"/>
  <c r="J300" i="1"/>
  <c r="J314" i="1"/>
  <c r="J299" i="1"/>
  <c r="J1037" i="1"/>
  <c r="J1075" i="1"/>
  <c r="J1056" i="1"/>
  <c r="J1069" i="1"/>
  <c r="J1055" i="1"/>
  <c r="J1070" i="1"/>
  <c r="J1074" i="1"/>
  <c r="J419" i="1"/>
  <c r="J1094" i="1"/>
  <c r="J1096" i="1"/>
  <c r="J1127" i="1"/>
  <c r="J1273" i="1"/>
  <c r="J1280" i="1"/>
  <c r="J1204" i="1"/>
  <c r="J1203" i="1"/>
  <c r="J1198" i="1"/>
  <c r="J1212" i="1"/>
  <c r="J1214" i="1"/>
  <c r="J9" i="1"/>
  <c r="J902" i="1"/>
  <c r="J265" i="1"/>
  <c r="J233" i="1"/>
  <c r="J44" i="1"/>
  <c r="J238" i="1"/>
  <c r="J266" i="1"/>
  <c r="J213" i="1"/>
  <c r="J668" i="1"/>
  <c r="J686" i="1"/>
  <c r="J660" i="1"/>
  <c r="J662" i="1"/>
  <c r="J666" i="1"/>
  <c r="J1001" i="1"/>
  <c r="J351" i="1"/>
  <c r="J327" i="1"/>
  <c r="J329" i="1"/>
  <c r="J331" i="1"/>
  <c r="J354" i="1"/>
  <c r="J798" i="1"/>
  <c r="F31" i="17" s="1"/>
  <c r="J817" i="1"/>
  <c r="J803" i="1"/>
  <c r="J835" i="1"/>
  <c r="J838" i="1"/>
  <c r="J832" i="1"/>
  <c r="J424" i="1"/>
  <c r="J515" i="1"/>
  <c r="J440" i="1"/>
  <c r="J448" i="1"/>
  <c r="J434" i="1"/>
  <c r="J516" i="1"/>
  <c r="J760" i="1"/>
  <c r="J466" i="1"/>
  <c r="J782" i="1"/>
  <c r="J773" i="1"/>
  <c r="J764" i="1"/>
  <c r="J779" i="1"/>
  <c r="J98" i="1"/>
  <c r="J1231" i="1"/>
  <c r="J1230" i="1"/>
  <c r="J136" i="1"/>
  <c r="J124" i="1"/>
  <c r="J138" i="1"/>
  <c r="J1264" i="1"/>
  <c r="J708" i="1"/>
  <c r="J1262" i="1"/>
  <c r="J1265" i="1"/>
  <c r="J721" i="1"/>
  <c r="J709" i="1"/>
  <c r="J724" i="1"/>
  <c r="J735" i="1"/>
  <c r="J202" i="1"/>
  <c r="J728" i="1"/>
  <c r="J218" i="1"/>
  <c r="J194" i="1"/>
  <c r="J205" i="1"/>
  <c r="J283" i="1"/>
  <c r="J1033" i="1"/>
  <c r="J295" i="1"/>
  <c r="J1042" i="1"/>
  <c r="J1031" i="1"/>
  <c r="J1043" i="1"/>
  <c r="J1038" i="1"/>
  <c r="J426" i="1"/>
  <c r="J1063" i="1"/>
  <c r="J415" i="1"/>
  <c r="J421" i="1"/>
  <c r="J444" i="1"/>
  <c r="J1072" i="1"/>
  <c r="J1106" i="1"/>
  <c r="J1115" i="1"/>
  <c r="J1109" i="1"/>
  <c r="J1269" i="1"/>
  <c r="J1281" i="1"/>
  <c r="J1189" i="1"/>
  <c r="J1216" i="1"/>
  <c r="J1207" i="1"/>
  <c r="J1187" i="1"/>
  <c r="J1213" i="1"/>
  <c r="J36" i="1"/>
  <c r="J6" i="1"/>
  <c r="J37" i="1"/>
  <c r="J240" i="1"/>
  <c r="J235" i="1"/>
  <c r="J33" i="1"/>
  <c r="J232" i="1"/>
  <c r="J222" i="1"/>
  <c r="J684" i="1"/>
  <c r="J208" i="1"/>
  <c r="J669" i="1"/>
  <c r="J667" i="1"/>
  <c r="J677" i="1"/>
  <c r="J1002" i="1"/>
  <c r="J359" i="1"/>
  <c r="J357" i="1"/>
  <c r="J356" i="1"/>
  <c r="J343" i="1"/>
  <c r="J347" i="1"/>
  <c r="J360" i="1"/>
  <c r="J820" i="1"/>
  <c r="J818" i="1"/>
  <c r="J823" i="1"/>
  <c r="J822" i="1"/>
  <c r="J833" i="1"/>
  <c r="J418" i="1"/>
  <c r="J420" i="1"/>
  <c r="J451" i="1"/>
  <c r="J446" i="1"/>
  <c r="J465" i="1"/>
  <c r="J517" i="1"/>
  <c r="J796" i="1"/>
  <c r="J761" i="1"/>
  <c r="J758" i="1"/>
  <c r="J482" i="1"/>
  <c r="J788" i="1"/>
  <c r="J775" i="1"/>
  <c r="J112" i="1"/>
  <c r="J120" i="1"/>
  <c r="J137" i="1"/>
  <c r="J1227" i="1"/>
  <c r="J113" i="1"/>
  <c r="J1257" i="1"/>
  <c r="J1261" i="1"/>
  <c r="J1249" i="1"/>
  <c r="J1255" i="1"/>
  <c r="J712" i="1"/>
  <c r="J743" i="1"/>
  <c r="J711" i="1"/>
  <c r="J729" i="1"/>
  <c r="J734" i="1"/>
  <c r="J201" i="1"/>
  <c r="J731" i="1"/>
  <c r="J741" i="1"/>
  <c r="J197" i="1"/>
  <c r="J245" i="1"/>
  <c r="J614" i="1"/>
  <c r="J692" i="1"/>
  <c r="J613" i="1"/>
  <c r="J639" i="1"/>
  <c r="J652" i="1"/>
  <c r="J647" i="1"/>
  <c r="J301" i="1"/>
  <c r="J289" i="1"/>
  <c r="J278" i="1"/>
  <c r="J288" i="1"/>
  <c r="J1035" i="1"/>
  <c r="J1045" i="1"/>
  <c r="J1066" i="1"/>
  <c r="J1067" i="1"/>
  <c r="J1060" i="1"/>
  <c r="J1053" i="1"/>
  <c r="J425" i="1"/>
  <c r="J449" i="1"/>
  <c r="J1121" i="1"/>
  <c r="J1100" i="1"/>
  <c r="J1118" i="1"/>
  <c r="J1102" i="1"/>
  <c r="J1105" i="1"/>
  <c r="J1285" i="1"/>
  <c r="J1190" i="1"/>
  <c r="J889" i="1"/>
  <c r="J1223" i="1"/>
  <c r="J1221" i="1"/>
  <c r="J898" i="1"/>
  <c r="J1215" i="1"/>
  <c r="J21" i="1"/>
  <c r="J5" i="1"/>
  <c r="J17" i="1"/>
  <c r="J243" i="1"/>
  <c r="J231" i="1"/>
  <c r="J977" i="1"/>
  <c r="J203" i="1"/>
  <c r="J211" i="1"/>
  <c r="J217" i="1"/>
  <c r="J661" i="1"/>
  <c r="J665" i="1"/>
  <c r="J700" i="1"/>
  <c r="J1022" i="1"/>
  <c r="J1021" i="1"/>
  <c r="J353" i="1"/>
  <c r="J333" i="1"/>
  <c r="J366" i="1"/>
  <c r="J325" i="1"/>
  <c r="J808" i="1"/>
  <c r="J831" i="1"/>
  <c r="J821" i="1"/>
  <c r="J829" i="1"/>
  <c r="J346" i="1"/>
  <c r="J811" i="1"/>
  <c r="J431" i="1"/>
  <c r="J427" i="1"/>
  <c r="J450" i="1"/>
  <c r="J435" i="1"/>
  <c r="J459" i="1"/>
  <c r="J524" i="1"/>
  <c r="J762" i="1"/>
  <c r="J771" i="1"/>
  <c r="J766" i="1"/>
  <c r="J774" i="1"/>
  <c r="J785" i="1"/>
  <c r="J472" i="1"/>
  <c r="J125" i="1"/>
  <c r="J132" i="1"/>
  <c r="J1246" i="1"/>
  <c r="J1233" i="1"/>
  <c r="J1256" i="1"/>
  <c r="J1258" i="1"/>
  <c r="J1235" i="1"/>
  <c r="J1244" i="1"/>
  <c r="J1242" i="1"/>
  <c r="J715" i="1"/>
  <c r="J714" i="1"/>
  <c r="J718" i="1"/>
  <c r="J738" i="1"/>
  <c r="J719" i="1"/>
  <c r="J746" i="1"/>
  <c r="J189" i="1"/>
  <c r="J744" i="1"/>
  <c r="J309" i="1"/>
  <c r="J312" i="1"/>
  <c r="J285" i="1"/>
  <c r="J317" i="1"/>
  <c r="J303" i="1"/>
  <c r="J1040" i="1"/>
  <c r="J1046" i="1"/>
  <c r="J1044" i="1"/>
  <c r="J413" i="1"/>
  <c r="J1039" i="1"/>
  <c r="J429" i="1"/>
  <c r="J1081" i="1"/>
  <c r="J1089" i="1"/>
  <c r="J1122" i="1"/>
  <c r="J1107" i="1"/>
  <c r="J1101" i="1"/>
  <c r="J1103" i="1"/>
  <c r="J1126" i="1"/>
  <c r="J1193" i="1"/>
  <c r="J1178" i="1"/>
  <c r="J1179" i="1"/>
  <c r="J894" i="1"/>
  <c r="J903" i="1"/>
  <c r="J32" i="1"/>
  <c r="J20" i="1"/>
  <c r="J23" i="1"/>
  <c r="J31" i="1"/>
  <c r="J27" i="1"/>
  <c r="J251" i="1"/>
  <c r="J204" i="1"/>
  <c r="J209" i="1"/>
  <c r="J226" i="1"/>
  <c r="J657" i="1"/>
  <c r="J695" i="1"/>
  <c r="J673" i="1"/>
  <c r="J1024" i="1"/>
  <c r="J328" i="1"/>
  <c r="J320" i="1"/>
  <c r="J361" i="1"/>
  <c r="J363" i="1"/>
  <c r="J349" i="1"/>
  <c r="J337" i="1"/>
  <c r="J837" i="1"/>
  <c r="J824" i="1"/>
  <c r="J799" i="1"/>
  <c r="J814" i="1"/>
  <c r="J826" i="1"/>
  <c r="J417" i="1"/>
  <c r="J432" i="1"/>
  <c r="J430" i="1"/>
  <c r="J442" i="1"/>
  <c r="J437" i="1"/>
  <c r="J513" i="1"/>
  <c r="J759" i="1"/>
  <c r="J794" i="1"/>
  <c r="J754" i="1"/>
  <c r="J469" i="1"/>
  <c r="J783" i="1"/>
  <c r="J776" i="1"/>
  <c r="J478" i="1"/>
  <c r="J116" i="1"/>
  <c r="J107" i="1"/>
  <c r="J1225" i="1"/>
  <c r="J143" i="1"/>
  <c r="J1253" i="1"/>
  <c r="J1229" i="1"/>
  <c r="J1237" i="1"/>
  <c r="J1268" i="1"/>
  <c r="J1243" i="1"/>
  <c r="J717" i="1"/>
  <c r="J707" i="1"/>
  <c r="J381" i="1"/>
  <c r="J733" i="1"/>
  <c r="J199" i="1"/>
  <c r="J745" i="1"/>
  <c r="J742" i="1"/>
  <c r="J210" i="1"/>
  <c r="J690" i="1"/>
  <c r="J694" i="1"/>
  <c r="J310" i="1"/>
  <c r="J276" i="1"/>
  <c r="J1047" i="1"/>
  <c r="J1097" i="1"/>
  <c r="J1275" i="1"/>
  <c r="J1184" i="1"/>
  <c r="J25" i="1"/>
  <c r="J228" i="1"/>
  <c r="J658" i="1"/>
  <c r="J321" i="1"/>
  <c r="J342" i="1"/>
  <c r="J810" i="1"/>
  <c r="J433" i="1"/>
  <c r="J454" i="1"/>
  <c r="J772" i="1"/>
  <c r="J123" i="1"/>
  <c r="J1252" i="1"/>
  <c r="J1260" i="1"/>
  <c r="J740" i="1"/>
  <c r="J747" i="1"/>
  <c r="J701" i="1"/>
  <c r="J627" i="1"/>
  <c r="J615" i="1"/>
  <c r="J649" i="1"/>
  <c r="J641" i="1"/>
  <c r="J626" i="1"/>
  <c r="J636" i="1"/>
  <c r="J144" i="1"/>
  <c r="J163" i="1"/>
  <c r="J156" i="1"/>
  <c r="J177" i="1"/>
  <c r="J1463" i="1"/>
  <c r="J1464" i="1"/>
  <c r="J1471" i="1"/>
  <c r="J1466" i="1"/>
  <c r="J1486" i="1"/>
  <c r="J1498" i="1"/>
  <c r="J1402" i="1"/>
  <c r="J1391" i="1"/>
  <c r="J1375" i="1"/>
  <c r="J1380" i="1"/>
  <c r="J1398" i="1"/>
  <c r="J1399" i="1"/>
  <c r="J487" i="1"/>
  <c r="J480" i="1"/>
  <c r="J501" i="1"/>
  <c r="J511" i="1"/>
  <c r="J569" i="1"/>
  <c r="J583" i="1"/>
  <c r="J586" i="1"/>
  <c r="J1084" i="1"/>
  <c r="J592" i="1"/>
  <c r="J609" i="1"/>
  <c r="J1095" i="1"/>
  <c r="J843" i="1"/>
  <c r="J856" i="1"/>
  <c r="J866" i="1"/>
  <c r="J879" i="1"/>
  <c r="J870" i="1"/>
  <c r="J13" i="1"/>
  <c r="J239" i="1"/>
  <c r="J268" i="1"/>
  <c r="J234" i="1"/>
  <c r="J258" i="1"/>
  <c r="J101" i="1"/>
  <c r="J139" i="1"/>
  <c r="J983" i="1"/>
  <c r="J986" i="1"/>
  <c r="J996" i="1"/>
  <c r="J987" i="1"/>
  <c r="J1000" i="1"/>
  <c r="J1011" i="1"/>
  <c r="J407" i="1"/>
  <c r="J374" i="1"/>
  <c r="J368" i="1"/>
  <c r="J391" i="1"/>
  <c r="J1448" i="1"/>
  <c r="J1325" i="1"/>
  <c r="J1329" i="1"/>
  <c r="J1340" i="1"/>
  <c r="J1351" i="1"/>
  <c r="J1357" i="1"/>
  <c r="J1319" i="1"/>
  <c r="J50" i="1"/>
  <c r="J80" i="1"/>
  <c r="J304" i="1"/>
  <c r="J290" i="1"/>
  <c r="J1057" i="1"/>
  <c r="J1098" i="1"/>
  <c r="J1272" i="1"/>
  <c r="J1196" i="1"/>
  <c r="J41" i="1"/>
  <c r="J229" i="1"/>
  <c r="J659" i="1"/>
  <c r="J341" i="1"/>
  <c r="J350" i="1"/>
  <c r="J797" i="1"/>
  <c r="J422" i="1"/>
  <c r="J447" i="1"/>
  <c r="J784" i="1"/>
  <c r="J110" i="1"/>
  <c r="J127" i="1"/>
  <c r="J1250" i="1"/>
  <c r="J737" i="1"/>
  <c r="J220" i="1"/>
  <c r="J678" i="1"/>
  <c r="J616" i="1"/>
  <c r="J617" i="1"/>
  <c r="J622" i="1"/>
  <c r="J640" i="1"/>
  <c r="J656" i="1"/>
  <c r="J631" i="1"/>
  <c r="J654" i="1"/>
  <c r="J645" i="1"/>
  <c r="J165" i="1"/>
  <c r="J1450" i="1"/>
  <c r="J1468" i="1"/>
  <c r="J1125" i="1"/>
  <c r="J1465" i="1"/>
  <c r="J1480" i="1"/>
  <c r="J1484" i="1"/>
  <c r="J1497" i="1"/>
  <c r="J1363" i="1"/>
  <c r="J1366" i="1"/>
  <c r="J1368" i="1"/>
  <c r="J1397" i="1"/>
  <c r="J498" i="1"/>
  <c r="J1392" i="1"/>
  <c r="J503" i="1"/>
  <c r="J485" i="1"/>
  <c r="J474" i="1"/>
  <c r="J497" i="1"/>
  <c r="J568" i="1"/>
  <c r="J581" i="1"/>
  <c r="J589" i="1"/>
  <c r="J584" i="1"/>
  <c r="J594" i="1"/>
  <c r="J590" i="1"/>
  <c r="J1119" i="1"/>
  <c r="J277" i="1"/>
  <c r="J1076" i="1"/>
  <c r="J1071" i="1"/>
  <c r="J1114" i="1"/>
  <c r="J1128" i="1"/>
  <c r="J1202" i="1"/>
  <c r="J10" i="1"/>
  <c r="J259" i="1"/>
  <c r="J688" i="1"/>
  <c r="J319" i="1"/>
  <c r="J332" i="1"/>
  <c r="J839" i="1"/>
  <c r="J428" i="1"/>
  <c r="J755" i="1"/>
  <c r="J767" i="1"/>
  <c r="J140" i="1"/>
  <c r="J1266" i="1"/>
  <c r="J725" i="1"/>
  <c r="J723" i="1"/>
  <c r="J198" i="1"/>
  <c r="J683" i="1"/>
  <c r="J612" i="1"/>
  <c r="J643" i="1"/>
  <c r="J625" i="1"/>
  <c r="J644" i="1"/>
  <c r="J154" i="1"/>
  <c r="J655" i="1"/>
  <c r="J146" i="1"/>
  <c r="J184" i="1"/>
  <c r="J166" i="1"/>
  <c r="J1452" i="1"/>
  <c r="J1483" i="1"/>
  <c r="J1454" i="1"/>
  <c r="J1472" i="1"/>
  <c r="J1477" i="1"/>
  <c r="J1481" i="1"/>
  <c r="J544" i="1"/>
  <c r="J1365" i="1"/>
  <c r="J1362" i="1"/>
  <c r="J1372" i="1"/>
  <c r="J1394" i="1"/>
  <c r="J1387" i="1"/>
  <c r="J492" i="1"/>
  <c r="J752" i="1"/>
  <c r="J495" i="1"/>
  <c r="J484" i="1"/>
  <c r="J507" i="1"/>
  <c r="J573" i="1"/>
  <c r="J566" i="1"/>
  <c r="J604" i="1"/>
  <c r="J599" i="1"/>
  <c r="J607" i="1"/>
  <c r="J1080" i="1"/>
  <c r="J1120" i="1"/>
  <c r="J846" i="1"/>
  <c r="J878" i="1"/>
  <c r="J885" i="1"/>
  <c r="J887" i="1"/>
  <c r="J864" i="1"/>
  <c r="J16" i="1"/>
  <c r="J255" i="1"/>
  <c r="J119" i="1"/>
  <c r="J269" i="1"/>
  <c r="J857" i="1"/>
  <c r="J271" i="1"/>
  <c r="J106" i="1"/>
  <c r="J1007" i="1"/>
  <c r="J1004" i="1"/>
  <c r="J1166" i="1"/>
  <c r="J1023" i="1"/>
  <c r="J1006" i="1"/>
  <c r="J1015" i="1"/>
  <c r="J392" i="1"/>
  <c r="J388" i="1"/>
  <c r="J379" i="1"/>
  <c r="J1315" i="1"/>
  <c r="J1446" i="1"/>
  <c r="J1326" i="1"/>
  <c r="J602" i="1"/>
  <c r="J1331" i="1"/>
  <c r="J294" i="1"/>
  <c r="J1061" i="1"/>
  <c r="J416" i="1"/>
  <c r="J1087" i="1"/>
  <c r="J1188" i="1"/>
  <c r="J1208" i="1"/>
  <c r="J29" i="1"/>
  <c r="J207" i="1"/>
  <c r="J664" i="1"/>
  <c r="J322" i="1"/>
  <c r="J344" i="1"/>
  <c r="J813" i="1"/>
  <c r="J462" i="1"/>
  <c r="J781" i="1"/>
  <c r="J792" i="1"/>
  <c r="J121" i="1"/>
  <c r="J1232" i="1"/>
  <c r="J710" i="1"/>
  <c r="J195" i="1"/>
  <c r="J689" i="1"/>
  <c r="J635" i="1"/>
  <c r="J697" i="1"/>
  <c r="J648" i="1"/>
  <c r="J629" i="1"/>
  <c r="J646" i="1"/>
  <c r="J151" i="1"/>
  <c r="J175" i="1"/>
  <c r="J155" i="1"/>
  <c r="J147" i="1"/>
  <c r="J162" i="1"/>
  <c r="J1453" i="1"/>
  <c r="J1489" i="1"/>
  <c r="J1491" i="1"/>
  <c r="J1493" i="1"/>
  <c r="J1478" i="1"/>
  <c r="J1487" i="1"/>
  <c r="J557" i="1"/>
  <c r="J1359" i="1"/>
  <c r="J1379" i="1"/>
  <c r="J1386" i="1"/>
  <c r="J1381" i="1"/>
  <c r="J1377" i="1"/>
  <c r="J471" i="1"/>
  <c r="J488" i="1"/>
  <c r="J490" i="1"/>
  <c r="J468" i="1"/>
  <c r="J494" i="1"/>
  <c r="J571" i="1"/>
  <c r="J567" i="1"/>
  <c r="J588" i="1"/>
  <c r="J605" i="1"/>
  <c r="J608" i="1"/>
  <c r="J596" i="1"/>
  <c r="J1123" i="1"/>
  <c r="J3" i="1"/>
  <c r="J296" i="1"/>
  <c r="J863" i="1"/>
  <c r="J880" i="1"/>
  <c r="J884" i="1"/>
  <c r="J18" i="1"/>
  <c r="J628" i="1"/>
  <c r="J108" i="1"/>
  <c r="J247" i="1"/>
  <c r="J249" i="1"/>
  <c r="J118" i="1"/>
  <c r="J1164" i="1"/>
  <c r="J1147" i="1"/>
  <c r="J1013" i="1"/>
  <c r="J991" i="1"/>
  <c r="J1028" i="1"/>
  <c r="J1027" i="1"/>
  <c r="J1019" i="1"/>
  <c r="J404" i="1"/>
  <c r="J408" i="1"/>
  <c r="J384" i="1"/>
  <c r="J410" i="1"/>
  <c r="J401" i="1"/>
  <c r="J1327" i="1"/>
  <c r="J1320" i="1"/>
  <c r="J1321" i="1"/>
  <c r="J1350" i="1"/>
  <c r="J1349" i="1"/>
  <c r="J316" i="1"/>
  <c r="J1050" i="1"/>
  <c r="J1073" i="1"/>
  <c r="J1110" i="1"/>
  <c r="J1206" i="1"/>
  <c r="J1192" i="1"/>
  <c r="J42" i="1"/>
  <c r="J768" i="1"/>
  <c r="J671" i="1"/>
  <c r="J362" i="1"/>
  <c r="J806" i="1"/>
  <c r="J827" i="1"/>
  <c r="J445" i="1"/>
  <c r="J763" i="1"/>
  <c r="J793" i="1"/>
  <c r="J122" i="1"/>
  <c r="J1236" i="1"/>
  <c r="J716" i="1"/>
  <c r="J191" i="1"/>
  <c r="J691" i="1"/>
  <c r="J624" i="1"/>
  <c r="J703" i="1"/>
  <c r="J618" i="1"/>
  <c r="J650" i="1"/>
  <c r="J621" i="1"/>
  <c r="J182" i="1"/>
  <c r="J632" i="1"/>
  <c r="J160" i="1"/>
  <c r="J148" i="1"/>
  <c r="J159" i="1"/>
  <c r="J1455" i="1"/>
  <c r="J1451" i="1"/>
  <c r="J1490" i="1"/>
  <c r="J1473" i="1"/>
  <c r="J1476" i="1"/>
  <c r="J1488" i="1"/>
  <c r="J1361" i="1"/>
  <c r="J1401" i="1"/>
  <c r="J1403" i="1"/>
  <c r="J1393" i="1"/>
  <c r="J1395" i="1"/>
  <c r="J1389" i="1"/>
  <c r="J477" i="1"/>
  <c r="J481" i="1"/>
  <c r="J502" i="1"/>
  <c r="J500" i="1"/>
  <c r="J506" i="1"/>
  <c r="J574" i="1"/>
  <c r="J576" i="1"/>
  <c r="J603" i="1"/>
  <c r="J606" i="1"/>
  <c r="J593" i="1"/>
  <c r="J1086" i="1"/>
  <c r="J1124" i="1"/>
  <c r="J877" i="1"/>
  <c r="J11" i="1"/>
  <c r="J851" i="1"/>
  <c r="J867" i="1"/>
  <c r="J4" i="1"/>
  <c r="J19" i="1"/>
  <c r="J244" i="1"/>
  <c r="J261" i="1"/>
  <c r="J105" i="1"/>
  <c r="J263" i="1"/>
  <c r="J1030" i="1"/>
  <c r="J1048" i="1"/>
  <c r="J1054" i="1"/>
  <c r="J1116" i="1"/>
  <c r="J1195" i="1"/>
  <c r="J907" i="1"/>
  <c r="J24" i="1"/>
  <c r="J212" i="1"/>
  <c r="J699" i="1"/>
  <c r="J326" i="1"/>
  <c r="J804" i="1"/>
  <c r="J830" i="1"/>
  <c r="J457" i="1"/>
  <c r="J790" i="1"/>
  <c r="J778" i="1"/>
  <c r="J126" i="1"/>
  <c r="J1239" i="1"/>
  <c r="J748" i="1"/>
  <c r="J751" i="1"/>
  <c r="J693" i="1"/>
  <c r="J705" i="1"/>
  <c r="J704" i="1"/>
  <c r="J619" i="1"/>
  <c r="J630" i="1"/>
  <c r="J493" i="1"/>
  <c r="J158" i="1"/>
  <c r="J149" i="1"/>
  <c r="J153" i="1"/>
  <c r="J150" i="1"/>
  <c r="J167" i="1"/>
  <c r="J1457" i="1"/>
  <c r="J1456" i="1"/>
  <c r="J1458" i="1"/>
  <c r="J1474" i="1"/>
  <c r="J1469" i="1"/>
  <c r="J1494" i="1"/>
  <c r="J1373" i="1"/>
  <c r="J1364" i="1"/>
  <c r="J1374" i="1"/>
  <c r="J1370" i="1"/>
  <c r="J1390" i="1"/>
  <c r="J1385" i="1"/>
  <c r="J467" i="1"/>
  <c r="J470" i="1"/>
  <c r="J496" i="1"/>
  <c r="J499" i="1"/>
  <c r="J512" i="1"/>
  <c r="J575" i="1"/>
  <c r="J565" i="1"/>
  <c r="J598" i="1"/>
  <c r="J601" i="1"/>
  <c r="J591" i="1"/>
  <c r="J1082" i="1"/>
  <c r="J1079" i="1"/>
  <c r="J861" i="1"/>
  <c r="J855" i="1"/>
  <c r="J865" i="1"/>
  <c r="J868" i="1"/>
  <c r="J871" i="1"/>
  <c r="J236" i="1"/>
  <c r="J254" i="1"/>
  <c r="J97" i="1"/>
  <c r="J241" i="1"/>
  <c r="J99" i="1"/>
  <c r="J111" i="1"/>
  <c r="J1148" i="1"/>
  <c r="J997" i="1"/>
  <c r="J993" i="1"/>
  <c r="J998" i="1"/>
  <c r="J994" i="1"/>
  <c r="J1014" i="1"/>
  <c r="J405" i="1"/>
  <c r="J373" i="1"/>
  <c r="J402" i="1"/>
  <c r="J382" i="1"/>
  <c r="J411" i="1"/>
  <c r="J395" i="1"/>
  <c r="J1342" i="1"/>
  <c r="J1324" i="1"/>
  <c r="J1338" i="1"/>
  <c r="J1335" i="1"/>
  <c r="J1358" i="1"/>
  <c r="J308" i="1"/>
  <c r="J1041" i="1"/>
  <c r="J423" i="1"/>
  <c r="J1093" i="1"/>
  <c r="J901" i="1"/>
  <c r="J38" i="1"/>
  <c r="J14" i="1"/>
  <c r="J215" i="1"/>
  <c r="J1020" i="1"/>
  <c r="J324" i="1"/>
  <c r="J338" i="1"/>
  <c r="J809" i="1"/>
  <c r="J452" i="1"/>
  <c r="J795" i="1"/>
  <c r="J104" i="1"/>
  <c r="J142" i="1"/>
  <c r="J713" i="1"/>
  <c r="J720" i="1"/>
  <c r="J196" i="1"/>
  <c r="J687" i="1"/>
  <c r="J682" i="1"/>
  <c r="J651" i="1"/>
  <c r="J610" i="1"/>
  <c r="J637" i="1"/>
  <c r="J1459" i="1"/>
  <c r="J653" i="1"/>
  <c r="J638" i="1"/>
  <c r="J152" i="1"/>
  <c r="J185" i="1"/>
  <c r="J164" i="1"/>
  <c r="J1460" i="1"/>
  <c r="J1492" i="1"/>
  <c r="J1467" i="1"/>
  <c r="J1482" i="1"/>
  <c r="J1485" i="1"/>
  <c r="J1496" i="1"/>
  <c r="J1371" i="1"/>
  <c r="J1367" i="1"/>
  <c r="J1369" i="1"/>
  <c r="J1376" i="1"/>
  <c r="J1384" i="1"/>
  <c r="J1378" i="1"/>
  <c r="J509" i="1"/>
  <c r="J486" i="1"/>
  <c r="J483" i="1"/>
  <c r="J508" i="1"/>
  <c r="J504" i="1"/>
  <c r="J577" i="1"/>
  <c r="J580" i="1"/>
  <c r="J600" i="1"/>
  <c r="J585" i="1"/>
  <c r="J587" i="1"/>
  <c r="J1088" i="1"/>
  <c r="J253" i="1"/>
  <c r="J848" i="1"/>
  <c r="J874" i="1"/>
  <c r="J883" i="1"/>
  <c r="J869" i="1"/>
  <c r="J7" i="1"/>
  <c r="J242" i="1"/>
  <c r="J256" i="1"/>
  <c r="J262" i="1"/>
  <c r="J264" i="1"/>
  <c r="J250" i="1"/>
  <c r="J129" i="1"/>
  <c r="J1149" i="1"/>
  <c r="J990" i="1"/>
  <c r="J982" i="1"/>
  <c r="J995" i="1"/>
  <c r="J1008" i="1"/>
  <c r="J1003" i="1"/>
  <c r="J380" i="1"/>
  <c r="J371" i="1"/>
  <c r="J412" i="1"/>
  <c r="J396" i="1"/>
  <c r="J398" i="1"/>
  <c r="J393" i="1"/>
  <c r="J1344" i="1"/>
  <c r="J1339" i="1"/>
  <c r="J1334" i="1"/>
  <c r="J1352" i="1"/>
  <c r="J1353" i="1"/>
  <c r="J59" i="1"/>
  <c r="J47" i="1"/>
  <c r="J86" i="1"/>
  <c r="J291" i="1"/>
  <c r="J681" i="1"/>
  <c r="J1247" i="1"/>
  <c r="J642" i="1"/>
  <c r="J1470" i="1"/>
  <c r="J1396" i="1"/>
  <c r="J578" i="1"/>
  <c r="J858" i="1"/>
  <c r="J15" i="1"/>
  <c r="J248" i="1"/>
  <c r="J1026" i="1"/>
  <c r="J1009" i="1"/>
  <c r="J403" i="1"/>
  <c r="J389" i="1"/>
  <c r="J1316" i="1"/>
  <c r="J1049" i="1"/>
  <c r="J1332" i="1"/>
  <c r="J54" i="1"/>
  <c r="J93" i="1"/>
  <c r="J53" i="1"/>
  <c r="J63" i="1"/>
  <c r="J85" i="1"/>
  <c r="J71" i="1"/>
  <c r="J74" i="1"/>
  <c r="J519" i="1"/>
  <c r="J552" i="1"/>
  <c r="J530" i="1"/>
  <c r="J538" i="1"/>
  <c r="J555" i="1"/>
  <c r="J1288" i="1"/>
  <c r="J1307" i="1"/>
  <c r="J1220" i="1"/>
  <c r="J1293" i="1"/>
  <c r="J1314" i="1"/>
  <c r="J1303" i="1"/>
  <c r="J1199" i="1"/>
  <c r="J891" i="1"/>
  <c r="J904" i="1"/>
  <c r="J924" i="1"/>
  <c r="J922" i="1"/>
  <c r="J842" i="1"/>
  <c r="J862" i="1"/>
  <c r="J181" i="1"/>
  <c r="J161" i="1"/>
  <c r="J187" i="1"/>
  <c r="J1169" i="1"/>
  <c r="J1171" i="1"/>
  <c r="J1157" i="1"/>
  <c r="J950" i="1"/>
  <c r="J944" i="1"/>
  <c r="J959" i="1"/>
  <c r="J954" i="1"/>
  <c r="J963" i="1"/>
  <c r="J975" i="1"/>
  <c r="J1411" i="1"/>
  <c r="J1414" i="1"/>
  <c r="J1443" i="1"/>
  <c r="J1421" i="1"/>
  <c r="J1417" i="1"/>
  <c r="J367" i="1"/>
  <c r="J1065" i="1"/>
  <c r="J365" i="1"/>
  <c r="J706" i="1"/>
  <c r="J183" i="1"/>
  <c r="J1475" i="1"/>
  <c r="J1382" i="1"/>
  <c r="J572" i="1"/>
  <c r="J12" i="1"/>
  <c r="J252" i="1"/>
  <c r="J100" i="1"/>
  <c r="J1165" i="1"/>
  <c r="J1005" i="1"/>
  <c r="J394" i="1"/>
  <c r="J400" i="1"/>
  <c r="J1318" i="1"/>
  <c r="J1317" i="1"/>
  <c r="J1346" i="1"/>
  <c r="J64" i="1"/>
  <c r="J60" i="1"/>
  <c r="J52" i="1"/>
  <c r="J89" i="1"/>
  <c r="J92" i="1"/>
  <c r="J73" i="1"/>
  <c r="J293" i="1"/>
  <c r="J523" i="1"/>
  <c r="J522" i="1"/>
  <c r="J539" i="1"/>
  <c r="J541" i="1"/>
  <c r="J553" i="1"/>
  <c r="J542" i="1"/>
  <c r="J1274" i="1"/>
  <c r="J1311" i="1"/>
  <c r="J1306" i="1"/>
  <c r="J1291" i="1"/>
  <c r="J1182" i="1"/>
  <c r="J1217" i="1"/>
  <c r="J890" i="1"/>
  <c r="J918" i="1"/>
  <c r="J929" i="1"/>
  <c r="J925" i="1"/>
  <c r="J920" i="1"/>
  <c r="J860" i="1"/>
  <c r="J1136" i="1"/>
  <c r="J180" i="1"/>
  <c r="J1160" i="1"/>
  <c r="J1150" i="1"/>
  <c r="J1143" i="1"/>
  <c r="J1163" i="1"/>
  <c r="J940" i="1"/>
  <c r="J973" i="1"/>
  <c r="J937" i="1"/>
  <c r="J964" i="1"/>
  <c r="J936" i="1"/>
  <c r="J1404" i="1"/>
  <c r="J1409" i="1"/>
  <c r="J1435" i="1"/>
  <c r="J1441" i="1"/>
  <c r="J1432" i="1"/>
  <c r="J1426" i="1"/>
  <c r="J311" i="1"/>
  <c r="J461" i="1"/>
  <c r="J800" i="1"/>
  <c r="J732" i="1"/>
  <c r="J145" i="1"/>
  <c r="J1479" i="1"/>
  <c r="J505" i="1"/>
  <c r="J570" i="1"/>
  <c r="J872" i="1"/>
  <c r="J246" i="1"/>
  <c r="J115" i="1"/>
  <c r="J1018" i="1"/>
  <c r="J992" i="1"/>
  <c r="J383" i="1"/>
  <c r="J399" i="1"/>
  <c r="J1333" i="1"/>
  <c r="J1348" i="1"/>
  <c r="J1345" i="1"/>
  <c r="J65" i="1"/>
  <c r="J70" i="1"/>
  <c r="J83" i="1"/>
  <c r="J79" i="1"/>
  <c r="J76" i="1"/>
  <c r="J78" i="1"/>
  <c r="J284" i="1"/>
  <c r="J525" i="1"/>
  <c r="J528" i="1"/>
  <c r="J536" i="1"/>
  <c r="J514" i="1"/>
  <c r="J549" i="1"/>
  <c r="J1276" i="1"/>
  <c r="J1218" i="1"/>
  <c r="J1271" i="1"/>
  <c r="J1295" i="1"/>
  <c r="J1176" i="1"/>
  <c r="J1191" i="1"/>
  <c r="J921" i="1"/>
  <c r="J910" i="1"/>
  <c r="J905" i="1"/>
  <c r="J914" i="1"/>
  <c r="J916" i="1"/>
  <c r="J917" i="1"/>
  <c r="J179" i="1"/>
  <c r="J1130" i="1"/>
  <c r="J174" i="1"/>
  <c r="J1134" i="1"/>
  <c r="J1158" i="1"/>
  <c r="J1131" i="1"/>
  <c r="J1155" i="1"/>
  <c r="J967" i="1"/>
  <c r="J970" i="1"/>
  <c r="J939" i="1"/>
  <c r="J955" i="1"/>
  <c r="J960" i="1"/>
  <c r="J978" i="1"/>
  <c r="J1416" i="1"/>
  <c r="J1437" i="1"/>
  <c r="J1405" i="1"/>
  <c r="J1419" i="1"/>
  <c r="J1433" i="1"/>
  <c r="J1092" i="1"/>
  <c r="J834" i="1"/>
  <c r="J611" i="1"/>
  <c r="J157" i="1"/>
  <c r="J1495" i="1"/>
  <c r="J489" i="1"/>
  <c r="J582" i="1"/>
  <c r="J876" i="1"/>
  <c r="J260" i="1"/>
  <c r="J102" i="1"/>
  <c r="J1173" i="1"/>
  <c r="J999" i="1"/>
  <c r="J387" i="1"/>
  <c r="J1447" i="1"/>
  <c r="J1328" i="1"/>
  <c r="J1337" i="1"/>
  <c r="J48" i="1"/>
  <c r="J67" i="1"/>
  <c r="J66" i="1"/>
  <c r="J51" i="1"/>
  <c r="J62" i="1"/>
  <c r="J75" i="1"/>
  <c r="J279" i="1"/>
  <c r="J526" i="1"/>
  <c r="J518" i="1"/>
  <c r="J534" i="1"/>
  <c r="J545" i="1"/>
  <c r="J521" i="1"/>
  <c r="J1294" i="1"/>
  <c r="J1287" i="1"/>
  <c r="J1308" i="1"/>
  <c r="J1310" i="1"/>
  <c r="J1181" i="1"/>
  <c r="J1297" i="1"/>
  <c r="J1183" i="1"/>
  <c r="J928" i="1"/>
  <c r="J909" i="1"/>
  <c r="J849" i="1"/>
  <c r="J919" i="1"/>
  <c r="J899" i="1"/>
  <c r="J845" i="1"/>
  <c r="J169" i="1"/>
  <c r="J1138" i="1"/>
  <c r="J1161" i="1"/>
  <c r="J1153" i="1"/>
  <c r="J1170" i="1"/>
  <c r="J1137" i="1"/>
  <c r="J1141" i="1"/>
  <c r="J953" i="1"/>
  <c r="J634" i="1"/>
  <c r="J962" i="1"/>
  <c r="J948" i="1"/>
  <c r="J974" i="1"/>
  <c r="J976" i="1"/>
  <c r="J1413" i="1"/>
  <c r="J1186" i="1"/>
  <c r="J463" i="1"/>
  <c r="J685" i="1"/>
  <c r="J186" i="1"/>
  <c r="J1400" i="1"/>
  <c r="J473" i="1"/>
  <c r="J1090" i="1"/>
  <c r="J875" i="1"/>
  <c r="J257" i="1"/>
  <c r="J131" i="1"/>
  <c r="J985" i="1"/>
  <c r="J1017" i="1"/>
  <c r="J385" i="1"/>
  <c r="J1445" i="1"/>
  <c r="J1355" i="1"/>
  <c r="J1356" i="1"/>
  <c r="J1354" i="1"/>
  <c r="J82" i="1"/>
  <c r="J77" i="1"/>
  <c r="J91" i="1"/>
  <c r="J87" i="1"/>
  <c r="J88" i="1"/>
  <c r="J275" i="1"/>
  <c r="J531" i="1"/>
  <c r="J562" i="1"/>
  <c r="J535" i="1"/>
  <c r="J529" i="1"/>
  <c r="J547" i="1"/>
  <c r="J550" i="1"/>
  <c r="J1283" i="1"/>
  <c r="J1309" i="1"/>
  <c r="J1296" i="1"/>
  <c r="J1313" i="1"/>
  <c r="J1180" i="1"/>
  <c r="J1175" i="1"/>
  <c r="J930" i="1"/>
  <c r="J912" i="1"/>
  <c r="J923" i="1"/>
  <c r="J932" i="1"/>
  <c r="J841" i="1"/>
  <c r="J850" i="1"/>
  <c r="J170" i="1"/>
  <c r="J1142" i="1"/>
  <c r="F31" i="20" s="1"/>
  <c r="J1129" i="1"/>
  <c r="J1167" i="1"/>
  <c r="J1172" i="1"/>
  <c r="J1133" i="1"/>
  <c r="J1162" i="1"/>
  <c r="J980" i="1"/>
  <c r="J979" i="1"/>
  <c r="J942" i="1"/>
  <c r="J961" i="1"/>
  <c r="J969" i="1"/>
  <c r="J957" i="1"/>
  <c r="J1440" i="1"/>
  <c r="J1412" i="1"/>
  <c r="J1430" i="1"/>
  <c r="J1436" i="1"/>
  <c r="J1425" i="1"/>
  <c r="J1200" i="1"/>
  <c r="J789" i="1"/>
  <c r="J702" i="1"/>
  <c r="J168" i="1"/>
  <c r="J1388" i="1"/>
  <c r="J510" i="1"/>
  <c r="J873" i="1"/>
  <c r="J882" i="1"/>
  <c r="J237" i="1"/>
  <c r="J103" i="1"/>
  <c r="J989" i="1"/>
  <c r="J1012" i="1"/>
  <c r="J406" i="1"/>
  <c r="J1449" i="1"/>
  <c r="J1323" i="1"/>
  <c r="J1322" i="1"/>
  <c r="J1330" i="1"/>
  <c r="J58" i="1"/>
  <c r="J90" i="1"/>
  <c r="J57" i="1"/>
  <c r="J72" i="1"/>
  <c r="J272" i="1"/>
  <c r="J95" i="1"/>
  <c r="J532" i="1"/>
  <c r="J563" i="1"/>
  <c r="J520" i="1"/>
  <c r="J546" i="1"/>
  <c r="J548" i="1"/>
  <c r="J551" i="1"/>
  <c r="J1300" i="1"/>
  <c r="J1270" i="1"/>
  <c r="J1284" i="1"/>
  <c r="J1289" i="1"/>
  <c r="J1290" i="1"/>
  <c r="J1278" i="1"/>
  <c r="J892" i="1"/>
  <c r="J908" i="1"/>
  <c r="J911" i="1"/>
  <c r="J931" i="1"/>
  <c r="J926" i="1"/>
  <c r="J847" i="1"/>
  <c r="J176" i="1"/>
  <c r="J1152" i="1"/>
  <c r="J171" i="1"/>
  <c r="J1168" i="1"/>
  <c r="J1159" i="1"/>
  <c r="J1151" i="1"/>
  <c r="J1144" i="1"/>
  <c r="J945" i="1"/>
  <c r="J938" i="1"/>
  <c r="J933" i="1"/>
  <c r="J946" i="1"/>
  <c r="J951" i="1"/>
  <c r="J956" i="1"/>
  <c r="J1423" i="1"/>
  <c r="J1406" i="1"/>
  <c r="J1407" i="1"/>
  <c r="J1431" i="1"/>
  <c r="J1428" i="1"/>
  <c r="J35" i="1"/>
  <c r="J475" i="1"/>
  <c r="J620" i="1"/>
  <c r="J1461" i="1"/>
  <c r="J1383" i="1"/>
  <c r="J491" i="1"/>
  <c r="J886" i="1"/>
  <c r="J859" i="1"/>
  <c r="J270" i="1"/>
  <c r="J1146" i="1"/>
  <c r="J984" i="1"/>
  <c r="J1029" i="1"/>
  <c r="J390" i="1"/>
  <c r="J397" i="1"/>
  <c r="J1336" i="1"/>
  <c r="J1341" i="1"/>
  <c r="J49" i="1"/>
  <c r="J69" i="1"/>
  <c r="J287" i="1"/>
  <c r="J94" i="1"/>
  <c r="J61" i="1"/>
  <c r="J81" i="1"/>
  <c r="J282" i="1"/>
  <c r="J537" i="1"/>
  <c r="J540" i="1"/>
  <c r="J533" i="1"/>
  <c r="J556" i="1"/>
  <c r="J564" i="1"/>
  <c r="J543" i="1"/>
  <c r="J1302" i="1"/>
  <c r="J1282" i="1"/>
  <c r="J1299" i="1"/>
  <c r="J1301" i="1"/>
  <c r="J1305" i="1"/>
  <c r="J1219" i="1"/>
  <c r="J895" i="1"/>
  <c r="J893" i="1"/>
  <c r="J900" i="1"/>
  <c r="J927" i="1"/>
  <c r="J888" i="1"/>
  <c r="J852" i="1"/>
  <c r="J172" i="1"/>
  <c r="J1154" i="1"/>
  <c r="J1135" i="1"/>
  <c r="J1139" i="1"/>
  <c r="J1145" i="1"/>
  <c r="J828" i="1"/>
  <c r="J941" i="1"/>
  <c r="J934" i="1"/>
  <c r="J968" i="1"/>
  <c r="J949" i="1"/>
  <c r="J965" i="1"/>
  <c r="J971" i="1"/>
  <c r="J1410" i="1"/>
  <c r="J1442" i="1"/>
  <c r="J1438" i="1"/>
  <c r="J1444" i="1"/>
  <c r="J1420" i="1"/>
  <c r="J1424" i="1"/>
  <c r="J670" i="1"/>
  <c r="J114" i="1"/>
  <c r="J56" i="1"/>
  <c r="J527" i="1"/>
  <c r="J1286" i="1"/>
  <c r="J853" i="1"/>
  <c r="J935" i="1"/>
  <c r="J1427" i="1"/>
  <c r="J55" i="1"/>
  <c r="J1156" i="1"/>
  <c r="J559" i="1"/>
  <c r="J135" i="1"/>
  <c r="J1174" i="1"/>
  <c r="J84" i="1"/>
  <c r="J561" i="1"/>
  <c r="J1304" i="1"/>
  <c r="J173" i="1"/>
  <c r="J952" i="1"/>
  <c r="J958" i="1"/>
  <c r="J1462" i="1"/>
  <c r="J558" i="1"/>
  <c r="J972" i="1"/>
  <c r="J1298" i="1"/>
  <c r="J633" i="1"/>
  <c r="J1016" i="1"/>
  <c r="J68" i="1"/>
  <c r="J554" i="1"/>
  <c r="J1177" i="1"/>
  <c r="J178" i="1"/>
  <c r="J966" i="1"/>
  <c r="J1429" i="1"/>
  <c r="J1010" i="1"/>
  <c r="J943" i="1"/>
  <c r="J1418" i="1"/>
  <c r="J1343" i="1"/>
  <c r="J947" i="1"/>
  <c r="J1360" i="1"/>
  <c r="J386" i="1"/>
  <c r="J292" i="1"/>
  <c r="J560" i="1"/>
  <c r="J897" i="1"/>
  <c r="J1132" i="1"/>
  <c r="J981" i="1"/>
  <c r="J1434" i="1"/>
  <c r="J1347" i="1"/>
  <c r="J1292" i="1"/>
  <c r="J819" i="1"/>
  <c r="J8" i="1"/>
  <c r="J1415" i="1"/>
  <c r="J579" i="1"/>
  <c r="J409" i="1"/>
  <c r="J96" i="1"/>
  <c r="J1312" i="1"/>
  <c r="J915" i="1"/>
  <c r="J1140" i="1"/>
  <c r="J1408" i="1"/>
  <c r="J1422" i="1"/>
  <c r="J854" i="1"/>
  <c r="J273" i="1"/>
  <c r="J913" i="1"/>
  <c r="J1439" i="1"/>
  <c r="J844" i="1"/>
  <c r="F31" i="21" l="1"/>
  <c r="F31" i="24"/>
  <c r="F31" i="18"/>
  <c r="F1" i="17"/>
  <c r="F1" i="20"/>
  <c r="F1" i="19"/>
  <c r="B6" i="3"/>
  <c r="F1" i="24" l="1"/>
  <c r="F1" i="21"/>
  <c r="F1" i="16"/>
  <c r="F1" i="18"/>
  <c r="F1" i="22"/>
  <c r="F32" i="16"/>
  <c r="H1" i="16" s="1"/>
  <c r="F32" i="21"/>
  <c r="H1" i="21" s="1"/>
  <c r="F32" i="18"/>
  <c r="H1" i="18" s="1"/>
  <c r="F32" i="19"/>
  <c r="H1" i="19" s="1"/>
  <c r="F32" i="20"/>
  <c r="H1" i="20" s="1"/>
  <c r="F32" i="22"/>
  <c r="H1" i="22" s="1"/>
  <c r="F32" i="24"/>
  <c r="H1" i="24" s="1"/>
  <c r="F32" i="17"/>
  <c r="H1" i="17" s="1"/>
  <c r="H32" i="18"/>
  <c r="H32" i="16"/>
  <c r="H32" i="20"/>
  <c r="H32" i="19"/>
  <c r="H32" i="24"/>
  <c r="H32" i="17"/>
  <c r="H32" i="21"/>
  <c r="H32" i="22"/>
</calcChain>
</file>

<file path=xl/sharedStrings.xml><?xml version="1.0" encoding="utf-8"?>
<sst xmlns="http://schemas.openxmlformats.org/spreadsheetml/2006/main" count="20729" uniqueCount="2970">
  <si>
    <t>Année en cours :</t>
  </si>
  <si>
    <t>Années de protection restantes</t>
  </si>
  <si>
    <t xml:space="preserve">Années de protection </t>
  </si>
  <si>
    <t>Cap Number</t>
  </si>
  <si>
    <t>Salary</t>
  </si>
  <si>
    <t>Position</t>
  </si>
  <si>
    <t>ANA</t>
  </si>
  <si>
    <t>UFA</t>
  </si>
  <si>
    <t>RFA</t>
  </si>
  <si>
    <t>BOS</t>
  </si>
  <si>
    <t>BUF</t>
  </si>
  <si>
    <t>CAR</t>
  </si>
  <si>
    <t>CGY</t>
  </si>
  <si>
    <t>CHI</t>
  </si>
  <si>
    <t>CLB</t>
  </si>
  <si>
    <t>COL</t>
  </si>
  <si>
    <t>DAL</t>
  </si>
  <si>
    <t>DET</t>
  </si>
  <si>
    <t>EDM</t>
  </si>
  <si>
    <t>FLA</t>
  </si>
  <si>
    <t>LAK</t>
  </si>
  <si>
    <t>MIN</t>
  </si>
  <si>
    <t>MTL</t>
  </si>
  <si>
    <t>NAS</t>
  </si>
  <si>
    <t>NJD</t>
  </si>
  <si>
    <t>NYI</t>
  </si>
  <si>
    <t>NYR</t>
  </si>
  <si>
    <t>OTT</t>
  </si>
  <si>
    <t>PHI</t>
  </si>
  <si>
    <t>PIT</t>
  </si>
  <si>
    <t>SJS</t>
  </si>
  <si>
    <t>STL</t>
  </si>
  <si>
    <t>TBL</t>
  </si>
  <si>
    <t>TOR</t>
  </si>
  <si>
    <t>VAN</t>
  </si>
  <si>
    <t>WPG</t>
  </si>
  <si>
    <t>Nom</t>
  </si>
  <si>
    <t>TOTAL</t>
  </si>
  <si>
    <t>Attaquants</t>
  </si>
  <si>
    <t>Défenseurs</t>
  </si>
  <si>
    <t>Gardiens</t>
  </si>
  <si>
    <t>Actifs</t>
  </si>
  <si>
    <t>Réserviste</t>
  </si>
  <si>
    <t>Recrues</t>
  </si>
  <si>
    <t>Masse salariale restante</t>
  </si>
  <si>
    <t>Historique des changements :</t>
  </si>
  <si>
    <t>Date</t>
  </si>
  <si>
    <t>David</t>
  </si>
  <si>
    <t>Jérôme</t>
  </si>
  <si>
    <t>Steve</t>
  </si>
  <si>
    <t>Nicolas</t>
  </si>
  <si>
    <t>Vincent</t>
  </si>
  <si>
    <t>Équipe</t>
  </si>
  <si>
    <t>Joueur</t>
  </si>
  <si>
    <t>Minimum de jour pour échange Actif-Réserviste</t>
  </si>
  <si>
    <t>Jusqu'à</t>
  </si>
  <si>
    <t>Calcul Plafond Salarial</t>
  </si>
  <si>
    <t>Fictif année suivante</t>
  </si>
  <si>
    <t>Réel année suivante</t>
  </si>
  <si>
    <t>Choix acquis</t>
  </si>
  <si>
    <t>Choix restants</t>
  </si>
  <si>
    <t>Années</t>
  </si>
  <si>
    <t>Ronde</t>
  </si>
  <si>
    <t>ARI</t>
  </si>
  <si>
    <t>Round: 1</t>
  </si>
  <si>
    <t>Rnd</t>
  </si>
  <si>
    <t>Pick</t>
  </si>
  <si>
    <t>Overall</t>
  </si>
  <si>
    <t>Team</t>
  </si>
  <si>
    <t>Pos</t>
  </si>
  <si>
    <t>Country</t>
  </si>
  <si>
    <t>Amateur League</t>
  </si>
  <si>
    <t>Amateur Team</t>
  </si>
  <si>
    <t>C</t>
  </si>
  <si>
    <t>CAN</t>
  </si>
  <si>
    <t>6' 0"</t>
  </si>
  <si>
    <t>OHL</t>
  </si>
  <si>
    <t>USA</t>
  </si>
  <si>
    <t>6' 2"</t>
  </si>
  <si>
    <t>H-EAST</t>
  </si>
  <si>
    <t>6' 3"</t>
  </si>
  <si>
    <t>5' 11"</t>
  </si>
  <si>
    <t>D</t>
  </si>
  <si>
    <t>CZE</t>
  </si>
  <si>
    <t>RUS</t>
  </si>
  <si>
    <t>WHL</t>
  </si>
  <si>
    <t>CBJ</t>
  </si>
  <si>
    <t>BIG10</t>
  </si>
  <si>
    <t>RW</t>
  </si>
  <si>
    <t>6' 1"</t>
  </si>
  <si>
    <t>QMJHL</t>
  </si>
  <si>
    <t>FIN</t>
  </si>
  <si>
    <t>FINLAND</t>
  </si>
  <si>
    <t>LW</t>
  </si>
  <si>
    <t>6' 4"</t>
  </si>
  <si>
    <t>RUSSIA-JR.</t>
  </si>
  <si>
    <t>USHL</t>
  </si>
  <si>
    <t>SWE</t>
  </si>
  <si>
    <t>SWEDEN</t>
  </si>
  <si>
    <t>USA U-18</t>
  </si>
  <si>
    <t>5' 9"</t>
  </si>
  <si>
    <t>SWEDEN-JR.</t>
  </si>
  <si>
    <t>5' 10"</t>
  </si>
  <si>
    <t>Round: 2</t>
  </si>
  <si>
    <t>6' 5"</t>
  </si>
  <si>
    <t>6' 6"</t>
  </si>
  <si>
    <t>SWEDEN-2</t>
  </si>
  <si>
    <t>Paule</t>
  </si>
  <si>
    <t>Joueur activé/acquis</t>
  </si>
  <si>
    <t>Joueur désactivé/échangé</t>
  </si>
  <si>
    <t>Dans le cas d'une expansion :</t>
  </si>
  <si>
    <t>Le rang de sélection des joueurs autonomes et des recrues varie selon le classement de l'année précédente. Celui qui fini dernier repêche en premier et ainsi de suite.</t>
  </si>
  <si>
    <t>Type</t>
  </si>
  <si>
    <t>La personne repêche première pour les joueurs autonomes et les joueurs ballotés au cours de la saison</t>
  </si>
  <si>
    <t>Ballotage :</t>
  </si>
  <si>
    <t>Une fois que la personne a dit qu'elle ne prenait pas un joueur, celle-ci ne peut revenir sur son idée. Si elle veut aller chercher le joueur par la suite, elle doit utiliser un de ses échanges.</t>
  </si>
  <si>
    <t>L'ordre est basé sur le classement de l'année précédente (même que pour le repêchage des recrues)</t>
  </si>
  <si>
    <t>On accorde un délai de 3 jours pour que les gens se prononcent sur un joueur balloté. S'il n'y a pas de réponse, la personne passe son tour et la parole va au suivant.</t>
  </si>
  <si>
    <t>Général</t>
  </si>
  <si>
    <t>Un joueur qui n'est pas signé avant le début de la saison peut être échangé sans pénalité, avant le premier match de la saison.</t>
  </si>
  <si>
    <t>Une recrue activée pour compléter l'alignement de début de saison pourra être désactivé si elle est retourné dans le junior avant le match d'ouverture. La personne pourra aller chercher un joueur autonome sans pénalité.</t>
  </si>
  <si>
    <t>Le bris d'égalité pour décider du gagnant de la saison est la moyenne de point/match global.</t>
  </si>
  <si>
    <t>La personne qui intègre le pool repêche dernière pour les recrues.</t>
  </si>
  <si>
    <t>La personne a priorité sur les joueurs libérés par les poolers lors du repêchage de début de saison.</t>
  </si>
  <si>
    <t>Années de contrat restantes</t>
  </si>
  <si>
    <t>FINLAND-JR.</t>
  </si>
  <si>
    <t>RUSSIA</t>
  </si>
  <si>
    <t>5' 7"</t>
  </si>
  <si>
    <t>G</t>
  </si>
  <si>
    <t>CZREP</t>
  </si>
  <si>
    <t>NCHC</t>
  </si>
  <si>
    <t xml:space="preserve"> L'ordre de choix est lui qui fini dernier qui choisi en premier et ce, pour toutes les rondes.</t>
  </si>
  <si>
    <t>Sébastien STL</t>
  </si>
  <si>
    <t>Sébastien F</t>
  </si>
  <si>
    <t>Lorsqu'on désactive un joueur, on doit attendre 7 jours avant de le réactiver</t>
  </si>
  <si>
    <t>Cap Hit 18-19</t>
  </si>
  <si>
    <t>VGK</t>
  </si>
  <si>
    <t>Nico Hischier</t>
  </si>
  <si>
    <t>Nolan Patrick</t>
  </si>
  <si>
    <t>Miro Heiskanen</t>
  </si>
  <si>
    <t>Cale Makar</t>
  </si>
  <si>
    <t>AJHL</t>
  </si>
  <si>
    <t>Elias Pettersson</t>
  </si>
  <si>
    <t>Cody Glass</t>
  </si>
  <si>
    <t>Lias Andersson</t>
  </si>
  <si>
    <t>HV 71</t>
  </si>
  <si>
    <t>Casey Mittelstadt</t>
  </si>
  <si>
    <t>Michael Rasmussen</t>
  </si>
  <si>
    <t>Owen Tippett</t>
  </si>
  <si>
    <t>Gabriel Vilardi</t>
  </si>
  <si>
    <t>Martin Necas</t>
  </si>
  <si>
    <t>Nick Suzuki</t>
  </si>
  <si>
    <t>Erik Brannstrom</t>
  </si>
  <si>
    <t>Juuso Valimaki</t>
  </si>
  <si>
    <t>Timothy Liljegren</t>
  </si>
  <si>
    <t>Urho Vaakanainen</t>
  </si>
  <si>
    <t>NTDP</t>
  </si>
  <si>
    <t>Robert Thomas</t>
  </si>
  <si>
    <t>Filip Chytil</t>
  </si>
  <si>
    <t>Kailer Yamamoto</t>
  </si>
  <si>
    <t>MIN-ARI</t>
  </si>
  <si>
    <t>Morgan Frost</t>
  </si>
  <si>
    <t>Shane Bowers</t>
  </si>
  <si>
    <t>Henri Jokiharju</t>
  </si>
  <si>
    <t>Eeli Tolvanen</t>
  </si>
  <si>
    <t>Klim Kostin</t>
  </si>
  <si>
    <t>From</t>
  </si>
  <si>
    <t>Height</t>
  </si>
  <si>
    <t>Weight</t>
  </si>
  <si>
    <t>Conor Timmins</t>
  </si>
  <si>
    <t>Kole Lind</t>
  </si>
  <si>
    <t>Nicolas Hague</t>
  </si>
  <si>
    <t>Isaac Ratcliffe</t>
  </si>
  <si>
    <t>Jason Robertson</t>
  </si>
  <si>
    <t>Jaret Anderson-Dolan</t>
  </si>
  <si>
    <t>Alex Formenton</t>
  </si>
  <si>
    <t>Alexander Volkov</t>
  </si>
  <si>
    <t>Jack Studnicka</t>
  </si>
  <si>
    <t>Jonah Gadjovich</t>
  </si>
  <si>
    <t>Joni Ikonen</t>
  </si>
  <si>
    <t>Round: 3</t>
  </si>
  <si>
    <t>ARI-FLA</t>
  </si>
  <si>
    <t>Morgan Geekie</t>
  </si>
  <si>
    <t>Alexei Lipanov</t>
  </si>
  <si>
    <t>Reilly Walsh</t>
  </si>
  <si>
    <t>HIGH-NH</t>
  </si>
  <si>
    <t>Dmitri Samorukov</t>
  </si>
  <si>
    <t>Présence en double</t>
  </si>
  <si>
    <t>Total :</t>
  </si>
  <si>
    <t>Restant :</t>
  </si>
  <si>
    <t>Disponibilité</t>
  </si>
  <si>
    <t>Années contrat restantes</t>
  </si>
  <si>
    <t>1ere</t>
  </si>
  <si>
    <t>2e</t>
  </si>
  <si>
    <t>3e</t>
  </si>
  <si>
    <t>4e</t>
  </si>
  <si>
    <t>Statut</t>
  </si>
  <si>
    <t>À changer pour simulation</t>
  </si>
  <si>
    <t>Réel année courante</t>
  </si>
  <si>
    <t>Fictif année courante</t>
  </si>
  <si>
    <t>Pourcentage de la masse réelle : Déterminé avec ratio de le première saison du Pool LT :</t>
  </si>
  <si>
    <t>Christian Dvorak</t>
  </si>
  <si>
    <t>Steven Stamkos</t>
  </si>
  <si>
    <t>T.J. Oshie</t>
  </si>
  <si>
    <t>Viktor Arvidsson</t>
  </si>
  <si>
    <t>Brayden Schenn</t>
  </si>
  <si>
    <t>Auston Matthews</t>
  </si>
  <si>
    <t>Jake Guentzel</t>
  </si>
  <si>
    <t>Matt Duchene</t>
  </si>
  <si>
    <t>Joe Pavelski</t>
  </si>
  <si>
    <t>Derick Brassard</t>
  </si>
  <si>
    <t>Dylan Larkin</t>
  </si>
  <si>
    <t>Alex Pietrangelo</t>
  </si>
  <si>
    <t>Rasmus Ristolainen</t>
  </si>
  <si>
    <t>Justin Faulk</t>
  </si>
  <si>
    <t>Noah Hanifin</t>
  </si>
  <si>
    <t>Esa Lindell</t>
  </si>
  <si>
    <t>Andrei Vasilevskiy</t>
  </si>
  <si>
    <t>Pekka Rinne</t>
  </si>
  <si>
    <t>Ryan Pulock</t>
  </si>
  <si>
    <t>Duncan Keith</t>
  </si>
  <si>
    <t>William Nylander</t>
  </si>
  <si>
    <t>David Pastrnak</t>
  </si>
  <si>
    <t>Sean Monahan</t>
  </si>
  <si>
    <t>Pavel Buchnevich</t>
  </si>
  <si>
    <t>Nikita Kucherov</t>
  </si>
  <si>
    <t>Alexander Radulov</t>
  </si>
  <si>
    <t>Blake Wheeler</t>
  </si>
  <si>
    <t>Vladimir Tarasenko</t>
  </si>
  <si>
    <t>Vincent Trocheck</t>
  </si>
  <si>
    <t>Kevin Fiala</t>
  </si>
  <si>
    <t>Sebastian Aho</t>
  </si>
  <si>
    <t>Joshua Morrissey</t>
  </si>
  <si>
    <t>Brandon Montour</t>
  </si>
  <si>
    <t>John Klingberg</t>
  </si>
  <si>
    <t>Brent Burns</t>
  </si>
  <si>
    <t>Erik Karlsson</t>
  </si>
  <si>
    <t>Cam Talbot</t>
  </si>
  <si>
    <t>Ben Bishop</t>
  </si>
  <si>
    <t>John Gibson</t>
  </si>
  <si>
    <t>Nick Schmaltz</t>
  </si>
  <si>
    <t>Danton Heinen</t>
  </si>
  <si>
    <t>Sidney Crosby</t>
  </si>
  <si>
    <t>William Karlsson</t>
  </si>
  <si>
    <t>Leon Draisaitl</t>
  </si>
  <si>
    <t>Teuvo Teravainen</t>
  </si>
  <si>
    <t>Jamie Benn</t>
  </si>
  <si>
    <t>Josh Bailey</t>
  </si>
  <si>
    <t>Evgeni Dadonov</t>
  </si>
  <si>
    <t>Mike Hoffman</t>
  </si>
  <si>
    <t>Max Domi</t>
  </si>
  <si>
    <t>Jake Gardiner</t>
  </si>
  <si>
    <t>John Carlson</t>
  </si>
  <si>
    <t>Zachary Werenski</t>
  </si>
  <si>
    <t>Seth Jones</t>
  </si>
  <si>
    <t>Colton Parayko</t>
  </si>
  <si>
    <t>Justin Schultz</t>
  </si>
  <si>
    <t>Matt Murray</t>
  </si>
  <si>
    <t>Devan Dubnyk</t>
  </si>
  <si>
    <t>Joshua Ho-Sang</t>
  </si>
  <si>
    <t>Conor Sheary</t>
  </si>
  <si>
    <t>Wayne Simmonds</t>
  </si>
  <si>
    <t>Jaden Schwartz</t>
  </si>
  <si>
    <t>Patrik Laine</t>
  </si>
  <si>
    <t>Kyle Palmieri</t>
  </si>
  <si>
    <t>Jonathan Drouin</t>
  </si>
  <si>
    <t>Taylor Hall</t>
  </si>
  <si>
    <t>Nikolaj Ehlers</t>
  </si>
  <si>
    <t>Jonathan Marchessault</t>
  </si>
  <si>
    <t>Anthony Mantha</t>
  </si>
  <si>
    <t>Brad Marchand</t>
  </si>
  <si>
    <t>Aleksander Barkov</t>
  </si>
  <si>
    <t>Dougie Hamilton</t>
  </si>
  <si>
    <t>Kevin Shattenkirk</t>
  </si>
  <si>
    <t>Morgan Rielly</t>
  </si>
  <si>
    <t>Ryan Mcdonagh</t>
  </si>
  <si>
    <t>Corey Crawford</t>
  </si>
  <si>
    <t>Jake Allen</t>
  </si>
  <si>
    <t>Alex Galchenyuk</t>
  </si>
  <si>
    <t>Sam Reinhart</t>
  </si>
  <si>
    <t>Artemi Panarin</t>
  </si>
  <si>
    <t>Mitchell Marner</t>
  </si>
  <si>
    <t>Claude Giroux</t>
  </si>
  <si>
    <t>Brock Boeser</t>
  </si>
  <si>
    <t>Brandon Saad</t>
  </si>
  <si>
    <t>Jesse Puljujarvi</t>
  </si>
  <si>
    <t>Connor Mcdavid</t>
  </si>
  <si>
    <t>Jakub Voracek</t>
  </si>
  <si>
    <t>Ryan Hartman</t>
  </si>
  <si>
    <t>Johnny Gaudreau</t>
  </si>
  <si>
    <t>Mats Zuccarello</t>
  </si>
  <si>
    <t>Anders Lee</t>
  </si>
  <si>
    <t>Charlie Mcavoy</t>
  </si>
  <si>
    <t>Shea Weber</t>
  </si>
  <si>
    <t>Torey Krug</t>
  </si>
  <si>
    <t>Dustin Byfuglien</t>
  </si>
  <si>
    <t>Colin Miller</t>
  </si>
  <si>
    <t>Martin Jones</t>
  </si>
  <si>
    <t>Connor Hellebuyck</t>
  </si>
  <si>
    <t>Nate Schmidt</t>
  </si>
  <si>
    <t>Devin Shore</t>
  </si>
  <si>
    <t>Sean Couturier</t>
  </si>
  <si>
    <t>Rickard Rakell</t>
  </si>
  <si>
    <t>Nicklas Backstrom</t>
  </si>
  <si>
    <t>Mikko Rantanen</t>
  </si>
  <si>
    <t>Mark Scheifele</t>
  </si>
  <si>
    <t>Jonathan Huberdeau</t>
  </si>
  <si>
    <t>Brayden Point</t>
  </si>
  <si>
    <t>Alexander Wennberg</t>
  </si>
  <si>
    <t>John Tavares</t>
  </si>
  <si>
    <t>Travis Konecny</t>
  </si>
  <si>
    <t>Nathan Mackinnon</t>
  </si>
  <si>
    <t>Mathew Barzal</t>
  </si>
  <si>
    <t>Mikhail Sergachev</t>
  </si>
  <si>
    <t>Ivan Provorov</t>
  </si>
  <si>
    <t>Oliver Ekman-Larsson</t>
  </si>
  <si>
    <t>Shayne Gostisbehere</t>
  </si>
  <si>
    <t>Roman Josi</t>
  </si>
  <si>
    <t>P.K. Subban</t>
  </si>
  <si>
    <t>Jonathan Quick</t>
  </si>
  <si>
    <t>Braden Holtby</t>
  </si>
  <si>
    <t>Shea Theodore</t>
  </si>
  <si>
    <t>Antti Raanta</t>
  </si>
  <si>
    <t>Alex Debrincat</t>
  </si>
  <si>
    <t>Clayton Keller</t>
  </si>
  <si>
    <t>Jesper Bratt</t>
  </si>
  <si>
    <t>Patrick Kane</t>
  </si>
  <si>
    <t>Tomas Hertl</t>
  </si>
  <si>
    <t>Patrick Maroon</t>
  </si>
  <si>
    <t>Matthew Tkachuk</t>
  </si>
  <si>
    <t>Logan Couture</t>
  </si>
  <si>
    <t>Bo Horvat</t>
  </si>
  <si>
    <t>Tyler Seguin</t>
  </si>
  <si>
    <t>Filip Forsberg</t>
  </si>
  <si>
    <t>Tyler Toffoli</t>
  </si>
  <si>
    <t>Paul Byron</t>
  </si>
  <si>
    <t>Victor Hedman</t>
  </si>
  <si>
    <t>Tyson Barrie</t>
  </si>
  <si>
    <t>Troy Stecher</t>
  </si>
  <si>
    <t>Nikita Zaitsev</t>
  </si>
  <si>
    <t>Frederik Andersen</t>
  </si>
  <si>
    <t>Robby Fabbri</t>
  </si>
  <si>
    <t>Ryan Ellis</t>
  </si>
  <si>
    <t>Artturi Lehkonen</t>
  </si>
  <si>
    <t>Cam Atkinson</t>
  </si>
  <si>
    <t>Erik Haula</t>
  </si>
  <si>
    <t>Eric Staal</t>
  </si>
  <si>
    <t>Mikael Granlund</t>
  </si>
  <si>
    <t>Tanner Pearson</t>
  </si>
  <si>
    <t>Phillip Danault</t>
  </si>
  <si>
    <t>Charlie Coyle</t>
  </si>
  <si>
    <t>Tyler Johnson</t>
  </si>
  <si>
    <t>Nazem Kadri</t>
  </si>
  <si>
    <t>Max Pacioretty</t>
  </si>
  <si>
    <t>Mattias Ekholm</t>
  </si>
  <si>
    <t>Will Butcher</t>
  </si>
  <si>
    <t>Michael Matheson</t>
  </si>
  <si>
    <t>Damon Severson</t>
  </si>
  <si>
    <t>Nick Leddy</t>
  </si>
  <si>
    <t>Sergei Bobrovsky</t>
  </si>
  <si>
    <t>Cory Schneider</t>
  </si>
  <si>
    <t>Victor Rask</t>
  </si>
  <si>
    <t>Oscar Klefbom</t>
  </si>
  <si>
    <t>Nathan Beaulieu</t>
  </si>
  <si>
    <t>Victor Mete</t>
  </si>
  <si>
    <t>Yanni Gourde</t>
  </si>
  <si>
    <t>TEAM</t>
  </si>
  <si>
    <t>TERMS</t>
  </si>
  <si>
    <t>POS</t>
  </si>
  <si>
    <t>STATUS</t>
  </si>
  <si>
    <t>AGE</t>
  </si>
  <si>
    <t>2018-19</t>
  </si>
  <si>
    <t>2019-20</t>
  </si>
  <si>
    <t>2020-21</t>
  </si>
  <si>
    <t>2021-22</t>
  </si>
  <si>
    <t>2022-23</t>
  </si>
  <si>
    <t>2023-24</t>
  </si>
  <si>
    <t>2024-25</t>
  </si>
  <si>
    <t>Frans Nielsen</t>
  </si>
  <si>
    <t>M-NTCNMC</t>
  </si>
  <si>
    <t>Gustav Nyquist</t>
  </si>
  <si>
    <t>NTC</t>
  </si>
  <si>
    <t>Johan Franzen</t>
  </si>
  <si>
    <t>IR </t>
  </si>
  <si>
    <t>Darren Helm</t>
  </si>
  <si>
    <t>Andreas Athanasiou</t>
  </si>
  <si>
    <t>Luke Glendening</t>
  </si>
  <si>
    <t>Luke Witkowski</t>
  </si>
  <si>
    <t>RD</t>
  </si>
  <si>
    <t>LD</t>
  </si>
  <si>
    <t>M-NTC</t>
  </si>
  <si>
    <t>Jonathan Ericsson</t>
  </si>
  <si>
    <t>Trevor Daley</t>
  </si>
  <si>
    <t>Nick Jensen</t>
  </si>
  <si>
    <t>Jimmy Howard</t>
  </si>
  <si>
    <t>ELC </t>
  </si>
  <si>
    <t>Filip Zadina</t>
  </si>
  <si>
    <t>ELC  </t>
  </si>
  <si>
    <t>Junior</t>
  </si>
  <si>
    <t>Dennis Cholowski</t>
  </si>
  <si>
    <t>Dylan Sadowy</t>
  </si>
  <si>
    <t>Evgeny Svechnikov</t>
  </si>
  <si>
    <t>Christoffer Ehn</t>
  </si>
  <si>
    <t>Filip Hronek</t>
  </si>
  <si>
    <t>Givani Smith</t>
  </si>
  <si>
    <t>Dominic Turgeon</t>
  </si>
  <si>
    <t>Dylan McIlrath</t>
  </si>
  <si>
    <t>Brian Lashoff</t>
  </si>
  <si>
    <t>Joe Hicketts</t>
  </si>
  <si>
    <t>Ryan O'Reilly</t>
  </si>
  <si>
    <t>Chris Thorburn</t>
  </si>
  <si>
    <t>Ivan Barbashev</t>
  </si>
  <si>
    <t>ELC</t>
  </si>
  <si>
    <t>Jay Bouwmeester</t>
  </si>
  <si>
    <t>Carl Gunnarsson</t>
  </si>
  <si>
    <t>Robert Bortuzzo</t>
  </si>
  <si>
    <t>Vince Dunn</t>
  </si>
  <si>
    <t>Jake Walman</t>
  </si>
  <si>
    <t>Dominik Bokk</t>
  </si>
  <si>
    <t>Ville Husso</t>
  </si>
  <si>
    <t>Evan Fitzpatrick</t>
  </si>
  <si>
    <t>Jordan Kyrou</t>
  </si>
  <si>
    <t>Adam Musil</t>
  </si>
  <si>
    <t>Conner Bleackley</t>
  </si>
  <si>
    <t>Luke Opilka</t>
  </si>
  <si>
    <t>Samuel Blais</t>
  </si>
  <si>
    <t>Jordan Binnington</t>
  </si>
  <si>
    <t>Chris Butler</t>
  </si>
  <si>
    <t>Dmitrii Sergeev</t>
  </si>
  <si>
    <t>NMC</t>
  </si>
  <si>
    <t>Phil Kessel</t>
  </si>
  <si>
    <t>Carl Hagelin</t>
  </si>
  <si>
    <t>Daniel Sprong</t>
  </si>
  <si>
    <t>Brian Dumoulin</t>
  </si>
  <si>
    <t>Chad Ruhwedel</t>
  </si>
  <si>
    <t>Casey DeSmith</t>
  </si>
  <si>
    <t>Adam Johnson</t>
  </si>
  <si>
    <t>Zach Aston-Reese</t>
  </si>
  <si>
    <t>Frederik Tiffels</t>
  </si>
  <si>
    <t>Jeff Taylor</t>
  </si>
  <si>
    <t>Alex D'Orio</t>
  </si>
  <si>
    <t>Jordy Bellerive</t>
  </si>
  <si>
    <t>Sam Miletic</t>
  </si>
  <si>
    <t>Garrett Wilson</t>
  </si>
  <si>
    <t>Chris Summers</t>
  </si>
  <si>
    <t>Evgeny Kuznetsov</t>
  </si>
  <si>
    <t>Brett Connolly</t>
  </si>
  <si>
    <t>Chandler Stephenson</t>
  </si>
  <si>
    <t>Nathan Walker</t>
  </si>
  <si>
    <t>Matt Niskanen</t>
  </si>
  <si>
    <t>Madison Bowey</t>
  </si>
  <si>
    <t>Christian Djoos</t>
  </si>
  <si>
    <t>Pheonix Copley</t>
  </si>
  <si>
    <t>Lucas Johansen</t>
  </si>
  <si>
    <t>Mason Mitchell</t>
  </si>
  <si>
    <t>Hampus Gustafsson</t>
  </si>
  <si>
    <t>Kris Bindulis</t>
  </si>
  <si>
    <t>Colby Williams</t>
  </si>
  <si>
    <t>Garrett Pilon</t>
  </si>
  <si>
    <t>Beck Malenstyn</t>
  </si>
  <si>
    <t>Connor Hobbs</t>
  </si>
  <si>
    <t>Vitek Vanecek</t>
  </si>
  <si>
    <t>Jonas Siegenthaler</t>
  </si>
  <si>
    <t>Nino Niederreiter</t>
  </si>
  <si>
    <t>Marcus Foligno</t>
  </si>
  <si>
    <t>Joel Eriksson Ek</t>
  </si>
  <si>
    <t>Matt Dumba</t>
  </si>
  <si>
    <t>Jared Spurgeon</t>
  </si>
  <si>
    <t>Jonas Brodin</t>
  </si>
  <si>
    <t>Gustav Olofsson</t>
  </si>
  <si>
    <t>Nate Prosser</t>
  </si>
  <si>
    <t>Alex Stalock</t>
  </si>
  <si>
    <t>Carson Soucy</t>
  </si>
  <si>
    <t>Luke Kunin</t>
  </si>
  <si>
    <t>Dante Salituro</t>
  </si>
  <si>
    <t>Gustav Bouramman</t>
  </si>
  <si>
    <t>Brennan Menell</t>
  </si>
  <si>
    <t>Cal O'Reilly</t>
  </si>
  <si>
    <t>Landon Ferraro</t>
  </si>
  <si>
    <t>Chase Lang</t>
  </si>
  <si>
    <t>Pavel Jenys</t>
  </si>
  <si>
    <t>Hunter Warner</t>
  </si>
  <si>
    <t>Nick Bjugstad</t>
  </si>
  <si>
    <t>Jamie McGinn</t>
  </si>
  <si>
    <t>Micheal Haley</t>
  </si>
  <si>
    <t>Maxim Mamin</t>
  </si>
  <si>
    <t>Denis Malgin</t>
  </si>
  <si>
    <t>Keith Yandle</t>
  </si>
  <si>
    <t>Mark Pysyk</t>
  </si>
  <si>
    <t>Ian McCoshen</t>
  </si>
  <si>
    <t>Roberto Luongo</t>
  </si>
  <si>
    <t>James Reimer</t>
  </si>
  <si>
    <t>Henrik Haapala</t>
  </si>
  <si>
    <t>Michael Downing</t>
  </si>
  <si>
    <t>Dryden Hunt</t>
  </si>
  <si>
    <t>Jonathan Ang</t>
  </si>
  <si>
    <t>Samuel Montembeault</t>
  </si>
  <si>
    <t>Juho Lammikko</t>
  </si>
  <si>
    <t>Thomas Schemitsch</t>
  </si>
  <si>
    <t>Dustin Brown</t>
  </si>
  <si>
    <t>Trevor Lewis</t>
  </si>
  <si>
    <t>Nate Thompson</t>
  </si>
  <si>
    <t>Kyle Clifford</t>
  </si>
  <si>
    <t>Alex Iafallo</t>
  </si>
  <si>
    <t>Adrian Kempe</t>
  </si>
  <si>
    <t>Dion Phaneuf</t>
  </si>
  <si>
    <t>Alec Martinez</t>
  </si>
  <si>
    <t>Jake Muzzin</t>
  </si>
  <si>
    <t>Peter Budaj</t>
  </si>
  <si>
    <t>Cal Petersen</t>
  </si>
  <si>
    <t>Rasmus Kupari</t>
  </si>
  <si>
    <t>Matt Roy</t>
  </si>
  <si>
    <t>Kale Clague</t>
  </si>
  <si>
    <t>Austin Wagner</t>
  </si>
  <si>
    <t>Austin Strand</t>
  </si>
  <si>
    <t>Chaz Reddekopp</t>
  </si>
  <si>
    <t>Bokondji Imama</t>
  </si>
  <si>
    <t>Jacob Moverare</t>
  </si>
  <si>
    <t>Spencer Watson</t>
  </si>
  <si>
    <t>Stepan Falkovsky</t>
  </si>
  <si>
    <t>Matt Luff</t>
  </si>
  <si>
    <t>Jonny Brodzinski</t>
  </si>
  <si>
    <t>Ondrej Palat</t>
  </si>
  <si>
    <t>Alex Killorn</t>
  </si>
  <si>
    <t>Andy Andreoff</t>
  </si>
  <si>
    <t>Cory Conacher</t>
  </si>
  <si>
    <t>Ryan McDonagh</t>
  </si>
  <si>
    <t>Braydon Coburn</t>
  </si>
  <si>
    <t>Dan Girardi</t>
  </si>
  <si>
    <t>Jake Dotchin</t>
  </si>
  <si>
    <t>Cal Foote</t>
  </si>
  <si>
    <t>Mitchell Stephens</t>
  </si>
  <si>
    <t>Boris Katchouk</t>
  </si>
  <si>
    <t>Taylor Raddysh</t>
  </si>
  <si>
    <t>Dominik Masin</t>
  </si>
  <si>
    <t>Connor Ingram</t>
  </si>
  <si>
    <t>Dennis Yan</t>
  </si>
  <si>
    <t>Anthony Cirelli</t>
  </si>
  <si>
    <t>Mathieu Joseph</t>
  </si>
  <si>
    <t>Oleg Sosunov</t>
  </si>
  <si>
    <t>Jonne Tammela</t>
  </si>
  <si>
    <t>Erik Cernak</t>
  </si>
  <si>
    <t>Ben Thomas</t>
  </si>
  <si>
    <t>Gabriel Dumont</t>
  </si>
  <si>
    <t>David Backes</t>
  </si>
  <si>
    <t>Anders Bjork</t>
  </si>
  <si>
    <t>Ryan Donato</t>
  </si>
  <si>
    <t>Jake DeBrusk</t>
  </si>
  <si>
    <t>Noel Acciari</t>
  </si>
  <si>
    <t>Adam McQuaid</t>
  </si>
  <si>
    <t>Kevan Miller</t>
  </si>
  <si>
    <t>Charlie McAvoy</t>
  </si>
  <si>
    <t>Brandon Carlo</t>
  </si>
  <si>
    <t>Tuukka Rask</t>
  </si>
  <si>
    <t>Jakob Forsbacka Karlsson</t>
  </si>
  <si>
    <t>Jakub Zboril</t>
  </si>
  <si>
    <t>Axel Andersson</t>
  </si>
  <si>
    <t>Ryan Fitzgerald</t>
  </si>
  <si>
    <t>Emil Johansson</t>
  </si>
  <si>
    <t>Jesse Gabrielle</t>
  </si>
  <si>
    <t>Daniel Vladar</t>
  </si>
  <si>
    <t>Zane McIntyre</t>
  </si>
  <si>
    <t>Jordan Szwarz</t>
  </si>
  <si>
    <t>Zack Kassian</t>
  </si>
  <si>
    <t>Ty Rattie</t>
  </si>
  <si>
    <t>Jujhar Khaira</t>
  </si>
  <si>
    <t>Andrej Sekera</t>
  </si>
  <si>
    <t>Kris Russell</t>
  </si>
  <si>
    <t>Darnell Nurse</t>
  </si>
  <si>
    <t>Al Montoya</t>
  </si>
  <si>
    <t>Evan Bouchard</t>
  </si>
  <si>
    <t>Ryan Mantha</t>
  </si>
  <si>
    <t>Shane Starrett</t>
  </si>
  <si>
    <t>Tyler Benson</t>
  </si>
  <si>
    <t>Dylan Wells</t>
  </si>
  <si>
    <t>Joseph Gambardella</t>
  </si>
  <si>
    <t>Caleb Jones</t>
  </si>
  <si>
    <t>Ethan Bear</t>
  </si>
  <si>
    <t>Ryan Stanton</t>
  </si>
  <si>
    <t>Mitch Callahan</t>
  </si>
  <si>
    <t>Brad Malone</t>
  </si>
  <si>
    <t>Melker Karlsson</t>
  </si>
  <si>
    <t>Joonas Donskoi</t>
  </si>
  <si>
    <t>Timo Meier</t>
  </si>
  <si>
    <t>Kevin Labanc</t>
  </si>
  <si>
    <t>Barclay Goodrow</t>
  </si>
  <si>
    <t>Justin Braun</t>
  </si>
  <si>
    <t>Brenden Dillon</t>
  </si>
  <si>
    <t>Joakim Ryan</t>
  </si>
  <si>
    <t>Tim Heed</t>
  </si>
  <si>
    <t>Ryan Merkley</t>
  </si>
  <si>
    <t>Jonathon Martin</t>
  </si>
  <si>
    <t>Michael Brodzinski</t>
  </si>
  <si>
    <t>Filip Sandberg</t>
  </si>
  <si>
    <t>Rudolfs Balcers</t>
  </si>
  <si>
    <t>Manuel Wiederer</t>
  </si>
  <si>
    <t>Kyle Wood</t>
  </si>
  <si>
    <t>Alex Schoenborn</t>
  </si>
  <si>
    <t>Rourke Chartier</t>
  </si>
  <si>
    <t>Cavan Fitzgerald</t>
  </si>
  <si>
    <t>Tim Clifton</t>
  </si>
  <si>
    <t>Cody Donaghey</t>
  </si>
  <si>
    <t>Martin Hanzal</t>
  </si>
  <si>
    <t>Radek Faksa</t>
  </si>
  <si>
    <t>Brett Ritchie</t>
  </si>
  <si>
    <t>Tyler Pitlick</t>
  </si>
  <si>
    <t>Marc Methot</t>
  </si>
  <si>
    <t>Julius Honka</t>
  </si>
  <si>
    <t>Gavin Bayreuther</t>
  </si>
  <si>
    <t>Denis Gurianov</t>
  </si>
  <si>
    <t>Roope Hintz</t>
  </si>
  <si>
    <t>Adam Mascherin</t>
  </si>
  <si>
    <t>Niklas Hansson</t>
  </si>
  <si>
    <t>John Nyberg</t>
  </si>
  <si>
    <t>Nicholas Caamano</t>
  </si>
  <si>
    <t>Chris Martenet</t>
  </si>
  <si>
    <t>Ondrej Vala</t>
  </si>
  <si>
    <t>Landon Bow</t>
  </si>
  <si>
    <t>Justin Dowling</t>
  </si>
  <si>
    <t>Artem Anisimov</t>
  </si>
  <si>
    <t>Victor Ejdsell</t>
  </si>
  <si>
    <t>Alex DeBrincat</t>
  </si>
  <si>
    <t>Jordan Schroeder</t>
  </si>
  <si>
    <t>Connor Murphy</t>
  </si>
  <si>
    <t>Erik Gustafsson</t>
  </si>
  <si>
    <t>Adam Boqvist</t>
  </si>
  <si>
    <t>Gustav Forsling</t>
  </si>
  <si>
    <t>Jordan Maletta</t>
  </si>
  <si>
    <t>Matthew Highmore</t>
  </si>
  <si>
    <t>Nathan Noel</t>
  </si>
  <si>
    <t>Anthony Louis</t>
  </si>
  <si>
    <t>Collin Delia</t>
  </si>
  <si>
    <t>Luc Snuggerud</t>
  </si>
  <si>
    <t>Anton Forsberg</t>
  </si>
  <si>
    <t>Matheson Iacopelli</t>
  </si>
  <si>
    <t>Graham Knott</t>
  </si>
  <si>
    <t>Robin Norell</t>
  </si>
  <si>
    <t>Luke Johnson</t>
  </si>
  <si>
    <t>Alexandre Fortin</t>
  </si>
  <si>
    <t>Andrew Campbell</t>
  </si>
  <si>
    <t>Brandon Dubinsky</t>
  </si>
  <si>
    <t>Oliver Bjorkstrand</t>
  </si>
  <si>
    <t>Josh Anderson</t>
  </si>
  <si>
    <t>Pierre-Luc Dubois</t>
  </si>
  <si>
    <t>Sonny Milano</t>
  </si>
  <si>
    <t>Lukas Sedlak</t>
  </si>
  <si>
    <t>David Savard</t>
  </si>
  <si>
    <t>Markus Nutivaara</t>
  </si>
  <si>
    <t>Scott Harrington</t>
  </si>
  <si>
    <t>Joonas Korpisalo</t>
  </si>
  <si>
    <t>Sam Vigneault</t>
  </si>
  <si>
    <t>Liam Foudy</t>
  </si>
  <si>
    <t>Gabriel Carlsson</t>
  </si>
  <si>
    <t>Ryan Collins</t>
  </si>
  <si>
    <t>Kevin Stenlund</t>
  </si>
  <si>
    <t>Ryan MacInnis</t>
  </si>
  <si>
    <t>Maxime Fortier</t>
  </si>
  <si>
    <t>Justin Scott</t>
  </si>
  <si>
    <t>Paul Bittner</t>
  </si>
  <si>
    <t>Vitaly Abramov</t>
  </si>
  <si>
    <t>Doyle Somerby</t>
  </si>
  <si>
    <t>Zac Dalpe</t>
  </si>
  <si>
    <t>Blake Siebenaler</t>
  </si>
  <si>
    <t>Kole Sherwood</t>
  </si>
  <si>
    <t>Mika Zibanejad</t>
  </si>
  <si>
    <t>Chris Kreider</t>
  </si>
  <si>
    <t>Matt Beleskey</t>
  </si>
  <si>
    <t>Jesper Fast</t>
  </si>
  <si>
    <t>Peter Holland</t>
  </si>
  <si>
    <t>Brendan Smith</t>
  </si>
  <si>
    <t>Henrik Lundqvist</t>
  </si>
  <si>
    <t>Chris Nell</t>
  </si>
  <si>
    <t>Vinni Lettieri</t>
  </si>
  <si>
    <t>Neal Pionk</t>
  </si>
  <si>
    <t>Brett Howden</t>
  </si>
  <si>
    <t>Ryan Gropp</t>
  </si>
  <si>
    <t>Alexandar Georgiev</t>
  </si>
  <si>
    <t>Brandon Halverson</t>
  </si>
  <si>
    <t>Vince Pedrie</t>
  </si>
  <si>
    <t>Sean Day</t>
  </si>
  <si>
    <t>Dawson Leedahl</t>
  </si>
  <si>
    <t>Gabriel Fontaine</t>
  </si>
  <si>
    <t>Tim Gettinger</t>
  </si>
  <si>
    <t>Cole Schneider</t>
  </si>
  <si>
    <t>Bobby Ryan</t>
  </si>
  <si>
    <t>Clarke MacArthur</t>
  </si>
  <si>
    <t>Mikkel Boedker</t>
  </si>
  <si>
    <t>Zack Smith</t>
  </si>
  <si>
    <t>Jean-Gabriel Pageau</t>
  </si>
  <si>
    <t>Ryan Dzingel</t>
  </si>
  <si>
    <t>Tom Pyatt</t>
  </si>
  <si>
    <t>Colin White</t>
  </si>
  <si>
    <t>Max McCormick</t>
  </si>
  <si>
    <t>Thomas Chabot</t>
  </si>
  <si>
    <t>Mike Condon</t>
  </si>
  <si>
    <t>Brady Tkachuk</t>
  </si>
  <si>
    <t>Logan Brown</t>
  </si>
  <si>
    <t>Andreas Englund</t>
  </si>
  <si>
    <t>Filip Gustavsson</t>
  </si>
  <si>
    <t>Christian Jaros</t>
  </si>
  <si>
    <t>Parker Kelly</t>
  </si>
  <si>
    <t>Filip Chlapik</t>
  </si>
  <si>
    <t>Ben Sexton</t>
  </si>
  <si>
    <t>Julius Bergman</t>
  </si>
  <si>
    <t>Maxime Lajoie</t>
  </si>
  <si>
    <t>Jack Rodewald</t>
  </si>
  <si>
    <t>Francis Perron</t>
  </si>
  <si>
    <t>Macoy Erkamps</t>
  </si>
  <si>
    <t>Erik Burgdoerfer</t>
  </si>
  <si>
    <t>Jim O'Brien</t>
  </si>
  <si>
    <t>Adam Henrique</t>
  </si>
  <si>
    <t>Jakob Silfverberg</t>
  </si>
  <si>
    <t>Patrick Eaves</t>
  </si>
  <si>
    <t>Ondrej Kase</t>
  </si>
  <si>
    <t>Hampus Lindholm</t>
  </si>
  <si>
    <t>Korbinian Holzer</t>
  </si>
  <si>
    <t>Ryan Miller</t>
  </si>
  <si>
    <t>Jacob Larsson</t>
  </si>
  <si>
    <t>Max Jones</t>
  </si>
  <si>
    <t>Sam Steel</t>
  </si>
  <si>
    <t>Angus Redmond</t>
  </si>
  <si>
    <t>Mitch Hults</t>
  </si>
  <si>
    <t>Keaton Thompson</t>
  </si>
  <si>
    <t>Marcus Pettersson</t>
  </si>
  <si>
    <t>Alex Dostie</t>
  </si>
  <si>
    <t>Josh Mahura</t>
  </si>
  <si>
    <t>Jack Kopacka</t>
  </si>
  <si>
    <t>Julius Nattinen</t>
  </si>
  <si>
    <t>Deven Sideroff</t>
  </si>
  <si>
    <t>Giovanni Fiore</t>
  </si>
  <si>
    <t>Joseph Blandisi</t>
  </si>
  <si>
    <t>Sam Carrick</t>
  </si>
  <si>
    <t>Jaycob Megna</t>
  </si>
  <si>
    <t>Jeff Skinner</t>
  </si>
  <si>
    <t>Jason Pominville</t>
  </si>
  <si>
    <t>Patrik Berglund</t>
  </si>
  <si>
    <t>Zemgus Girgensons</t>
  </si>
  <si>
    <t>Johan Larsson</t>
  </si>
  <si>
    <t>Tage Thompson</t>
  </si>
  <si>
    <t>Evan Rodrigues</t>
  </si>
  <si>
    <t>Marco Scandella</t>
  </si>
  <si>
    <t>Matt Hunwick</t>
  </si>
  <si>
    <t>Jake McCabe</t>
  </si>
  <si>
    <t>Rasmus Dahlin</t>
  </si>
  <si>
    <t>Linus Ullmark</t>
  </si>
  <si>
    <t>Matt Moulson</t>
  </si>
  <si>
    <t>Alexander Nylander</t>
  </si>
  <si>
    <t>Jonas Johansson</t>
  </si>
  <si>
    <t>Devante Stephens</t>
  </si>
  <si>
    <t>Eric Cornel</t>
  </si>
  <si>
    <t>Brendan Guhle</t>
  </si>
  <si>
    <t>Vaclav Karabacek</t>
  </si>
  <si>
    <t>Brycen Martin</t>
  </si>
  <si>
    <t>Kyle Criscuolo</t>
  </si>
  <si>
    <t>Taylor Fedun</t>
  </si>
  <si>
    <t>Matt Tennyson</t>
  </si>
  <si>
    <t>Kevin Porter</t>
  </si>
  <si>
    <t>Elias Lindholm</t>
  </si>
  <si>
    <t>Sam Bennett</t>
  </si>
  <si>
    <t>Curtis Lazar</t>
  </si>
  <si>
    <t>TJ Brodie</t>
  </si>
  <si>
    <t>Travis Hamonic</t>
  </si>
  <si>
    <t>Michael Stone</t>
  </si>
  <si>
    <t>Mike Smith</t>
  </si>
  <si>
    <t>Spencer Foo</t>
  </si>
  <si>
    <t>Josh Healey</t>
  </si>
  <si>
    <t>Mason McDonald</t>
  </si>
  <si>
    <t>Glenn Gawdin</t>
  </si>
  <si>
    <t>Tyler Parsons</t>
  </si>
  <si>
    <t>Rasmus Andersson</t>
  </si>
  <si>
    <t>Oliver Kylington</t>
  </si>
  <si>
    <t>Brett Pollock</t>
  </si>
  <si>
    <t>Ryan Lomberg</t>
  </si>
  <si>
    <t>Andrew Mangiapane</t>
  </si>
  <si>
    <t>Nick Schneider</t>
  </si>
  <si>
    <t>Craig Smith</t>
  </si>
  <si>
    <t>Nick Bonino</t>
  </si>
  <si>
    <t>Austin Watson</t>
  </si>
  <si>
    <t>Colton Sissons</t>
  </si>
  <si>
    <t>Juuse Saros</t>
  </si>
  <si>
    <t>Tyler Moy</t>
  </si>
  <si>
    <t>Emil Pettersson</t>
  </si>
  <si>
    <t>Joonas Lyytinen</t>
  </si>
  <si>
    <t>Yakov Trenin</t>
  </si>
  <si>
    <t>Justin Kirkland</t>
  </si>
  <si>
    <t>Alexandre Carrier</t>
  </si>
  <si>
    <t>Anthony Richard</t>
  </si>
  <si>
    <t>Troy Grosenick</t>
  </si>
  <si>
    <t>Andrew Shaw</t>
  </si>
  <si>
    <t>Nikita Scherbak</t>
  </si>
  <si>
    <t>Charles Hudon</t>
  </si>
  <si>
    <t>Jeff Petry</t>
  </si>
  <si>
    <t>Karl Alzner</t>
  </si>
  <si>
    <t>David Schlemko</t>
  </si>
  <si>
    <t>Jordie Benn</t>
  </si>
  <si>
    <t>Noah Juulsen</t>
  </si>
  <si>
    <t>Mike Reilly</t>
  </si>
  <si>
    <t>Xavier Ouellet</t>
  </si>
  <si>
    <t>Jesperi Kotkaniemi</t>
  </si>
  <si>
    <t>Antoine Waked</t>
  </si>
  <si>
    <t>Jeremiah Addison</t>
  </si>
  <si>
    <t>Daniel Audette</t>
  </si>
  <si>
    <t>Michael McNiven</t>
  </si>
  <si>
    <t>Brett Lernout</t>
  </si>
  <si>
    <t>Matt Taormina</t>
  </si>
  <si>
    <t>Byron Froese</t>
  </si>
  <si>
    <t>Tomas Tatar</t>
  </si>
  <si>
    <t>David Clarkson</t>
  </si>
  <si>
    <t>Cody Eakin</t>
  </si>
  <si>
    <t>Oscar Lindberg</t>
  </si>
  <si>
    <t>Pierre-Édouard Bellemare</t>
  </si>
  <si>
    <t>Alex Tuch</t>
  </si>
  <si>
    <t>Ryan Carpenter</t>
  </si>
  <si>
    <t>Brad Hunt</t>
  </si>
  <si>
    <t>Marc-André Fleury</t>
  </si>
  <si>
    <t>Malcolm Subban</t>
  </si>
  <si>
    <t>Jake Bischoff</t>
  </si>
  <si>
    <t>Griffin Reinhart</t>
  </si>
  <si>
    <t>Reid Duke</t>
  </si>
  <si>
    <t>Dylan Ferguson</t>
  </si>
  <si>
    <t>Dylan Coghlan</t>
  </si>
  <si>
    <t>Keegan Kolesar</t>
  </si>
  <si>
    <t>T.J. Tynan</t>
  </si>
  <si>
    <t>Loui Eriksson</t>
  </si>
  <si>
    <t>Brandon Sutter</t>
  </si>
  <si>
    <t>Sam Gagner</t>
  </si>
  <si>
    <t>Derek Dorsett</t>
  </si>
  <si>
    <t>Jake Virtanen</t>
  </si>
  <si>
    <t>Adam Gaudette</t>
  </si>
  <si>
    <t>Brendan Gaunce</t>
  </si>
  <si>
    <t>Brendan Leipsic</t>
  </si>
  <si>
    <t>Alexander Edler</t>
  </si>
  <si>
    <t>Michael Del Zotto</t>
  </si>
  <si>
    <t>Ben Hutton</t>
  </si>
  <si>
    <t>Alex Biega</t>
  </si>
  <si>
    <t>Anders Nilsson</t>
  </si>
  <si>
    <t>Tyler Motte</t>
  </si>
  <si>
    <t>Thatcher Demko</t>
  </si>
  <si>
    <t>Nikolay Goldobin</t>
  </si>
  <si>
    <t>Olli Juolevi</t>
  </si>
  <si>
    <t>Zack MacEwen</t>
  </si>
  <si>
    <t>Yan-Pavel Laplante</t>
  </si>
  <si>
    <t>Jalen Chatfield</t>
  </si>
  <si>
    <t>Tanner Kero</t>
  </si>
  <si>
    <t>Guillaume Brisebois</t>
  </si>
  <si>
    <t>Michael Carcone</t>
  </si>
  <si>
    <t>Evan McEneny</t>
  </si>
  <si>
    <t>Dave Bolland</t>
  </si>
  <si>
    <t>Nick Cousins</t>
  </si>
  <si>
    <t>Lawson Crouse</t>
  </si>
  <si>
    <t>Dylan Strome</t>
  </si>
  <si>
    <t>Brendan Perlini</t>
  </si>
  <si>
    <t>Christian Fischer</t>
  </si>
  <si>
    <t>Josh Archibald</t>
  </si>
  <si>
    <t>Jason Demers</t>
  </si>
  <si>
    <t>Jakob Chychrun</t>
  </si>
  <si>
    <t>Jordan Oesterle</t>
  </si>
  <si>
    <t>Barrett Hayton</t>
  </si>
  <si>
    <t>Hunter Miska</t>
  </si>
  <si>
    <t>Nick Merkley</t>
  </si>
  <si>
    <t>Jens Looke</t>
  </si>
  <si>
    <t>Jacob Graves</t>
  </si>
  <si>
    <t>Kyle Capobianco</t>
  </si>
  <si>
    <t>Cam Dineen</t>
  </si>
  <si>
    <t>Adin Hill</t>
  </si>
  <si>
    <t>Adam Helewka</t>
  </si>
  <si>
    <t>Lane Pederson</t>
  </si>
  <si>
    <t>Jalen Smereck</t>
  </si>
  <si>
    <t>Conor Garland</t>
  </si>
  <si>
    <t>Dysin Mayo</t>
  </si>
  <si>
    <t>Robbie Russo</t>
  </si>
  <si>
    <t>Mathieu Perreault</t>
  </si>
  <si>
    <t>Andrew Copp</t>
  </si>
  <si>
    <t>Kyle Connor</t>
  </si>
  <si>
    <t>Jack Roslovic</t>
  </si>
  <si>
    <t>Tyler Myers</t>
  </si>
  <si>
    <t>Dmitry Kulikov</t>
  </si>
  <si>
    <t>Ben Chiarot</t>
  </si>
  <si>
    <t>Nicolas Petan</t>
  </si>
  <si>
    <t>Logan Stanley</t>
  </si>
  <si>
    <t>Brendan Lemieux</t>
  </si>
  <si>
    <t>Sami Niku</t>
  </si>
  <si>
    <t>Jansen Harkins</t>
  </si>
  <si>
    <t>Michael Spacek</t>
  </si>
  <si>
    <t>Luke Green</t>
  </si>
  <si>
    <t>Mason Appleton</t>
  </si>
  <si>
    <t>Simon Bourque</t>
  </si>
  <si>
    <t>Nelson Nogier</t>
  </si>
  <si>
    <t>Dale Weise</t>
  </si>
  <si>
    <t>Michael Raffl</t>
  </si>
  <si>
    <t>Jordan Weal</t>
  </si>
  <si>
    <t>Scott Laughton</t>
  </si>
  <si>
    <t>Oskar Lindblom</t>
  </si>
  <si>
    <t>Radko Gudas</t>
  </si>
  <si>
    <t>Travis Sanheim</t>
  </si>
  <si>
    <t>Brian Elliott</t>
  </si>
  <si>
    <t>Michal Neuvirth</t>
  </si>
  <si>
    <t>Michael Vecchione</t>
  </si>
  <si>
    <t>German Rubtsov</t>
  </si>
  <si>
    <t>Mikhail Vorobyov</t>
  </si>
  <si>
    <t>Pascal Laberge</t>
  </si>
  <si>
    <t>Mark Friedman</t>
  </si>
  <si>
    <t>Connor Bunnaman</t>
  </si>
  <si>
    <t>Carter Hart</t>
  </si>
  <si>
    <t>Radel Fazleev</t>
  </si>
  <si>
    <t>Corban Knight</t>
  </si>
  <si>
    <t>Cole Bardreau</t>
  </si>
  <si>
    <t>Greg Carey</t>
  </si>
  <si>
    <t>Casey Cizikas</t>
  </si>
  <si>
    <t>Matt Martin</t>
  </si>
  <si>
    <t>Anthony Beauvillier</t>
  </si>
  <si>
    <t>Johnny Boychuk</t>
  </si>
  <si>
    <t>Adam Pelech</t>
  </si>
  <si>
    <t>Thomas Greiss</t>
  </si>
  <si>
    <t>Noah Dobson</t>
  </si>
  <si>
    <t>Kieffer Bellows</t>
  </si>
  <si>
    <t>Michael Dal Colle</t>
  </si>
  <si>
    <t>Jakub Skarek</t>
  </si>
  <si>
    <t>Parker Wotherspoon</t>
  </si>
  <si>
    <t>John Stevens</t>
  </si>
  <si>
    <t>Steve Bernier</t>
  </si>
  <si>
    <t>Colin Wilson</t>
  </si>
  <si>
    <t>Sven Andrighetto</t>
  </si>
  <si>
    <t>Dominic Toninato</t>
  </si>
  <si>
    <t>Alexander Kerfoot</t>
  </si>
  <si>
    <t>Tyson Jost</t>
  </si>
  <si>
    <t>Nikita Zadorov</t>
  </si>
  <si>
    <t>Samuel Girard</t>
  </si>
  <si>
    <t>Anton Lindholm</t>
  </si>
  <si>
    <t>Semyon Varlamov</t>
  </si>
  <si>
    <t>Philipp Grubauer</t>
  </si>
  <si>
    <t>Martin Kaut</t>
  </si>
  <si>
    <t>Nicolas Meloche</t>
  </si>
  <si>
    <t>Vladislav Kamenev</t>
  </si>
  <si>
    <t>J.C. Beaudin</t>
  </si>
  <si>
    <t>Sergei Boikov</t>
  </si>
  <si>
    <t>Julien Nantel</t>
  </si>
  <si>
    <t>David Warsofsky</t>
  </si>
  <si>
    <t>Andrew Agozzino</t>
  </si>
  <si>
    <t>Patrick Marleau</t>
  </si>
  <si>
    <t>Nathan Horton</t>
  </si>
  <si>
    <t>Zach Hyman</t>
  </si>
  <si>
    <t>Connor Brown</t>
  </si>
  <si>
    <t>Kasperi Kapanen</t>
  </si>
  <si>
    <t>Andreas Johnsson</t>
  </si>
  <si>
    <t>Tyler Ennis</t>
  </si>
  <si>
    <t>Ron Hainsey</t>
  </si>
  <si>
    <t>Travis Dermott</t>
  </si>
  <si>
    <t>Curtis McElhinney</t>
  </si>
  <si>
    <t>Trevor Moore</t>
  </si>
  <si>
    <t>Eamon McAdam</t>
  </si>
  <si>
    <t>Andreas Borgman</t>
  </si>
  <si>
    <t>Rasmus Sandin</t>
  </si>
  <si>
    <t>Jeremy Bracco</t>
  </si>
  <si>
    <t>Adam Brooks</t>
  </si>
  <si>
    <t>Vincent LoVerde</t>
  </si>
  <si>
    <t>Andrew Nielsen</t>
  </si>
  <si>
    <t>Dmytro Timashov</t>
  </si>
  <si>
    <t>Garret Sparks</t>
  </si>
  <si>
    <t>Chris Mueller</t>
  </si>
  <si>
    <t>Marcus Johansson</t>
  </si>
  <si>
    <t>Brian Boyle</t>
  </si>
  <si>
    <t>Pavel Zacha</t>
  </si>
  <si>
    <t>Miles Wood</t>
  </si>
  <si>
    <t>Sami Vatanen</t>
  </si>
  <si>
    <t>Ben Lovejoy</t>
  </si>
  <si>
    <t>Steven Santini</t>
  </si>
  <si>
    <t>Mirco Mueller</t>
  </si>
  <si>
    <t>Keith Kinkaid</t>
  </si>
  <si>
    <t>Ty Smith</t>
  </si>
  <si>
    <t>Michael Kapla</t>
  </si>
  <si>
    <t>Michael Mcleod</t>
  </si>
  <si>
    <t>John Quenneville</t>
  </si>
  <si>
    <t>Blake Speers</t>
  </si>
  <si>
    <t>Colton White</t>
  </si>
  <si>
    <t>Josh Jacobs</t>
  </si>
  <si>
    <t>Nathan Bastian</t>
  </si>
  <si>
    <t>Brandon Gignac</t>
  </si>
  <si>
    <t>Eric Gryba</t>
  </si>
  <si>
    <t>Mackenzie Blackwood</t>
  </si>
  <si>
    <t>Colby Sissons</t>
  </si>
  <si>
    <t>Brandon Baddock</t>
  </si>
  <si>
    <t>Blake Pietila</t>
  </si>
  <si>
    <t>Justin Williams</t>
  </si>
  <si>
    <t>Jordan Martinook</t>
  </si>
  <si>
    <t>Micheal Ferland</t>
  </si>
  <si>
    <t>Andrei Svechnikov</t>
  </si>
  <si>
    <t>Brock McGinn</t>
  </si>
  <si>
    <t>Haydn Fleury</t>
  </si>
  <si>
    <t>Scott Darling</t>
  </si>
  <si>
    <t>Julien Gauthier</t>
  </si>
  <si>
    <t>Jake Bean</t>
  </si>
  <si>
    <t>Alex Nedeljkovic</t>
  </si>
  <si>
    <t>Janne Kuokkanen</t>
  </si>
  <si>
    <t>Aleksi Saarela</t>
  </si>
  <si>
    <t>Warren Foegele</t>
  </si>
  <si>
    <t>Roland McKeown</t>
  </si>
  <si>
    <t>Cliff Pu</t>
  </si>
  <si>
    <t>Callum Booth</t>
  </si>
  <si>
    <t>Spencer Smallman</t>
  </si>
  <si>
    <t>Steven Lorentz</t>
  </si>
  <si>
    <t>Nicolas Roy</t>
  </si>
  <si>
    <t>Clark Bishop</t>
  </si>
  <si>
    <t>Josh Wesley</t>
  </si>
  <si>
    <t>Termes</t>
  </si>
  <si>
    <t>Age</t>
  </si>
  <si>
    <t>Anthony DeAngelo</t>
  </si>
  <si>
    <t>Jake Debrusk</t>
  </si>
  <si>
    <t>Dante Fabbro</t>
  </si>
  <si>
    <t>Jeremy Roy</t>
  </si>
  <si>
    <t>Henrik Borgstrom</t>
  </si>
  <si>
    <t>Jakub Vrana</t>
  </si>
  <si>
    <t>Riley Tufte</t>
  </si>
  <si>
    <t>Cam Morrison</t>
  </si>
  <si>
    <t>Vérification Statut</t>
  </si>
  <si>
    <t>Cap hit 19/20</t>
  </si>
  <si>
    <t>18-19</t>
  </si>
  <si>
    <t>19-20</t>
  </si>
  <si>
    <t>20-21</t>
  </si>
  <si>
    <t>21-22</t>
  </si>
  <si>
    <t>22-23</t>
  </si>
  <si>
    <t>Chicago Blackhawks</t>
  </si>
  <si>
    <t>Los Angeles Kings</t>
  </si>
  <si>
    <t>Washington Capitals</t>
  </si>
  <si>
    <t>Pittsburgh Penguins</t>
  </si>
  <si>
    <t>Dallas Stars</t>
  </si>
  <si>
    <t>Nashville Predators</t>
  </si>
  <si>
    <t>Anaheim Ducks</t>
  </si>
  <si>
    <t>New York Rangers</t>
  </si>
  <si>
    <t>Tampa Bay Lightning</t>
  </si>
  <si>
    <t>Edmonton Oilers</t>
  </si>
  <si>
    <t>Philadelphia Flyers</t>
  </si>
  <si>
    <t>San Jose Sharks</t>
  </si>
  <si>
    <t>Montreal Canadiens</t>
  </si>
  <si>
    <t>Winnipeg Jets</t>
  </si>
  <si>
    <t>Minnesota Wild</t>
  </si>
  <si>
    <t>St Louis Blues</t>
  </si>
  <si>
    <t>Florida Panthers</t>
  </si>
  <si>
    <t>Columbus Blue Jackets</t>
  </si>
  <si>
    <t>Ottawa Senators</t>
  </si>
  <si>
    <t>Boston Bruins</t>
  </si>
  <si>
    <t>Calgary Flames</t>
  </si>
  <si>
    <t>Arizona Coyotes</t>
  </si>
  <si>
    <t>Colorado Avalanche</t>
  </si>
  <si>
    <t>Toronto Maple Leafs</t>
  </si>
  <si>
    <t>Detroit Red Wings</t>
  </si>
  <si>
    <t>Carolina Hurricanes</t>
  </si>
  <si>
    <t>Vancouver Canucks</t>
  </si>
  <si>
    <t>New Jersey Devils</t>
  </si>
  <si>
    <t>Buffalo Sabres</t>
  </si>
  <si>
    <t>New York Islanders</t>
  </si>
  <si>
    <t>Vegas Golden Knights</t>
  </si>
  <si>
    <t>Jonathan Toews</t>
  </si>
  <si>
    <t>Anze Kopitar</t>
  </si>
  <si>
    <t>Alex Ovechkin</t>
  </si>
  <si>
    <t>Evgeni Malkin</t>
  </si>
  <si>
    <t>Corey Perry</t>
  </si>
  <si>
    <t>Ryan Getzlaf</t>
  </si>
  <si>
    <t>Ryan Johansen</t>
  </si>
  <si>
    <t>Zach Parise</t>
  </si>
  <si>
    <t>Ryan Suter</t>
  </si>
  <si>
    <t>Aaron Ekblad</t>
  </si>
  <si>
    <t>Jason Spezza</t>
  </si>
  <si>
    <t>Kris Letang</t>
  </si>
  <si>
    <t>David Krejci</t>
  </si>
  <si>
    <t>Drew Doughty</t>
  </si>
  <si>
    <t>Patrice Bergeron</t>
  </si>
  <si>
    <t>Brent Seabrook</t>
  </si>
  <si>
    <t>Ryan Kesler</t>
  </si>
  <si>
    <t>Mark Giordano</t>
  </si>
  <si>
    <t>Derek Stepan</t>
  </si>
  <si>
    <t>Henrik Zetterberg</t>
  </si>
  <si>
    <t>Jordan Staal</t>
  </si>
  <si>
    <t>Erik Johnson</t>
  </si>
  <si>
    <t>Ryan Nugent-Hopkins</t>
  </si>
  <si>
    <t>Kyle Okposo</t>
  </si>
  <si>
    <t>Milan Lucic</t>
  </si>
  <si>
    <t>Jordan Eberle</t>
  </si>
  <si>
    <t>Ryan Callahan</t>
  </si>
  <si>
    <t>Marc-Andre Fleury</t>
  </si>
  <si>
    <t>Travis Zajac</t>
  </si>
  <si>
    <t>Alex Steen</t>
  </si>
  <si>
    <t>Marc Staal</t>
  </si>
  <si>
    <t>Gabriel Landeskog</t>
  </si>
  <si>
    <t>Brooks Orpik</t>
  </si>
  <si>
    <t>Andrew Ladd</t>
  </si>
  <si>
    <t>Nick Foligno</t>
  </si>
  <si>
    <t>Alex Goligoski</t>
  </si>
  <si>
    <t>Jeff Carter</t>
  </si>
  <si>
    <t>Marian Hossa</t>
  </si>
  <si>
    <t>Zach Bogosian</t>
  </si>
  <si>
    <t>Dmitri Orlov</t>
  </si>
  <si>
    <t>Andy Greene</t>
  </si>
  <si>
    <t>Dan DeKeyser</t>
  </si>
  <si>
    <t>Reilly Smith</t>
  </si>
  <si>
    <t>Andrew MacDonald</t>
  </si>
  <si>
    <t>Marian Gaborik</t>
  </si>
  <si>
    <t>Paul Martin</t>
  </si>
  <si>
    <t>Carl Soderberg</t>
  </si>
  <si>
    <t>Niklas Kronwall</t>
  </si>
  <si>
    <t>Jori Lehtera</t>
  </si>
  <si>
    <t>T.J. Brodie</t>
  </si>
  <si>
    <t>Anton Stralman</t>
  </si>
  <si>
    <t>Troy Brouwer</t>
  </si>
  <si>
    <t>Chris Tanev</t>
  </si>
  <si>
    <t>Michael Frolik</t>
  </si>
  <si>
    <t>Justin Abdelkader</t>
  </si>
  <si>
    <t>Adam Larsson</t>
  </si>
  <si>
    <t>Steve Mason</t>
  </si>
  <si>
    <t>Niklas Hjalmarsson</t>
  </si>
  <si>
    <t>Olli Maatta</t>
  </si>
  <si>
    <t>Evgeny Dadonov</t>
  </si>
  <si>
    <t>Brendan Gallagher</t>
  </si>
  <si>
    <t>Jacob Markstrom</t>
  </si>
  <si>
    <t>Vladimir Sobotka</t>
  </si>
  <si>
    <t>Cal Clutterbuck</t>
  </si>
  <si>
    <t>Marcus Kruger</t>
  </si>
  <si>
    <t>Andre Burakovsky</t>
  </si>
  <si>
    <t>Richard Panik</t>
  </si>
  <si>
    <t>Alexandre Burrows</t>
  </si>
  <si>
    <t>Calle Jarnkrok</t>
  </si>
  <si>
    <t>Zach Werenski</t>
  </si>
  <si>
    <t>Calle Rosen</t>
  </si>
  <si>
    <t>Mitch Marner</t>
  </si>
  <si>
    <t>Alex Nylander</t>
  </si>
  <si>
    <t>Michael McLeod</t>
  </si>
  <si>
    <t>Derek MacKenzie</t>
  </si>
  <si>
    <t>Zachary Senyshyn</t>
  </si>
  <si>
    <t>Colin (b. 1997) White</t>
  </si>
  <si>
    <t>Josh Ho-Sang</t>
  </si>
  <si>
    <t>Matiss Kivelnieks</t>
  </si>
  <si>
    <t>JT Compher</t>
  </si>
  <si>
    <t>Nick Desimone</t>
  </si>
  <si>
    <t>Griffen Molino</t>
  </si>
  <si>
    <t>Dillon Dube</t>
  </si>
  <si>
    <t>Mike Amadio</t>
  </si>
  <si>
    <t>Mitchell Vande Sompel</t>
  </si>
  <si>
    <t>Carl Dahlstrom</t>
  </si>
  <si>
    <t>Frederic Allard</t>
  </si>
  <si>
    <t>Matt Spencer</t>
  </si>
  <si>
    <t>David Kampf</t>
  </si>
  <si>
    <t>Jonathan Dahlen</t>
  </si>
  <si>
    <t>Yaroslav Dyblenko</t>
  </si>
  <si>
    <t>Libor Hajek</t>
  </si>
  <si>
    <t>Sergey Zborovskiy</t>
  </si>
  <si>
    <t>Gabriel Gagne</t>
  </si>
  <si>
    <t>Peter Cehlarik</t>
  </si>
  <si>
    <t>Axel Holmstrom</t>
  </si>
  <si>
    <t>Vili Saarijarvi</t>
  </si>
  <si>
    <t>Nicolas Aube-Kubel</t>
  </si>
  <si>
    <t>Jeremy Lauzon</t>
  </si>
  <si>
    <t>Marcus Hogberg</t>
  </si>
  <si>
    <t>Dereck Baribeau</t>
  </si>
  <si>
    <t>A.J. Greer</t>
  </si>
  <si>
    <t>Calvin Thurkauf</t>
  </si>
  <si>
    <t>Keaton Middleton</t>
  </si>
  <si>
    <t>Jean-Francois Berube</t>
  </si>
  <si>
    <t>Markus Hannikainen</t>
  </si>
  <si>
    <t>Marcus Sorensen</t>
  </si>
  <si>
    <t>Frederick Gaudreau</t>
  </si>
  <si>
    <t>Pontus Aberg</t>
  </si>
  <si>
    <t>Phil Varone</t>
  </si>
  <si>
    <t>Zach Fucale</t>
  </si>
  <si>
    <t>Steven Oleksy</t>
  </si>
  <si>
    <t>Steve Kampfer</t>
  </si>
  <si>
    <t>Cap Hit 19-20</t>
  </si>
  <si>
    <t>Frolunda</t>
  </si>
  <si>
    <t>Barrie</t>
  </si>
  <si>
    <t>Assat</t>
  </si>
  <si>
    <t>Boston University</t>
  </si>
  <si>
    <t>Sault Ste. Marie</t>
  </si>
  <si>
    <t>Halifax</t>
  </si>
  <si>
    <t>Quintin Hughes</t>
  </si>
  <si>
    <t>Michigan</t>
  </si>
  <si>
    <t>Brynas Jr.</t>
  </si>
  <si>
    <t>Vitali Kravtsov</t>
  </si>
  <si>
    <t>Chelyabinsk</t>
  </si>
  <si>
    <t>London</t>
  </si>
  <si>
    <t>Oliver Wahlstrom</t>
  </si>
  <si>
    <t>CGY-NYI</t>
  </si>
  <si>
    <t>Acadie-Bathurst</t>
  </si>
  <si>
    <t>Ty Dellandrea</t>
  </si>
  <si>
    <t>Flint</t>
  </si>
  <si>
    <t>STL-PHI</t>
  </si>
  <si>
    <t>Joel Farabee</t>
  </si>
  <si>
    <t>Grigori Denisenko</t>
  </si>
  <si>
    <t>Yaroslavl 2</t>
  </si>
  <si>
    <t>Pardubice</t>
  </si>
  <si>
    <t>Spokane</t>
  </si>
  <si>
    <t>Jay O'Brien</t>
  </si>
  <si>
    <t>HIGH-MA</t>
  </si>
  <si>
    <t>Thayer Academy</t>
  </si>
  <si>
    <t>Karpat</t>
  </si>
  <si>
    <t>Guelph</t>
  </si>
  <si>
    <t>PIT-OTT-NYR</t>
  </si>
  <si>
    <t>K'Andre Miller</t>
  </si>
  <si>
    <t>Isac Lundestrom</t>
  </si>
  <si>
    <t>Lulea</t>
  </si>
  <si>
    <t>Filip Johansson</t>
  </si>
  <si>
    <t>Leksand Jr.</t>
  </si>
  <si>
    <t>TOR-STL</t>
  </si>
  <si>
    <t>DEU</t>
  </si>
  <si>
    <t>Vaxjo Jr.</t>
  </si>
  <si>
    <t>BOS-NYR-OTT</t>
  </si>
  <si>
    <t>Jacob Bernard-Docker</t>
  </si>
  <si>
    <t>Okotoks</t>
  </si>
  <si>
    <t>NSH-CHI</t>
  </si>
  <si>
    <t>Nicolas Beaudin</t>
  </si>
  <si>
    <t>Drummondville</t>
  </si>
  <si>
    <t>TBL-NYR</t>
  </si>
  <si>
    <t>Nils Lundkvist</t>
  </si>
  <si>
    <t>WPG-STL-TOR</t>
  </si>
  <si>
    <t>VGK-DET</t>
  </si>
  <si>
    <t>Joseph Veleno</t>
  </si>
  <si>
    <t>WSH</t>
  </si>
  <si>
    <t>Alexander Alexeyev</t>
  </si>
  <si>
    <t>Red Deer</t>
  </si>
  <si>
    <t>Name</t>
  </si>
  <si>
    <t>Mattias Samuelsson</t>
  </si>
  <si>
    <t>OTT-NYR-DET</t>
  </si>
  <si>
    <t>Jonatan Berggren</t>
  </si>
  <si>
    <t>Skelleftea Jr.</t>
  </si>
  <si>
    <t>Serron Noel</t>
  </si>
  <si>
    <t>Oshawa</t>
  </si>
  <si>
    <t>Jesse Ylonen</t>
  </si>
  <si>
    <t>FINLAND-2</t>
  </si>
  <si>
    <t>Espoo</t>
  </si>
  <si>
    <t>Jared McIsaac</t>
  </si>
  <si>
    <t>Jett Woo</t>
  </si>
  <si>
    <t>Moose Jaw</t>
  </si>
  <si>
    <t>CHI-MTL</t>
  </si>
  <si>
    <t>Alexander Romanov</t>
  </si>
  <si>
    <t>CSKA 2</t>
  </si>
  <si>
    <t>Olof Lindbom</t>
  </si>
  <si>
    <t>Djurgarden Jr.</t>
  </si>
  <si>
    <t>Ryan McLeod</t>
  </si>
  <si>
    <t>Mississauga</t>
  </si>
  <si>
    <t>Bode Wilde</t>
  </si>
  <si>
    <t>Jack Drury</t>
  </si>
  <si>
    <t>Waterloo</t>
  </si>
  <si>
    <t>Ruslan Iskhakov</t>
  </si>
  <si>
    <t>Albin Eriksson</t>
  </si>
  <si>
    <t>Scott Perunovich</t>
  </si>
  <si>
    <t>Minnesota-Duluth</t>
  </si>
  <si>
    <t>FLA-NJD-WSH</t>
  </si>
  <si>
    <t>Martin Fehervary</t>
  </si>
  <si>
    <t>SVK</t>
  </si>
  <si>
    <t>Oskarshamn</t>
  </si>
  <si>
    <t>COL-WSH</t>
  </si>
  <si>
    <t>Kody Clark</t>
  </si>
  <si>
    <t>Ottawa</t>
  </si>
  <si>
    <t>NJD-NYR-OTT</t>
  </si>
  <si>
    <t>Jonathan Tychonick</t>
  </si>
  <si>
    <t>BCHL</t>
  </si>
  <si>
    <t>Penticton</t>
  </si>
  <si>
    <t>Kirill Marchenko</t>
  </si>
  <si>
    <t>Khanty-Mansiysk 2</t>
  </si>
  <si>
    <t>Adam Ginning</t>
  </si>
  <si>
    <t>Linkoping</t>
  </si>
  <si>
    <t>Akil Thomas</t>
  </si>
  <si>
    <t>Niagara</t>
  </si>
  <si>
    <t>SJS-TOR</t>
  </si>
  <si>
    <t>Sean Durzi</t>
  </si>
  <si>
    <t>Owen Sound</t>
  </si>
  <si>
    <t>Calen Addison</t>
  </si>
  <si>
    <t>Lethbridge</t>
  </si>
  <si>
    <t>Benoit-Olivier Groulx</t>
  </si>
  <si>
    <t>Kevin Bahl</t>
  </si>
  <si>
    <t>TOR-MTL</t>
  </si>
  <si>
    <t>Jacob Olofsson</t>
  </si>
  <si>
    <t>Timra</t>
  </si>
  <si>
    <t>NSH-COL-PIT</t>
  </si>
  <si>
    <t>Filip Hallander</t>
  </si>
  <si>
    <t>Gabriel Fortier</t>
  </si>
  <si>
    <t>Baie Comeau</t>
  </si>
  <si>
    <t>David Gustafsson</t>
  </si>
  <si>
    <t>Ivan Morozov</t>
  </si>
  <si>
    <t>WSH-MTL-EDM</t>
  </si>
  <si>
    <t>Olivier Rodrigue</t>
  </si>
  <si>
    <t>BUF-MIN</t>
  </si>
  <si>
    <t>Jack McBain</t>
  </si>
  <si>
    <t>OJHL</t>
  </si>
  <si>
    <t>Toronto JC</t>
  </si>
  <si>
    <t>OTT-PIT-COL</t>
  </si>
  <si>
    <t>Justus Annunen</t>
  </si>
  <si>
    <t>Karpat Jr.</t>
  </si>
  <si>
    <t>Jan Jenik</t>
  </si>
  <si>
    <t>CZREP-2</t>
  </si>
  <si>
    <t>Benatky N. J.</t>
  </si>
  <si>
    <t>Cameron Hillis</t>
  </si>
  <si>
    <t>Alec Regula</t>
  </si>
  <si>
    <t>Tyler Madden</t>
  </si>
  <si>
    <t>Tri-City</t>
  </si>
  <si>
    <t>Jake Wise</t>
  </si>
  <si>
    <t>Jacob Ragnarsson</t>
  </si>
  <si>
    <t>Almtuna</t>
  </si>
  <si>
    <t>EDM-MTL</t>
  </si>
  <si>
    <t>Jordan Harris</t>
  </si>
  <si>
    <t>Kimball Union Academy</t>
  </si>
  <si>
    <t>Jihlava</t>
  </si>
  <si>
    <t>CAR-ARI</t>
  </si>
  <si>
    <t>Ty Emberson</t>
  </si>
  <si>
    <t>CGY-ARI-CHI</t>
  </si>
  <si>
    <t>Niklas Nordgren</t>
  </si>
  <si>
    <t>HIFK Jr.</t>
  </si>
  <si>
    <t>Oskar Back</t>
  </si>
  <si>
    <t>Farjestad Jr.</t>
  </si>
  <si>
    <t>STL-TOR</t>
  </si>
  <si>
    <t>Semyon Der-Arguchintsev</t>
  </si>
  <si>
    <t>Peterborough</t>
  </si>
  <si>
    <t>FLA-BOS</t>
  </si>
  <si>
    <t>Jakub Lauko</t>
  </si>
  <si>
    <t>Chomutov</t>
  </si>
  <si>
    <t>Sampo Ranta</t>
  </si>
  <si>
    <t>Sioux City</t>
  </si>
  <si>
    <t>NJD-ANA</t>
  </si>
  <si>
    <t>Blake McLaughlin</t>
  </si>
  <si>
    <t>Chicago</t>
  </si>
  <si>
    <t>Marcus Karlberg</t>
  </si>
  <si>
    <t>PHI-DET</t>
  </si>
  <si>
    <t>Seth Barton</t>
  </si>
  <si>
    <t>Trail</t>
  </si>
  <si>
    <t>Bulat Shafigullin</t>
  </si>
  <si>
    <t>Nizhnekamsk 2</t>
  </si>
  <si>
    <t>Riley Stotts</t>
  </si>
  <si>
    <t>Calgary</t>
  </si>
  <si>
    <t>PIT-DET</t>
  </si>
  <si>
    <t>Jesper Eliasson</t>
  </si>
  <si>
    <t>SWEDEN-JR. 2</t>
  </si>
  <si>
    <t>Troja-Ljungby Jr.</t>
  </si>
  <si>
    <t>Lukas Dostal</t>
  </si>
  <si>
    <t>Trebic</t>
  </si>
  <si>
    <t>Alexander Khovanov</t>
  </si>
  <si>
    <t>Moncton</t>
  </si>
  <si>
    <t>WSH-CHI-ANA-SJS</t>
  </si>
  <si>
    <t>Linus Karlsson</t>
  </si>
  <si>
    <t>Karlskrona Jr.</t>
  </si>
  <si>
    <t>BOS-NYR</t>
  </si>
  <si>
    <t>Joey Keane</t>
  </si>
  <si>
    <t>NSH-FLA</t>
  </si>
  <si>
    <t>Logan Hutsko</t>
  </si>
  <si>
    <t>Boston College</t>
  </si>
  <si>
    <t>Dmitry Semykin</t>
  </si>
  <si>
    <t>Stupino 2</t>
  </si>
  <si>
    <t>Nathan Smith</t>
  </si>
  <si>
    <t>Cedar Rapids</t>
  </si>
  <si>
    <t>VGK-MIN</t>
  </si>
  <si>
    <t>Connor Dewar</t>
  </si>
  <si>
    <t>Everett</t>
  </si>
  <si>
    <t>Riley Sutter</t>
  </si>
  <si>
    <t>Mitchell Gibson</t>
  </si>
  <si>
    <t>2019-2020</t>
  </si>
  <si>
    <t>Vérification valeur</t>
  </si>
  <si>
    <t>Pastrnak, David</t>
  </si>
  <si>
    <t>Marchand, Brad</t>
  </si>
  <si>
    <t>Backes, David</t>
  </si>
  <si>
    <t>Kuraly, Sean</t>
  </si>
  <si>
    <t>Wagner, Chris</t>
  </si>
  <si>
    <t>Nordström, Joakim</t>
  </si>
  <si>
    <t>Bjork, Anders</t>
  </si>
  <si>
    <t>Donato, Ryan</t>
  </si>
  <si>
    <t>Heinen, Danton</t>
  </si>
  <si>
    <t>DeBrusk, Jake</t>
  </si>
  <si>
    <t>Acciari, Noel</t>
  </si>
  <si>
    <t>Krug, Torey</t>
  </si>
  <si>
    <t>Moore, John</t>
  </si>
  <si>
    <t>Miller, Kevan</t>
  </si>
  <si>
    <t>Grzelcyk, Matt</t>
  </si>
  <si>
    <t>McAvoy, Charlie</t>
  </si>
  <si>
    <t>Carlo, Brandon</t>
  </si>
  <si>
    <t>Kampfer, Steven</t>
  </si>
  <si>
    <t>Rask, Tuukka</t>
  </si>
  <si>
    <t>Halák, Jaroslav</t>
  </si>
  <si>
    <t>Beleskey, Matt</t>
  </si>
  <si>
    <t>Vaakanainen, Urho</t>
  </si>
  <si>
    <t>Frederic, Trent</t>
  </si>
  <si>
    <t>Forsbacka Karlsson, Jakob</t>
  </si>
  <si>
    <t>Senyshyn, Zach</t>
  </si>
  <si>
    <t>Zboril, Jakub</t>
  </si>
  <si>
    <t>Andersson, Axel</t>
  </si>
  <si>
    <t>Studnicka, Jack</t>
  </si>
  <si>
    <t>Fitzgerald, Ryan</t>
  </si>
  <si>
    <t>Hughes, Cameron</t>
  </si>
  <si>
    <t>Sherman, Wiley</t>
  </si>
  <si>
    <t>Koppanen, Joona</t>
  </si>
  <si>
    <t>Kuhlman, Karson</t>
  </si>
  <si>
    <t>Lauzon, Jérémy</t>
  </si>
  <si>
    <t>Cehlárik, Peter</t>
  </si>
  <si>
    <t>Vladar, Daniel</t>
  </si>
  <si>
    <t>Clifton, Connor</t>
  </si>
  <si>
    <t>Keyser, Kyle</t>
  </si>
  <si>
    <t>Cave, Colby</t>
  </si>
  <si>
    <t>McIntyre, Zane</t>
  </si>
  <si>
    <t>Blidh, Anton</t>
  </si>
  <si>
    <t>Szwarz, Jordan</t>
  </si>
  <si>
    <t>Goloubef, Cody</t>
  </si>
  <si>
    <t>Skinner, Jeff</t>
  </si>
  <si>
    <t>Sobotka, Vladimír</t>
  </si>
  <si>
    <t>Sheary, Conor</t>
  </si>
  <si>
    <t>Girgensons, Zemgus</t>
  </si>
  <si>
    <t>Larsson, Johan</t>
  </si>
  <si>
    <t>Wilson, Scott</t>
  </si>
  <si>
    <t>Thompson, Tage</t>
  </si>
  <si>
    <t>Mittelstadt, Casey</t>
  </si>
  <si>
    <t>Rodrigues, Evan</t>
  </si>
  <si>
    <t>Reinhart, Sam</t>
  </si>
  <si>
    <t>Ristolainen, Rasmus</t>
  </si>
  <si>
    <t>Scandella, Marco</t>
  </si>
  <si>
    <t>Beaulieu, Nathan</t>
  </si>
  <si>
    <t>Hunwick, Matt</t>
  </si>
  <si>
    <t>McCabe, Jake</t>
  </si>
  <si>
    <t>Dahlin, Rasmus</t>
  </si>
  <si>
    <t>Hutton, Carter</t>
  </si>
  <si>
    <t>Ullmark, Linus</t>
  </si>
  <si>
    <t>Oglevie, Andrew</t>
  </si>
  <si>
    <t>Pilut, Lawrence</t>
  </si>
  <si>
    <t>Hickey, Brandon</t>
  </si>
  <si>
    <t>Smith, C.J.</t>
  </si>
  <si>
    <t>O'Regan, Danny</t>
  </si>
  <si>
    <t>Borgen, William</t>
  </si>
  <si>
    <t>Nylander, Alexander</t>
  </si>
  <si>
    <t>Asplund, Rasmus</t>
  </si>
  <si>
    <t>Nelson, Casey</t>
  </si>
  <si>
    <t>Luukkonen, Ukko-Pekka</t>
  </si>
  <si>
    <t>Olofsson, Victor</t>
  </si>
  <si>
    <t>Johansson, Jonas</t>
  </si>
  <si>
    <t>Stephens, Devante</t>
  </si>
  <si>
    <t>Wedgewood, Scott</t>
  </si>
  <si>
    <t>Guhle, Brendan</t>
  </si>
  <si>
    <t>Criscuolo, Kyle</t>
  </si>
  <si>
    <t>Fedun, Taylor</t>
  </si>
  <si>
    <t>Tennyson, Matt</t>
  </si>
  <si>
    <t>Larkin, Dylan</t>
  </si>
  <si>
    <t>Nielsen, Frans</t>
  </si>
  <si>
    <t>Nyquist, Gustav</t>
  </si>
  <si>
    <t>Franzen, Johan</t>
  </si>
  <si>
    <t>Helm, Darren</t>
  </si>
  <si>
    <t>Mantha, Anthony</t>
  </si>
  <si>
    <t>Athanasiou, Andreas</t>
  </si>
  <si>
    <t>Glendening, Luke</t>
  </si>
  <si>
    <t>Bertuzzi, Tyler</t>
  </si>
  <si>
    <t>Frk, Martin</t>
  </si>
  <si>
    <t>Witkowski, Luke</t>
  </si>
  <si>
    <t>Green, Mike</t>
  </si>
  <si>
    <t>DeKeyser, Danny</t>
  </si>
  <si>
    <t>Ericsson, Jonathan</t>
  </si>
  <si>
    <t>Daley, Trevor</t>
  </si>
  <si>
    <t>Jensen, Nick</t>
  </si>
  <si>
    <t>Howard, Jimmy</t>
  </si>
  <si>
    <t>Bernier, Jonathan</t>
  </si>
  <si>
    <t>Ouellet, Xavier</t>
  </si>
  <si>
    <t>Pope, David</t>
  </si>
  <si>
    <t>Rybár, Patrik</t>
  </si>
  <si>
    <t>Zadina, Filip</t>
  </si>
  <si>
    <t>Cholowski, Dennis</t>
  </si>
  <si>
    <t>Rasmussen, Michael</t>
  </si>
  <si>
    <t>Svechnikov, Evgeny</t>
  </si>
  <si>
    <t>Lindström, Gustav</t>
  </si>
  <si>
    <t>Ehn, Christoffer</t>
  </si>
  <si>
    <t>Fulcher, Kaden</t>
  </si>
  <si>
    <t>Hronek, Filip</t>
  </si>
  <si>
    <t>Smith, Givani</t>
  </si>
  <si>
    <t>Saarijärvi, Vili</t>
  </si>
  <si>
    <t>Turgeon, Dominic</t>
  </si>
  <si>
    <t>Puempel, Matt</t>
  </si>
  <si>
    <t>Terry, Chris</t>
  </si>
  <si>
    <t>McIlrath, Dylan</t>
  </si>
  <si>
    <t>Lashoff, Brian</t>
  </si>
  <si>
    <t>Hicketts, Joe</t>
  </si>
  <si>
    <t>Huberdeau, Jonathan</t>
  </si>
  <si>
    <t>Barkov, Aleksander</t>
  </si>
  <si>
    <t>Hoffman, Mike</t>
  </si>
  <si>
    <t>Trocheck, Vincent</t>
  </si>
  <si>
    <t>Bjugstad, Nick</t>
  </si>
  <si>
    <t>Dadonov, Evgeni</t>
  </si>
  <si>
    <t>McCann, Jared</t>
  </si>
  <si>
    <t>Sceviour, Colton</t>
  </si>
  <si>
    <t>Vatrano, Frank</t>
  </si>
  <si>
    <t>Borgström, Henrik</t>
  </si>
  <si>
    <t>Malgin, Denis</t>
  </si>
  <si>
    <t>Yandle, Keith</t>
  </si>
  <si>
    <t>Matheson, Michael</t>
  </si>
  <si>
    <t>Pysyk, Mark</t>
  </si>
  <si>
    <t>McCoshen, Ian</t>
  </si>
  <si>
    <t>Weegar, MacKenzie</t>
  </si>
  <si>
    <t>Reimer, James</t>
  </si>
  <si>
    <t>Hutchinson, Michael</t>
  </si>
  <si>
    <t>Hawryluk, Jayce</t>
  </si>
  <si>
    <t>Tippett, Owen</t>
  </si>
  <si>
    <t>Hunt, Dryden</t>
  </si>
  <si>
    <t>Bajkov, Patrick</t>
  </si>
  <si>
    <t>Stillman, Riley</t>
  </si>
  <si>
    <t>Mamin, Maxim</t>
  </si>
  <si>
    <t>MacDonald, Jacob</t>
  </si>
  <si>
    <t>Ang, Jonathan</t>
  </si>
  <si>
    <t>Repo, Sebastian</t>
  </si>
  <si>
    <t>Montembeault, Samuel</t>
  </si>
  <si>
    <t>Lammikko, Juho</t>
  </si>
  <si>
    <t>Schemitsch, Thomas</t>
  </si>
  <si>
    <t>Thompson, Paul</t>
  </si>
  <si>
    <t>Brown, Joshua</t>
  </si>
  <si>
    <t>Greco, Anthony</t>
  </si>
  <si>
    <t>Drouin, Jonathan</t>
  </si>
  <si>
    <t>Tatar, Tomas</t>
  </si>
  <si>
    <t>Shaw, Andrew</t>
  </si>
  <si>
    <t>Domi, Max</t>
  </si>
  <si>
    <t>Danault, Phillip</t>
  </si>
  <si>
    <t>Armia, Joel</t>
  </si>
  <si>
    <t>Peca, Matthew</t>
  </si>
  <si>
    <t>Byron, Paul</t>
  </si>
  <si>
    <t>Deslauriers, Nicolas</t>
  </si>
  <si>
    <t>De La Rose, Jacob</t>
  </si>
  <si>
    <t>Lehkonen, Artturi</t>
  </si>
  <si>
    <t>Hudon, Charles</t>
  </si>
  <si>
    <t>Petry, Jeff</t>
  </si>
  <si>
    <t>Alzner, Karl</t>
  </si>
  <si>
    <t>Benn, Jordie</t>
  </si>
  <si>
    <t>Juulsen, Noah</t>
  </si>
  <si>
    <t>Mete, Victor</t>
  </si>
  <si>
    <t>Reilly, Mike</t>
  </si>
  <si>
    <t>Price, Carey</t>
  </si>
  <si>
    <t>Sklenička, David</t>
  </si>
  <si>
    <t>Kotkaniemi, Jesperi</t>
  </si>
  <si>
    <t>Evans, Jake</t>
  </si>
  <si>
    <t>Suzuki, Nick</t>
  </si>
  <si>
    <t>McCarron, Michael</t>
  </si>
  <si>
    <t>Bitten, Will</t>
  </si>
  <si>
    <t>Vejdemo, Lukas</t>
  </si>
  <si>
    <t>Verbeek, Hayden</t>
  </si>
  <si>
    <t>Alain, Alexandre</t>
  </si>
  <si>
    <t>Lindgren, Charlie</t>
  </si>
  <si>
    <t>Pezzetta, Michael</t>
  </si>
  <si>
    <t>Waked, Antoine</t>
  </si>
  <si>
    <t>Agostino, Kenny</t>
  </si>
  <si>
    <t>Chaput, Michael</t>
  </si>
  <si>
    <t>McNiven, Michael</t>
  </si>
  <si>
    <t>Lernout, Brett</t>
  </si>
  <si>
    <t>Froese, Byron</t>
  </si>
  <si>
    <t>Valiev, Rinat</t>
  </si>
  <si>
    <t>Stone, Mark</t>
  </si>
  <si>
    <t>Ryan, Bobby</t>
  </si>
  <si>
    <t>Duchene, Matt</t>
  </si>
  <si>
    <t>Gáborík, Marián</t>
  </si>
  <si>
    <t>MacArthur, Clarke</t>
  </si>
  <si>
    <t>Boedker, Mikkel</t>
  </si>
  <si>
    <t>Smith, Zack</t>
  </si>
  <si>
    <t>Pageau, Jean-Gabriel</t>
  </si>
  <si>
    <t>Tierney, Chris</t>
  </si>
  <si>
    <t>White, Colin</t>
  </si>
  <si>
    <t>Carey, Paul</t>
  </si>
  <si>
    <t>Ceci, Cody</t>
  </si>
  <si>
    <t>Borowiecki, Mark</t>
  </si>
  <si>
    <t>Wolanin, Christian</t>
  </si>
  <si>
    <t>DeMelo, Dylan</t>
  </si>
  <si>
    <t>Chabot, Thomas</t>
  </si>
  <si>
    <t>Harpur, Ben</t>
  </si>
  <si>
    <t>Anderson, Craig</t>
  </si>
  <si>
    <t>Condon, Mike</t>
  </si>
  <si>
    <t>Tkachuk, Brady</t>
  </si>
  <si>
    <t>Brown, Logan</t>
  </si>
  <si>
    <t>Högberg, Marcus</t>
  </si>
  <si>
    <t>Englund, Andreas</t>
  </si>
  <si>
    <t>Sturtz, Andrew</t>
  </si>
  <si>
    <t>Gustavsson, Filip</t>
  </si>
  <si>
    <t>Luchuk, Aaron</t>
  </si>
  <si>
    <t>Jaros, Christian</t>
  </si>
  <si>
    <t>Formenton, Alex</t>
  </si>
  <si>
    <t>Kelly, Parker</t>
  </si>
  <si>
    <t>Batherson, Drake</t>
  </si>
  <si>
    <t>Chlapik, Filip</t>
  </si>
  <si>
    <t>Lajoie, Maxime</t>
  </si>
  <si>
    <t>Rodewald, Jack</t>
  </si>
  <si>
    <t>Sieloff, Patrick</t>
  </si>
  <si>
    <t>Paul, Nicholas</t>
  </si>
  <si>
    <t>Palat, Ondrej</t>
  </si>
  <si>
    <t>Miller, J.T.</t>
  </si>
  <si>
    <t>Johnson, Tyler</t>
  </si>
  <si>
    <t>Kucherov, Nikita</t>
  </si>
  <si>
    <t>Killorn, Alex</t>
  </si>
  <si>
    <t>Gourde, Yanni</t>
  </si>
  <si>
    <t>Paquette, Cédric</t>
  </si>
  <si>
    <t>Erne, Adam</t>
  </si>
  <si>
    <t>Point, Brayden</t>
  </si>
  <si>
    <t>Andreoff, Andy</t>
  </si>
  <si>
    <t>Conacher, Cory</t>
  </si>
  <si>
    <t>Hedman, Victor</t>
  </si>
  <si>
    <t>McDonagh, Ryan</t>
  </si>
  <si>
    <t>Strålman, Anton</t>
  </si>
  <si>
    <t>Coburn, Braydon</t>
  </si>
  <si>
    <t>Sergachev, Mikhail</t>
  </si>
  <si>
    <t>Koekkoek, Slater</t>
  </si>
  <si>
    <t>Dotchin, Jake</t>
  </si>
  <si>
    <t>Vasilevskiy, Andrei</t>
  </si>
  <si>
    <t>Domingue, Louis</t>
  </si>
  <si>
    <t>Foote, Cal</t>
  </si>
  <si>
    <t>Volkov, Alexander</t>
  </si>
  <si>
    <t>Stephens, Mitchell</t>
  </si>
  <si>
    <t>Katchouk, Boris</t>
  </si>
  <si>
    <t>Raddysh, Taylor</t>
  </si>
  <si>
    <t>Masin, Dominik</t>
  </si>
  <si>
    <t>Lipanov, Alexey</t>
  </si>
  <si>
    <t>Colton, Ross</t>
  </si>
  <si>
    <t>Somppi, Otto</t>
  </si>
  <si>
    <t>Barré-Boulet, Alex</t>
  </si>
  <si>
    <t>Ingram, Connor</t>
  </si>
  <si>
    <t>Yan, Dennis</t>
  </si>
  <si>
    <t>Spencer, Matthew</t>
  </si>
  <si>
    <t>Cirelli, Anthony</t>
  </si>
  <si>
    <t>Joseph, Mathieu</t>
  </si>
  <si>
    <t>Sosunov, Oleg</t>
  </si>
  <si>
    <t>Cernak, Erik</t>
  </si>
  <si>
    <t>Thomas, Ben</t>
  </si>
  <si>
    <t>Gaunce, Cameron</t>
  </si>
  <si>
    <t>Dumont, Gabriel</t>
  </si>
  <si>
    <t>Walcott, Daniel</t>
  </si>
  <si>
    <t>Verhaeghe, Carter</t>
  </si>
  <si>
    <t>Tavares, John</t>
  </si>
  <si>
    <t>Kadri, Nazem</t>
  </si>
  <si>
    <t>Hyman, Zach</t>
  </si>
  <si>
    <t>Brown, Connor</t>
  </si>
  <si>
    <t>Leivo, Josh</t>
  </si>
  <si>
    <t>Matthews, Auston</t>
  </si>
  <si>
    <t>Lindholm, Pär</t>
  </si>
  <si>
    <t>Marner, Mitchell</t>
  </si>
  <si>
    <t>Kapanen, Kasperi</t>
  </si>
  <si>
    <t>Johnsson, Andreas</t>
  </si>
  <si>
    <t>Ennis, Tyler</t>
  </si>
  <si>
    <t>Nylander, William</t>
  </si>
  <si>
    <t>Zaitsev, Nikita</t>
  </si>
  <si>
    <t>Hainsey, Ron</t>
  </si>
  <si>
    <t>Carrick, Connor</t>
  </si>
  <si>
    <t>Dermott, Travis</t>
  </si>
  <si>
    <t>Holl, Justin</t>
  </si>
  <si>
    <t>Andersen, Frederik</t>
  </si>
  <si>
    <t>Sparks, Garret</t>
  </si>
  <si>
    <t>Kessel, Phil</t>
  </si>
  <si>
    <t>Moore, Trevor</t>
  </si>
  <si>
    <t>Grundström, Carl</t>
  </si>
  <si>
    <t>Rosén, Calle</t>
  </si>
  <si>
    <t>Borgman, Andreas</t>
  </si>
  <si>
    <t>Engvall, Pierre</t>
  </si>
  <si>
    <t>Sandin, Rasmus</t>
  </si>
  <si>
    <t>Liljegren, Timothy</t>
  </si>
  <si>
    <t>McElhinney, Curtis</t>
  </si>
  <si>
    <t>Bracco, Jeremy</t>
  </si>
  <si>
    <t>Marincin, Martin</t>
  </si>
  <si>
    <t>Pickard, Calvin</t>
  </si>
  <si>
    <t>Lindgren, Jesper</t>
  </si>
  <si>
    <t>Marchment, Mason</t>
  </si>
  <si>
    <t>Brooks, Adam</t>
  </si>
  <si>
    <t>Nielsen, Andrew</t>
  </si>
  <si>
    <t>Timashov, Dmytro</t>
  </si>
  <si>
    <t>Kaskisuo, Kasimir</t>
  </si>
  <si>
    <t>Gauthier, Frédérik</t>
  </si>
  <si>
    <t>Mueller, Chris</t>
  </si>
  <si>
    <t>Rask, Victor</t>
  </si>
  <si>
    <t>Teräväinen, Teuvo</t>
  </si>
  <si>
    <t>Martinook, Jordan</t>
  </si>
  <si>
    <t>Aho, Sebastian</t>
  </si>
  <si>
    <t>Svechnikov, Andrei</t>
  </si>
  <si>
    <t>McGinn, Brock</t>
  </si>
  <si>
    <t>Zykov, Valentin</t>
  </si>
  <si>
    <t>Hamilton, Dougie</t>
  </si>
  <si>
    <t>Slavin, Jaccob</t>
  </si>
  <si>
    <t>De Haan, Calvin</t>
  </si>
  <si>
    <t>Pesce, Brett</t>
  </si>
  <si>
    <t>van Riemsdyk, Trevor</t>
  </si>
  <si>
    <t>Fleury, Haydn</t>
  </si>
  <si>
    <t>Mrázek, Petr</t>
  </si>
  <si>
    <t>Maenalanen, Saku</t>
  </si>
  <si>
    <t>Necas, Martin</t>
  </si>
  <si>
    <t>Gauthier, Julien</t>
  </si>
  <si>
    <t>Bean, Jake</t>
  </si>
  <si>
    <t>Nedeljkovic, Alex</t>
  </si>
  <si>
    <t>Kuokkanen, Janne</t>
  </si>
  <si>
    <t>Geekie, Morgan</t>
  </si>
  <si>
    <t>Helvig, Jeremy</t>
  </si>
  <si>
    <t>Saarela, Aleksi</t>
  </si>
  <si>
    <t>Foegele, Warren</t>
  </si>
  <si>
    <t>McKeown, Roland</t>
  </si>
  <si>
    <t>Pu, Cliff</t>
  </si>
  <si>
    <t>Booth, Callum</t>
  </si>
  <si>
    <t>Smallman, Spencer</t>
  </si>
  <si>
    <t>Lorentz, Steven</t>
  </si>
  <si>
    <t>Roy, Nicolas</t>
  </si>
  <si>
    <t>McKegg, Greg</t>
  </si>
  <si>
    <t>Poturalski, Andrew</t>
  </si>
  <si>
    <t>Carrick, Trevor</t>
  </si>
  <si>
    <t>Bishop, Clark</t>
  </si>
  <si>
    <t>Wallmark, Lucas</t>
  </si>
  <si>
    <t>Renouf, Daniel</t>
  </si>
  <si>
    <t>Brown, Patrick</t>
  </si>
  <si>
    <t>Panarin, Artemi</t>
  </si>
  <si>
    <t>Atkinson, Cam</t>
  </si>
  <si>
    <t>Dubinsky, Brandon</t>
  </si>
  <si>
    <t>Wennberg, Alexander</t>
  </si>
  <si>
    <t>Nash, Riley</t>
  </si>
  <si>
    <t>Bjorkstrand, Oliver</t>
  </si>
  <si>
    <t>Anderson, Josh</t>
  </si>
  <si>
    <t>Dubois, Pierre-Luc</t>
  </si>
  <si>
    <t>Milano, Sonny</t>
  </si>
  <si>
    <t>Sedlak, Lukas</t>
  </si>
  <si>
    <t>Hännikäinen, Markus</t>
  </si>
  <si>
    <t>Duclair, Anthony</t>
  </si>
  <si>
    <t>Jones, Seth</t>
  </si>
  <si>
    <t>Savard, David</t>
  </si>
  <si>
    <t>Murray, Ryan</t>
  </si>
  <si>
    <t>Nutivaara, Markus</t>
  </si>
  <si>
    <t>Werenski, Zachary</t>
  </si>
  <si>
    <t>Kukan, Dean</t>
  </si>
  <si>
    <t>Harrington, Scott</t>
  </si>
  <si>
    <t>Bobrovsky, Sergei</t>
  </si>
  <si>
    <t>Korpisalo, Joonas</t>
  </si>
  <si>
    <t>Robinson, Eric</t>
  </si>
  <si>
    <t>Foudy, Liam</t>
  </si>
  <si>
    <t>Kivlenieks, Matiss</t>
  </si>
  <si>
    <t>Texier, Alexandre</t>
  </si>
  <si>
    <t>Carlsson, Gabriel</t>
  </si>
  <si>
    <t>Collins, Ryan</t>
  </si>
  <si>
    <t>Stenlund, Kevin</t>
  </si>
  <si>
    <t>MacInnis, Ryan</t>
  </si>
  <si>
    <t>Davidsson, Jonathan</t>
  </si>
  <si>
    <t>Fortier, Maxime</t>
  </si>
  <si>
    <t>Scott, Justin</t>
  </si>
  <si>
    <t>Bittner, Paul</t>
  </si>
  <si>
    <t>Abramov, Vitaly</t>
  </si>
  <si>
    <t>Somerby, Doyle</t>
  </si>
  <si>
    <t>Dalpe, Zac</t>
  </si>
  <si>
    <t>Thürkauf, Calvin</t>
  </si>
  <si>
    <t>Bérubé, Jean-François</t>
  </si>
  <si>
    <t>Clendening, Adam</t>
  </si>
  <si>
    <t>Sherwood, Kole</t>
  </si>
  <si>
    <t>Gerbe, Nathan</t>
  </si>
  <si>
    <t>Simpson, Dillon</t>
  </si>
  <si>
    <t>Cross, Tommy</t>
  </si>
  <si>
    <t>Hall, Taylor</t>
  </si>
  <si>
    <t>Palmieri, Kyle</t>
  </si>
  <si>
    <t>Coleman, Blake</t>
  </si>
  <si>
    <t>Hischier, Nico</t>
  </si>
  <si>
    <t>Anderson, Joseph</t>
  </si>
  <si>
    <t>Zacha, Pavel</t>
  </si>
  <si>
    <t>Bratt, Jesper</t>
  </si>
  <si>
    <t>Gabriel, Kurtis</t>
  </si>
  <si>
    <t>Wood, Miles</t>
  </si>
  <si>
    <t>Vatanen, Sami</t>
  </si>
  <si>
    <t>Severson, Damon</t>
  </si>
  <si>
    <t>Santini, Steven</t>
  </si>
  <si>
    <t>Butcher, Will</t>
  </si>
  <si>
    <t>Mueller, Mirco</t>
  </si>
  <si>
    <t>Schneider, Cory</t>
  </si>
  <si>
    <t>Kinkaid, Keith</t>
  </si>
  <si>
    <t>Smith, Ty</t>
  </si>
  <si>
    <t>Mcleod, Michael</t>
  </si>
  <si>
    <t>Quenneville, John</t>
  </si>
  <si>
    <t>Sharangovich, Yegor</t>
  </si>
  <si>
    <t>Studenic, Marian</t>
  </si>
  <si>
    <t>Seney, Brett</t>
  </si>
  <si>
    <t>Speers, Blake</t>
  </si>
  <si>
    <t>White, Colton</t>
  </si>
  <si>
    <t>Jacobs, Josh</t>
  </si>
  <si>
    <t>Bastian, Nathan</t>
  </si>
  <si>
    <t>Gignac, Brandon</t>
  </si>
  <si>
    <t>Lappin, Nick</t>
  </si>
  <si>
    <t>Rooney, Kevin</t>
  </si>
  <si>
    <t>Gryba, Eric</t>
  </si>
  <si>
    <t>Blackwood, Mackenzie</t>
  </si>
  <si>
    <t>Sissons, Colby</t>
  </si>
  <si>
    <t>Strait, Brian</t>
  </si>
  <si>
    <t>Baddock, Brandon</t>
  </si>
  <si>
    <t>Pietila, Blake</t>
  </si>
  <si>
    <t>Bailey, Josh</t>
  </si>
  <si>
    <t>Nelson, Brock</t>
  </si>
  <si>
    <t>Lee, Anders</t>
  </si>
  <si>
    <t>Cizikas, Casey</t>
  </si>
  <si>
    <t>Komarov, Leo</t>
  </si>
  <si>
    <t>Filppula, Valtteri</t>
  </si>
  <si>
    <t>Martin, Matt</t>
  </si>
  <si>
    <t>Johnston, Ross</t>
  </si>
  <si>
    <t>Beauvillier, Anthony</t>
  </si>
  <si>
    <t>Barzal, Mathew</t>
  </si>
  <si>
    <t>Kühnhackl, Tom</t>
  </si>
  <si>
    <t>Boychuk, Johnny</t>
  </si>
  <si>
    <t>Leddy, Nick</t>
  </si>
  <si>
    <t>Hickey, Thomas</t>
  </si>
  <si>
    <t>Pulock, Ryan</t>
  </si>
  <si>
    <t>Pelech, Adam</t>
  </si>
  <si>
    <t>Mayfield, Scott</t>
  </si>
  <si>
    <t>Greiss, Thomas</t>
  </si>
  <si>
    <t>Lehner, Robin</t>
  </si>
  <si>
    <t>Dobson, Noah</t>
  </si>
  <si>
    <t>Bellows, Kieffer</t>
  </si>
  <si>
    <t>Ho-Sang, Joshua</t>
  </si>
  <si>
    <t>Dal Colle, Michael</t>
  </si>
  <si>
    <t>Söderström, Linus</t>
  </si>
  <si>
    <t>Koivula, Otto</t>
  </si>
  <si>
    <t>Skarek, Jakub</t>
  </si>
  <si>
    <t>Quenneville, David</t>
  </si>
  <si>
    <t>Wotherspoon, Parker</t>
  </si>
  <si>
    <t>Vande Sompel, Mitch</t>
  </si>
  <si>
    <t>Eansor, Scott</t>
  </si>
  <si>
    <t>Toews, Devon</t>
  </si>
  <si>
    <t>Burroughs, Kyle</t>
  </si>
  <si>
    <t>Gibson, Christopher</t>
  </si>
  <si>
    <t>St. Denis, Travis</t>
  </si>
  <si>
    <t>Helgeson, Seth</t>
  </si>
  <si>
    <t>Lorito, Matt</t>
  </si>
  <si>
    <t>Fritz, Tanner</t>
  </si>
  <si>
    <t>Zibanejad, Mika</t>
  </si>
  <si>
    <t>Hayes, Kevin</t>
  </si>
  <si>
    <t>Kreider, Chris</t>
  </si>
  <si>
    <t>Namestnikov, Vladislav</t>
  </si>
  <si>
    <t>Vesey, Jimmy</t>
  </si>
  <si>
    <t>Fast, Jesper</t>
  </si>
  <si>
    <t>Buchnevich, Pavel</t>
  </si>
  <si>
    <t>Shattenkirk, Kevin</t>
  </si>
  <si>
    <t>Skjei, Brady</t>
  </si>
  <si>
    <t>Smith, Brendan</t>
  </si>
  <si>
    <t>Deangelo, Anthony</t>
  </si>
  <si>
    <t>Lundqvist, Henrik</t>
  </si>
  <si>
    <t>Lettieri, Vinni</t>
  </si>
  <si>
    <t>Meskanen, Ville</t>
  </si>
  <si>
    <t>Lindgren, Ryan</t>
  </si>
  <si>
    <t>Pionk, Neal</t>
  </si>
  <si>
    <t>Chytil, Filip</t>
  </si>
  <si>
    <t>Andersson, Lias</t>
  </si>
  <si>
    <t>Bigras, Chris</t>
  </si>
  <si>
    <t>Howden, Brett</t>
  </si>
  <si>
    <t>Hájek, Libor</t>
  </si>
  <si>
    <t>Gropp, Ryan</t>
  </si>
  <si>
    <t>Georgiev, Alexandar</t>
  </si>
  <si>
    <t>Crawley, Brandon</t>
  </si>
  <si>
    <t>Day, Sean</t>
  </si>
  <si>
    <t>Ronning, Ty</t>
  </si>
  <si>
    <t>Leedahl, Dawson</t>
  </si>
  <si>
    <t>Fontaine, Gabriel</t>
  </si>
  <si>
    <t>Gettinger, Tim</t>
  </si>
  <si>
    <t>Fogarty, Steven</t>
  </si>
  <si>
    <t>Nieves, Cristoval</t>
  </si>
  <si>
    <t>Gilmour, John</t>
  </si>
  <si>
    <t>Voracek, Jakub</t>
  </si>
  <si>
    <t>van Riemsdyk, James</t>
  </si>
  <si>
    <t>Couturier, Sean</t>
  </si>
  <si>
    <t>Weise, Dale</t>
  </si>
  <si>
    <t>Raffl, Michael</t>
  </si>
  <si>
    <t>Weal, Jordan</t>
  </si>
  <si>
    <t>Laughton, Scott</t>
  </si>
  <si>
    <t>Patrick, Nolan</t>
  </si>
  <si>
    <t>Lindblom, Oskar</t>
  </si>
  <si>
    <t>Konecny, Travis</t>
  </si>
  <si>
    <t>Gostisbehere, Shayne</t>
  </si>
  <si>
    <t>Gudas, Radko</t>
  </si>
  <si>
    <t>Hägg, Robert</t>
  </si>
  <si>
    <t>Provorov, Ivan</t>
  </si>
  <si>
    <t>Sanheim, Travis</t>
  </si>
  <si>
    <t>Folin, Christian</t>
  </si>
  <si>
    <t>Elliott, Brian</t>
  </si>
  <si>
    <t>Vecchione, Michael</t>
  </si>
  <si>
    <t>Frost, Morgan</t>
  </si>
  <si>
    <t>Rubtsov, German</t>
  </si>
  <si>
    <t>Ratcliffe, Isaac</t>
  </si>
  <si>
    <t>Sushko, Maksim</t>
  </si>
  <si>
    <t>Strome, Matthew</t>
  </si>
  <si>
    <t>Sandström, Felix</t>
  </si>
  <si>
    <t>Vorobyov, Mikhail</t>
  </si>
  <si>
    <t>Laberge, Pascal</t>
  </si>
  <si>
    <t>Twarynski, Carsen</t>
  </si>
  <si>
    <t>Kase, David</t>
  </si>
  <si>
    <t>Stolarz, Anthony</t>
  </si>
  <si>
    <t>Lyon, Alex</t>
  </si>
  <si>
    <t>Friedman, Mark</t>
  </si>
  <si>
    <t>Bunnaman, Connor</t>
  </si>
  <si>
    <t>Hart, Carter</t>
  </si>
  <si>
    <t>Goulbourne, Tyrell</t>
  </si>
  <si>
    <t>Martel, Danick</t>
  </si>
  <si>
    <t>Morin, Samuel</t>
  </si>
  <si>
    <t>Aubé-Kubel, Nicolas</t>
  </si>
  <si>
    <t>Myers, Philippe</t>
  </si>
  <si>
    <t>Willcox, Reece</t>
  </si>
  <si>
    <t>Brennan, T.J.</t>
  </si>
  <si>
    <t>Bardreau, Cole</t>
  </si>
  <si>
    <t>Varone, Philip</t>
  </si>
  <si>
    <t>Hörnqvist, Patric</t>
  </si>
  <si>
    <t>Hagelin, Carl</t>
  </si>
  <si>
    <t>Rust, Bryan</t>
  </si>
  <si>
    <t>Simon, Dominik</t>
  </si>
  <si>
    <t>Sprong, Daniel</t>
  </si>
  <si>
    <t>Guentzel, Jake</t>
  </si>
  <si>
    <t>Grant, Derek</t>
  </si>
  <si>
    <t>Schultz, Justin</t>
  </si>
  <si>
    <t>Dumoulin, Brian</t>
  </si>
  <si>
    <t>Määttä, Olli</t>
  </si>
  <si>
    <t>Johnson, Jack</t>
  </si>
  <si>
    <t>Oleksiak, Jamie</t>
  </si>
  <si>
    <t>Ruhwedel, Chad</t>
  </si>
  <si>
    <t>Murray, Matt</t>
  </si>
  <si>
    <t>DeSmith, Casey</t>
  </si>
  <si>
    <t>Johnson, Adam</t>
  </si>
  <si>
    <t>Aston-Reese, Zach</t>
  </si>
  <si>
    <t>Riikola, Juuso</t>
  </si>
  <si>
    <t>Angello, Anthony</t>
  </si>
  <si>
    <t>Hållander, Filip</t>
  </si>
  <si>
    <t>Ölund, Linus</t>
  </si>
  <si>
    <t>Lafferty, Sam</t>
  </si>
  <si>
    <t>Birks, Dane</t>
  </si>
  <si>
    <t>D'Orio, Alex</t>
  </si>
  <si>
    <t>Bellerive, Jordy</t>
  </si>
  <si>
    <t>Miletic, Sam</t>
  </si>
  <si>
    <t>Jarry, Tristan</t>
  </si>
  <si>
    <t>Czuczman, Kevin</t>
  </si>
  <si>
    <t>Blueger, Teddy</t>
  </si>
  <si>
    <t>Prow, Ethan</t>
  </si>
  <si>
    <t>Dea, Jean-Sébastien</t>
  </si>
  <si>
    <t>DiPauli, Thomas</t>
  </si>
  <si>
    <t>Trotman, Zach</t>
  </si>
  <si>
    <t>Kuznetsov, Evgeny</t>
  </si>
  <si>
    <t>Oshie, T.J.</t>
  </si>
  <si>
    <t>Wilson, Tom</t>
  </si>
  <si>
    <t>Eller, Lars</t>
  </si>
  <si>
    <t>Burakovsky, André</t>
  </si>
  <si>
    <t>Connolly, Brett</t>
  </si>
  <si>
    <t>Vrána, Jakub</t>
  </si>
  <si>
    <t>Boyd, Travis</t>
  </si>
  <si>
    <t>Dowd, Nic</t>
  </si>
  <si>
    <t>Stephenson, Chandler</t>
  </si>
  <si>
    <t>Walker, Nathan</t>
  </si>
  <si>
    <t>Carlson, John</t>
  </si>
  <si>
    <t>Niskanen, Matt</t>
  </si>
  <si>
    <t>Orlov, Dmitry</t>
  </si>
  <si>
    <t>Kempný, Michal</t>
  </si>
  <si>
    <t>Bowey, Madison</t>
  </si>
  <si>
    <t>Djoos, Christian</t>
  </si>
  <si>
    <t>Holtby, Braden</t>
  </si>
  <si>
    <t>Copley, Pheonix</t>
  </si>
  <si>
    <t>Johansen, Lucas</t>
  </si>
  <si>
    <t>Gersich, Shane</t>
  </si>
  <si>
    <t>Samsonov, Ilya</t>
  </si>
  <si>
    <t>Jonsson-Fjällby, Axel</t>
  </si>
  <si>
    <t>Fehérváry, Martin</t>
  </si>
  <si>
    <t>Pinho, Brian</t>
  </si>
  <si>
    <t>Geisser, Tobias</t>
  </si>
  <si>
    <t>Bindulis, Kris</t>
  </si>
  <si>
    <t>Williams, Colby</t>
  </si>
  <si>
    <t>Pilon, Garrett</t>
  </si>
  <si>
    <t>Malenstyn, Beck</t>
  </si>
  <si>
    <t>Hobbs, Connor</t>
  </si>
  <si>
    <t>Vanecek, Vitek</t>
  </si>
  <si>
    <t>Siegenthaler, Jonas</t>
  </si>
  <si>
    <t>Lewington, Tyler</t>
  </si>
  <si>
    <t>Ness, Aaron</t>
  </si>
  <si>
    <t>Megna, Jayson</t>
  </si>
  <si>
    <t>Sgarbossa, Michael</t>
  </si>
  <si>
    <t>O'Brien, Liam</t>
  </si>
  <si>
    <t>Barber, Riley</t>
  </si>
  <si>
    <t>Kane, Patrick</t>
  </si>
  <si>
    <t>Saad, Brandon</t>
  </si>
  <si>
    <t>Anisimov, Artem</t>
  </si>
  <si>
    <t>Schmaltz, Nick</t>
  </si>
  <si>
    <t>Sikura, Dylan</t>
  </si>
  <si>
    <t>Kämpf, David</t>
  </si>
  <si>
    <t>Ejdsell, Victor</t>
  </si>
  <si>
    <t>DeBrincat, Alex</t>
  </si>
  <si>
    <t>Hayden, John</t>
  </si>
  <si>
    <t>Murphy, Connor</t>
  </si>
  <si>
    <t>Rutta, Jan</t>
  </si>
  <si>
    <t>Manning, Brandon</t>
  </si>
  <si>
    <t>Gustafsson, Erik</t>
  </si>
  <si>
    <t>Crawford, Corey</t>
  </si>
  <si>
    <t>Gilbert, Dennis</t>
  </si>
  <si>
    <t>Kahun, Dominik</t>
  </si>
  <si>
    <t>Lankinen, Kevin</t>
  </si>
  <si>
    <t>Nilsson, Jacob</t>
  </si>
  <si>
    <t>Jokiharju, Henri</t>
  </si>
  <si>
    <t>Boqvist, Adam</t>
  </si>
  <si>
    <t>Forsling, Gustav</t>
  </si>
  <si>
    <t>Carlsson, Lucas</t>
  </si>
  <si>
    <t>Highmore, Matthew</t>
  </si>
  <si>
    <t>Noel, Nathan</t>
  </si>
  <si>
    <t>Tuulola, Joni</t>
  </si>
  <si>
    <t>Delia, Collin</t>
  </si>
  <si>
    <t>Dahlström, Carl</t>
  </si>
  <si>
    <t>Forsberg, Anton</t>
  </si>
  <si>
    <t>Raddysh, Darren</t>
  </si>
  <si>
    <t>Knott, Graham</t>
  </si>
  <si>
    <t>Johnson, Luke</t>
  </si>
  <si>
    <t>Fortin, Alexandre</t>
  </si>
  <si>
    <t>Söderberg, Carl</t>
  </si>
  <si>
    <t>Wilson, Colin</t>
  </si>
  <si>
    <t>Calvert, Matt</t>
  </si>
  <si>
    <t>Nieto, Matt</t>
  </si>
  <si>
    <t>Toninato, Dominic</t>
  </si>
  <si>
    <t>Kerfoot, Alexander</t>
  </si>
  <si>
    <t>Compher, J.T.</t>
  </si>
  <si>
    <t>Rantanen, Mikko</t>
  </si>
  <si>
    <t>Jost, Tyson</t>
  </si>
  <si>
    <t>Barrie, Tyson</t>
  </si>
  <si>
    <t>Cole, Ian</t>
  </si>
  <si>
    <t>Nemeth, Patrik</t>
  </si>
  <si>
    <t>Zadorov, Nikita</t>
  </si>
  <si>
    <t>Barberio, Mark</t>
  </si>
  <si>
    <t>Girard, Samuel</t>
  </si>
  <si>
    <t>Lindholm, Anton</t>
  </si>
  <si>
    <t>Varlamov, Semyon</t>
  </si>
  <si>
    <t>Grubauer, Philipp</t>
  </si>
  <si>
    <t>Timmins, Conor</t>
  </si>
  <si>
    <t>Dickinson, Josh</t>
  </si>
  <si>
    <t>Kaut, Martin</t>
  </si>
  <si>
    <t>Dries, Sheldon</t>
  </si>
  <si>
    <t>O'Connor, Logan</t>
  </si>
  <si>
    <t>Meloche, Nicolas</t>
  </si>
  <si>
    <t>Kamenev, Vladislav</t>
  </si>
  <si>
    <t>Shvyryov, Igor</t>
  </si>
  <si>
    <t>Beaudin, J.C.</t>
  </si>
  <si>
    <t>Barron, Travis</t>
  </si>
  <si>
    <t>Greer, AJ</t>
  </si>
  <si>
    <t>Alt, Mark</t>
  </si>
  <si>
    <t>Lewis, Ty</t>
  </si>
  <si>
    <t>Francouz, Pavel</t>
  </si>
  <si>
    <t>Boikov, Sergei</t>
  </si>
  <si>
    <t>Warsofsky, David</t>
  </si>
  <si>
    <t>Martin, Spencer</t>
  </si>
  <si>
    <t>Graves, Ryan</t>
  </si>
  <si>
    <t>Agozzino, Andrew</t>
  </si>
  <si>
    <t>Radulov, Alexander</t>
  </si>
  <si>
    <t>Seguin, Tyler</t>
  </si>
  <si>
    <t>Hanzal, Martin</t>
  </si>
  <si>
    <t>Nichushkin, Valeri</t>
  </si>
  <si>
    <t>Comeau, Blake</t>
  </si>
  <si>
    <t>Shore, Devin</t>
  </si>
  <si>
    <t>Janmark, Mattias</t>
  </si>
  <si>
    <t>Faksa, Radek</t>
  </si>
  <si>
    <t>Ritchie, Brett</t>
  </si>
  <si>
    <t>Pitlick, Tyler</t>
  </si>
  <si>
    <t>Klingberg, John</t>
  </si>
  <si>
    <t>Johns, Stephen</t>
  </si>
  <si>
    <t>Lindell, Esa</t>
  </si>
  <si>
    <t>Polák, Roman</t>
  </si>
  <si>
    <t>Honka, Julius</t>
  </si>
  <si>
    <t>Bishop, Ben</t>
  </si>
  <si>
    <t>Khudobin, Anton</t>
  </si>
  <si>
    <t>Bayreuther, Gavin</t>
  </si>
  <si>
    <t>Point, Colton</t>
  </si>
  <si>
    <t>Heiskanen, Miro</t>
  </si>
  <si>
    <t>Gurianov, Denis</t>
  </si>
  <si>
    <t>Dickinson, Jason</t>
  </si>
  <si>
    <t>Robertson, Jason</t>
  </si>
  <si>
    <t>Hintz, Roope</t>
  </si>
  <si>
    <t>Mascherin, Adam</t>
  </si>
  <si>
    <t>Calderone, Tony</t>
  </si>
  <si>
    <t>Gleason, Benjamin</t>
  </si>
  <si>
    <t>Hansson, Niklas</t>
  </si>
  <si>
    <t>Nyberg, John</t>
  </si>
  <si>
    <t>Caamano, Nicholas</t>
  </si>
  <si>
    <t>Elie, Remi</t>
  </si>
  <si>
    <t>L'Esperance, Joel</t>
  </si>
  <si>
    <t>Desrosiers, Philippe</t>
  </si>
  <si>
    <t>Vala, Ondrej</t>
  </si>
  <si>
    <t>Bow, Landon</t>
  </si>
  <si>
    <t>Mersch, Michael</t>
  </si>
  <si>
    <t>Dowling, Justin</t>
  </si>
  <si>
    <t>Heatherington, Dillon</t>
  </si>
  <si>
    <t>Hanley, Joel</t>
  </si>
  <si>
    <t>Scarlett, Reece</t>
  </si>
  <si>
    <t>Granlund, Mikael</t>
  </si>
  <si>
    <t>Zucker, Jason</t>
  </si>
  <si>
    <t>Niederreiter, Nino</t>
  </si>
  <si>
    <t>Staal, Eric</t>
  </si>
  <si>
    <t>Coyle, Charlie</t>
  </si>
  <si>
    <t>Foligno, Marcus</t>
  </si>
  <si>
    <t>Greenway, Jordan</t>
  </si>
  <si>
    <t>Eriksson Ek, Joel</t>
  </si>
  <si>
    <t>Brown, J.T.</t>
  </si>
  <si>
    <t>Dumba, Matt</t>
  </si>
  <si>
    <t>Spurgeon, Jared</t>
  </si>
  <si>
    <t>Brodin, Jonas</t>
  </si>
  <si>
    <t>Pateryn, Greg</t>
  </si>
  <si>
    <t>Seeler, Nick</t>
  </si>
  <si>
    <t>Olofsson, Gustav</t>
  </si>
  <si>
    <t>Prosser, Nate</t>
  </si>
  <si>
    <t>Dubnyk, Devan</t>
  </si>
  <si>
    <t>Stalock, Alex</t>
  </si>
  <si>
    <t>Soucy, Carson</t>
  </si>
  <si>
    <t>Kunin, Luke</t>
  </si>
  <si>
    <t>Belpedio, Louis</t>
  </si>
  <si>
    <t>Kloos, Justin</t>
  </si>
  <si>
    <t>Shaw, Mason</t>
  </si>
  <si>
    <t>Lodnia, Ivan</t>
  </si>
  <si>
    <t>Kähkönen, Kaapo</t>
  </si>
  <si>
    <t>Sokolov, Dmitry</t>
  </si>
  <si>
    <t>Baribeau, Déreck</t>
  </si>
  <si>
    <t>Bouramman, Gustav</t>
  </si>
  <si>
    <t>Menell, Brennan</t>
  </si>
  <si>
    <t>Rau, Kyle</t>
  </si>
  <si>
    <t>Anas, Sam</t>
  </si>
  <si>
    <t>Liambas, Michael</t>
  </si>
  <si>
    <t>Bartkowski, Matt</t>
  </si>
  <si>
    <t>Hammond, Andrew</t>
  </si>
  <si>
    <t>Warner, Hunter</t>
  </si>
  <si>
    <t>Turris, Kyle</t>
  </si>
  <si>
    <t>Smith, Craig</t>
  </si>
  <si>
    <t>Arvidsson, Viktor</t>
  </si>
  <si>
    <t>Bonino, Nick</t>
  </si>
  <si>
    <t>Järnkrok, Calle</t>
  </si>
  <si>
    <t>Tolvanen, Eeli</t>
  </si>
  <si>
    <t>Hartman, Ryan</t>
  </si>
  <si>
    <t>Fiala, Kevin</t>
  </si>
  <si>
    <t>Salomäki, Miikka</t>
  </si>
  <si>
    <t>Sissons, Colton</t>
  </si>
  <si>
    <t>Subban, P.K.</t>
  </si>
  <si>
    <t>Hamhuis, Dan</t>
  </si>
  <si>
    <t>Weber, Yannick</t>
  </si>
  <si>
    <t>Irwin, Matt</t>
  </si>
  <si>
    <t>Bitetto, Anthony</t>
  </si>
  <si>
    <t>Rinne, Pekka</t>
  </si>
  <si>
    <t>Saros, Juuse</t>
  </si>
  <si>
    <t>Watson, Austin</t>
  </si>
  <si>
    <t>Westerholm, Niclas</t>
  </si>
  <si>
    <t>Magwood, Zachary</t>
  </si>
  <si>
    <t>Pettersson, Emil</t>
  </si>
  <si>
    <t>Trenin, Yakov</t>
  </si>
  <si>
    <t>Kirkland, Justin</t>
  </si>
  <si>
    <t>Allard, Frédéric</t>
  </si>
  <si>
    <t>Jeannot, Tanner</t>
  </si>
  <si>
    <t>Carrier, Alexandre</t>
  </si>
  <si>
    <t>Richard, Anthony</t>
  </si>
  <si>
    <t>Blackwell, Colin</t>
  </si>
  <si>
    <t>Gaudreau, Frédérick</t>
  </si>
  <si>
    <t>Grimaldi, Rocco</t>
  </si>
  <si>
    <t>Grosenick, Troy</t>
  </si>
  <si>
    <t>Tinordi, Jarred</t>
  </si>
  <si>
    <t>O'Reilly, Ryan</t>
  </si>
  <si>
    <t>Schwartz, Jaden</t>
  </si>
  <si>
    <t>Schenn, Brayden</t>
  </si>
  <si>
    <t>Bozak, Tyler</t>
  </si>
  <si>
    <t>Perron, David</t>
  </si>
  <si>
    <t>Fabbri, Robby</t>
  </si>
  <si>
    <t>Barbashev, Ivan</t>
  </si>
  <si>
    <t>Sundqvist, Oskar</t>
  </si>
  <si>
    <t>Nolan, Jordan</t>
  </si>
  <si>
    <t>Parayko, Colton</t>
  </si>
  <si>
    <t>Bouwmeester, Jay</t>
  </si>
  <si>
    <t>Edmundson, Joel</t>
  </si>
  <si>
    <t>Gunnarsson, Carl</t>
  </si>
  <si>
    <t>Bortuzzo, Robert</t>
  </si>
  <si>
    <t>Dunn, Vince</t>
  </si>
  <si>
    <t>Schmaltz, Jordan</t>
  </si>
  <si>
    <t>Allen, Jake</t>
  </si>
  <si>
    <t>Reinke, Mitch</t>
  </si>
  <si>
    <t>Walman, Jake</t>
  </si>
  <si>
    <t>Bokk, Dominik</t>
  </si>
  <si>
    <t>Foley, Erik</t>
  </si>
  <si>
    <t>Kostin, Klim</t>
  </si>
  <si>
    <t>Thomas, Robert</t>
  </si>
  <si>
    <t>Sanford, Zachary</t>
  </si>
  <si>
    <t>Husso, Ville</t>
  </si>
  <si>
    <t>Mikkola, Niko</t>
  </si>
  <si>
    <t>Stevens, Nolan</t>
  </si>
  <si>
    <t>Fitzpatrick, Evan</t>
  </si>
  <si>
    <t>Kyrou, Jordan</t>
  </si>
  <si>
    <t>Poganski, Austin</t>
  </si>
  <si>
    <t>Kaspick, Tanner</t>
  </si>
  <si>
    <t>Wotherspoon, Tyler</t>
  </si>
  <si>
    <t>LaLeggia, Joey</t>
  </si>
  <si>
    <t>Blais, Samuel</t>
  </si>
  <si>
    <t>MacEachern, Mackenzie</t>
  </si>
  <si>
    <t>Binnington, Jordan</t>
  </si>
  <si>
    <t>Ehlers, Nikolaj</t>
  </si>
  <si>
    <t>Little, Bryan</t>
  </si>
  <si>
    <t>Perreault, Mathieu</t>
  </si>
  <si>
    <t>Lowry, Adam</t>
  </si>
  <si>
    <t>Tanev, Brandon</t>
  </si>
  <si>
    <t>Copp, Andrew</t>
  </si>
  <si>
    <t>Laine, Patrik</t>
  </si>
  <si>
    <t>Connor, Kyle</t>
  </si>
  <si>
    <t>Roslovic, Jack</t>
  </si>
  <si>
    <t>Trouba, Jacob</t>
  </si>
  <si>
    <t>Myers, Tyler</t>
  </si>
  <si>
    <t>Kulikov, Dmitry</t>
  </si>
  <si>
    <t>Morrissey, Joshua</t>
  </si>
  <si>
    <t>Poolman, Tucker</t>
  </si>
  <si>
    <t>Hellebuyck, Connor</t>
  </si>
  <si>
    <t>Brossoit, Laurent</t>
  </si>
  <si>
    <t>Vesalainen, Kristian</t>
  </si>
  <si>
    <t>Petan, Nicolas</t>
  </si>
  <si>
    <t>Stanley, Logan</t>
  </si>
  <si>
    <t>Lemieux, Brendan</t>
  </si>
  <si>
    <t>Suess, C.J.</t>
  </si>
  <si>
    <t>Niku, Sami</t>
  </si>
  <si>
    <t>Harkins, Jansen</t>
  </si>
  <si>
    <t>Berdin, Mikhail</t>
  </si>
  <si>
    <t>Spacek, Michael</t>
  </si>
  <si>
    <t>Green, Luke</t>
  </si>
  <si>
    <t>Appleton, Mason</t>
  </si>
  <si>
    <t>McKenzie, Skyler</t>
  </si>
  <si>
    <t>Nogier, Nelson</t>
  </si>
  <si>
    <t>Griffith, Seth</t>
  </si>
  <si>
    <t>Schilling, Cameron</t>
  </si>
  <si>
    <t>Comrie, Eric</t>
  </si>
  <si>
    <t>Lipon, JC</t>
  </si>
  <si>
    <t>Henrique, Adam</t>
  </si>
  <si>
    <t>Rakell, Rickard</t>
  </si>
  <si>
    <t>Silfverberg, Jakob</t>
  </si>
  <si>
    <t>Cogliano, Andrew</t>
  </si>
  <si>
    <t>Eaves, Patrick</t>
  </si>
  <si>
    <t>Kase, Ondrej</t>
  </si>
  <si>
    <t>Rowney, Carter</t>
  </si>
  <si>
    <t>Ritchie, Nick</t>
  </si>
  <si>
    <t>Fowler, Cam</t>
  </si>
  <si>
    <t>Lindholm, Hampus</t>
  </si>
  <si>
    <t>Manson, Josh</t>
  </si>
  <si>
    <t>Montour, Brandon</t>
  </si>
  <si>
    <t>Holzer, Korbinian</t>
  </si>
  <si>
    <t>Schenn, Luke</t>
  </si>
  <si>
    <t>Gibson, John</t>
  </si>
  <si>
    <t>Miller, Ryan</t>
  </si>
  <si>
    <t>Sherwood, Kiefer</t>
  </si>
  <si>
    <t>Lundeström, Isac</t>
  </si>
  <si>
    <t>Terry, Troy</t>
  </si>
  <si>
    <t>Larsson, Jacob</t>
  </si>
  <si>
    <t>Jones, Max</t>
  </si>
  <si>
    <t>Steel, Sam</t>
  </si>
  <si>
    <t>Redmond, Angus</t>
  </si>
  <si>
    <t>Comtois, Maxime</t>
  </si>
  <si>
    <t>Pettersson, Marcus</t>
  </si>
  <si>
    <t>Morand, Antoine</t>
  </si>
  <si>
    <t>Eriksson Ek, Olle</t>
  </si>
  <si>
    <t>Dostie, Alex</t>
  </si>
  <si>
    <t>Street, Ben</t>
  </si>
  <si>
    <t>Mahura, Josh</t>
  </si>
  <si>
    <t>Kopacka, Jack</t>
  </si>
  <si>
    <t>Sideroff, Deven</t>
  </si>
  <si>
    <t>Fiore, Giovanni</t>
  </si>
  <si>
    <t>Welinski, Andy</t>
  </si>
  <si>
    <t>Blandisi, Joseph</t>
  </si>
  <si>
    <t>Boyle, Kevin</t>
  </si>
  <si>
    <t>Carrick, Sam</t>
  </si>
  <si>
    <t>Megna, Jaycob</t>
  </si>
  <si>
    <t>De Leo, Chase</t>
  </si>
  <si>
    <t>Hossa, Marián</t>
  </si>
  <si>
    <t>Galchenyuk, Alex</t>
  </si>
  <si>
    <t>Grabner, Michael</t>
  </si>
  <si>
    <t>Pánik, Richard</t>
  </si>
  <si>
    <t>Hinostroza, Vinnie</t>
  </si>
  <si>
    <t>Richardson, Brad</t>
  </si>
  <si>
    <t>Crouse, Lawson</t>
  </si>
  <si>
    <t>Keller, Clayton</t>
  </si>
  <si>
    <t>Dvorak, Christian</t>
  </si>
  <si>
    <t>Strome, Dylan</t>
  </si>
  <si>
    <t>Perlini, Brendan</t>
  </si>
  <si>
    <t>Fischer, Christian</t>
  </si>
  <si>
    <t>Demers, Jason</t>
  </si>
  <si>
    <t>Connauton, Kevin</t>
  </si>
  <si>
    <t>Chychrun, Jakob</t>
  </si>
  <si>
    <t>Oesterle, Jordan</t>
  </si>
  <si>
    <t>Raanta, Antti</t>
  </si>
  <si>
    <t>Kuemper, Darcy</t>
  </si>
  <si>
    <t>Smith, Mike</t>
  </si>
  <si>
    <t>Gross, Jordan</t>
  </si>
  <si>
    <t>Lyubushkin, Ilya</t>
  </si>
  <si>
    <t>Hayton, Barrett</t>
  </si>
  <si>
    <t>Burke, Brayden</t>
  </si>
  <si>
    <t>Joseph, Pierre-Olivier</t>
  </si>
  <si>
    <t>Fasching, Hudson</t>
  </si>
  <si>
    <t>Merkley, Nick</t>
  </si>
  <si>
    <t>Dauphin, Laurent</t>
  </si>
  <si>
    <t>Steenbergen, Tyler</t>
  </si>
  <si>
    <t>Madsen, Merrick</t>
  </si>
  <si>
    <t>Capobianco, Kyle</t>
  </si>
  <si>
    <t>Dineen, Cam</t>
  </si>
  <si>
    <t>Hill, Adin</t>
  </si>
  <si>
    <t>Bunting, Michael</t>
  </si>
  <si>
    <t>Helewka, Adam</t>
  </si>
  <si>
    <t>Mermis, Dakota</t>
  </si>
  <si>
    <t>Pederson, Lane</t>
  </si>
  <si>
    <t>Smereck, Jalen</t>
  </si>
  <si>
    <t>Garland, Conor</t>
  </si>
  <si>
    <t>Mayo, Dysin</t>
  </si>
  <si>
    <t>Russo, Robbie</t>
  </si>
  <si>
    <t>Gaudreau, Johnny</t>
  </si>
  <si>
    <t>Neal, James</t>
  </si>
  <si>
    <t>Backlund, Mikael</t>
  </si>
  <si>
    <t>Lindholm, Elias</t>
  </si>
  <si>
    <t>Frolík, Michael</t>
  </si>
  <si>
    <t>Ryan, Derek</t>
  </si>
  <si>
    <t>Bennett, Sam</t>
  </si>
  <si>
    <t>Jankowski, Mark</t>
  </si>
  <si>
    <t>Czarnik, Austin</t>
  </si>
  <si>
    <t>Lazar, Curtis</t>
  </si>
  <si>
    <t>Tkachuk, Matthew</t>
  </si>
  <si>
    <t>Hathaway, Garnet</t>
  </si>
  <si>
    <t>Hanifin, Noah</t>
  </si>
  <si>
    <t>Brodie, TJ</t>
  </si>
  <si>
    <t>Hamonic, Travis</t>
  </si>
  <si>
    <t>Stone, Michael</t>
  </si>
  <si>
    <t>Kulak, Brett</t>
  </si>
  <si>
    <t>Prout, Dalton</t>
  </si>
  <si>
    <t>Gillies, Jon</t>
  </si>
  <si>
    <t>Foo, Spencer</t>
  </si>
  <si>
    <t>Välimäki, Juuso</t>
  </si>
  <si>
    <t>Rittich, David</t>
  </si>
  <si>
    <t>Dubé, Dillon</t>
  </si>
  <si>
    <t>Gawdin, Glenn</t>
  </si>
  <si>
    <t>Parsons, Tyler</t>
  </si>
  <si>
    <t>Andersson, Rasmus</t>
  </si>
  <si>
    <t>Phillips, Matthew</t>
  </si>
  <si>
    <t>Kylington, Oliver</t>
  </si>
  <si>
    <t>Lomberg, Ryan</t>
  </si>
  <si>
    <t>Mangiapane, Andrew</t>
  </si>
  <si>
    <t>Robinson, Buddy</t>
  </si>
  <si>
    <t>Quine, Alan</t>
  </si>
  <si>
    <t>Klimchuk, Morgan</t>
  </si>
  <si>
    <t>Schneider, Nick</t>
  </si>
  <si>
    <t>Graovac, Tyler</t>
  </si>
  <si>
    <t>Draisaitl, Leon</t>
  </si>
  <si>
    <t>Strome, Ryan</t>
  </si>
  <si>
    <t>Kassian, Zack</t>
  </si>
  <si>
    <t>Caggiula, Drake</t>
  </si>
  <si>
    <t>Brodziak, Kyle</t>
  </si>
  <si>
    <t>Puljujärvi, Jesse</t>
  </si>
  <si>
    <t>Khaira, Jujhar</t>
  </si>
  <si>
    <t>Sekera, Andrej</t>
  </si>
  <si>
    <t>Klefbom, Oscar</t>
  </si>
  <si>
    <t>Russell, Kris</t>
  </si>
  <si>
    <t>Benning, Matthew</t>
  </si>
  <si>
    <t>Gravel, Kevin</t>
  </si>
  <si>
    <t>Nurse, Darnell</t>
  </si>
  <si>
    <t>Talbot, Cam</t>
  </si>
  <si>
    <t>Koskinen, Mikko</t>
  </si>
  <si>
    <t>Persson, Joel</t>
  </si>
  <si>
    <t>Marody, Cooper</t>
  </si>
  <si>
    <t>Bouchard, Evan</t>
  </si>
  <si>
    <t>Yamamoto, Kailer</t>
  </si>
  <si>
    <t>Mantha, Ryan</t>
  </si>
  <si>
    <t>Samorukov, Dmitri</t>
  </si>
  <si>
    <t>Starrett, Shane</t>
  </si>
  <si>
    <t>Vesey, Nolan</t>
  </si>
  <si>
    <t>Benson, Tyler</t>
  </si>
  <si>
    <t>Skinner, Stuart</t>
  </si>
  <si>
    <t>Maksimov, Kirill</t>
  </si>
  <si>
    <t>Safin, Ostap</t>
  </si>
  <si>
    <t>Hebig, Cameron</t>
  </si>
  <si>
    <t>Wells, Dylan</t>
  </si>
  <si>
    <t>Lagesson, William</t>
  </si>
  <si>
    <t>Gambardella, Joseph</t>
  </si>
  <si>
    <t>Jones, Caleb</t>
  </si>
  <si>
    <t>Bear, Ethan</t>
  </si>
  <si>
    <t>Russell, Patrick</t>
  </si>
  <si>
    <t>Currie, Josh</t>
  </si>
  <si>
    <t>Lowe, Keegan</t>
  </si>
  <si>
    <t>Malone, Brad</t>
  </si>
  <si>
    <t>Kovalchuk, Ilya</t>
  </si>
  <si>
    <t>Brown, Dustin</t>
  </si>
  <si>
    <t>Toffoli, Tyler</t>
  </si>
  <si>
    <t>Pearson, Tanner</t>
  </si>
  <si>
    <t>Lewis, Trevor</t>
  </si>
  <si>
    <t>Thompson, Nate</t>
  </si>
  <si>
    <t>Clifford, Kyle</t>
  </si>
  <si>
    <t>Rempal, Sheldon</t>
  </si>
  <si>
    <t>Iafallo, Alex</t>
  </si>
  <si>
    <t>Kempe, Adrian</t>
  </si>
  <si>
    <t>Martinez, Alec</t>
  </si>
  <si>
    <t>Muzzin, Jake</t>
  </si>
  <si>
    <t>Forbort, Derek</t>
  </si>
  <si>
    <t>Brickley, Daniel</t>
  </si>
  <si>
    <t>Quick, Jonathan</t>
  </si>
  <si>
    <t>Campbell, Jack</t>
  </si>
  <si>
    <t>Petersen, Cal</t>
  </si>
  <si>
    <t>Kupari, Rasmus</t>
  </si>
  <si>
    <t>Vilardi, Gabriel</t>
  </si>
  <si>
    <t>Roy, Matt</t>
  </si>
  <si>
    <t>Eyssimont, Michael</t>
  </si>
  <si>
    <t>LaDue, Paul</t>
  </si>
  <si>
    <t>Villalta, Matt</t>
  </si>
  <si>
    <t>Clague, Kale</t>
  </si>
  <si>
    <t>Wagner, Austin</t>
  </si>
  <si>
    <t>Strand, Austin</t>
  </si>
  <si>
    <t>Kehler, Cole</t>
  </si>
  <si>
    <t>Walker, Sean</t>
  </si>
  <si>
    <t>Anderson-Dolan, Jaret</t>
  </si>
  <si>
    <t>Morrison, Brad</t>
  </si>
  <si>
    <t>Reddekopp, Chaz</t>
  </si>
  <si>
    <t>Rymsha, Drake</t>
  </si>
  <si>
    <t>Amadio, Michael</t>
  </si>
  <si>
    <t>Imama, Bokondji</t>
  </si>
  <si>
    <t>Moverare, Jacob</t>
  </si>
  <si>
    <t>Falkovsky, Stepan</t>
  </si>
  <si>
    <t>Luff, Matt</t>
  </si>
  <si>
    <t>MacDermid, Kurtis</t>
  </si>
  <si>
    <t>Fantenberg, Oscar</t>
  </si>
  <si>
    <t>Brodzinski, Jonny</t>
  </si>
  <si>
    <t>Lintuniemi, Alex</t>
  </si>
  <si>
    <t>Kane, Evander</t>
  </si>
  <si>
    <t>Hertl, Tomas</t>
  </si>
  <si>
    <t>Karlsson, Melker</t>
  </si>
  <si>
    <t>Donskoi, Joonas</t>
  </si>
  <si>
    <t>Gambrell, Dylan</t>
  </si>
  <si>
    <t>Meier, Timo</t>
  </si>
  <si>
    <t>Letunov, Maxim</t>
  </si>
  <si>
    <t>Labanc, Kevin</t>
  </si>
  <si>
    <t>Sörensen, Marcus</t>
  </si>
  <si>
    <t>Goodrow, Barclay</t>
  </si>
  <si>
    <t>Burns, Brent</t>
  </si>
  <si>
    <t>Vlasic, Marc-Édouard</t>
  </si>
  <si>
    <t>Karlsson, Erik</t>
  </si>
  <si>
    <t>Braun, Justin</t>
  </si>
  <si>
    <t>Dillon, Brenden</t>
  </si>
  <si>
    <t>Ryan, Joakim</t>
  </si>
  <si>
    <t>Heed, Tim</t>
  </si>
  <si>
    <t>Jones, Martin</t>
  </si>
  <si>
    <t>Dell, Aaron</t>
  </si>
  <si>
    <t>DeSimone, Nick</t>
  </si>
  <si>
    <t>Suomela, Antti</t>
  </si>
  <si>
    <t>Merkley, Ryan</t>
  </si>
  <si>
    <t>Roy, Jérémy</t>
  </si>
  <si>
    <t>Chmelevski, Alexander</t>
  </si>
  <si>
    <t>Chekhovich, Ivan</t>
  </si>
  <si>
    <t>Gregor, Noah</t>
  </si>
  <si>
    <t>Kotkov, Vladislav</t>
  </si>
  <si>
    <t>True, Alex</t>
  </si>
  <si>
    <t>Halbgewachs, Jayden</t>
  </si>
  <si>
    <t>Radil, Lukas</t>
  </si>
  <si>
    <t>Wiederer, Manuel</t>
  </si>
  <si>
    <t>Blichfeld, Joachim</t>
  </si>
  <si>
    <t>Middleton, Jacob</t>
  </si>
  <si>
    <t>Korenar, Josef</t>
  </si>
  <si>
    <t>Wood, Kyle</t>
  </si>
  <si>
    <t>Perron, Francis</t>
  </si>
  <si>
    <t>Bibeau, Antoine</t>
  </si>
  <si>
    <t>Simek, Radim</t>
  </si>
  <si>
    <t>Eriksson, Loui</t>
  </si>
  <si>
    <t>Horvat, Bo</t>
  </si>
  <si>
    <t>Sutter, Brandon</t>
  </si>
  <si>
    <t>Baertschi, Sven</t>
  </si>
  <si>
    <t>Gagner, Sam</t>
  </si>
  <si>
    <t>Roussel, Antoine</t>
  </si>
  <si>
    <t>Beagle, Jay</t>
  </si>
  <si>
    <t>Schaller, Tim</t>
  </si>
  <si>
    <t>Granlund, Markus</t>
  </si>
  <si>
    <t>Virtanen, Jake</t>
  </si>
  <si>
    <t>Boeser, Brock</t>
  </si>
  <si>
    <t>Gaudette, Adam</t>
  </si>
  <si>
    <t>Gaunce, Brendan</t>
  </si>
  <si>
    <t>Leipsic, Brendan</t>
  </si>
  <si>
    <t>Edler, Alexander</t>
  </si>
  <si>
    <t>Tanev, Christopher</t>
  </si>
  <si>
    <t>Gudbranson, Erik</t>
  </si>
  <si>
    <t>Stecher, Troy</t>
  </si>
  <si>
    <t>Pouliot, Derrick</t>
  </si>
  <si>
    <t>Biega, Alex</t>
  </si>
  <si>
    <t>Markström, Jacob</t>
  </si>
  <si>
    <t>Nilsson, Anders</t>
  </si>
  <si>
    <t>Motte, Tyler</t>
  </si>
  <si>
    <t>Demko, Thatcher</t>
  </si>
  <si>
    <t>Pettersson, Elias</t>
  </si>
  <si>
    <t>Dahlén, Jonathan</t>
  </si>
  <si>
    <t>Lind, Kole</t>
  </si>
  <si>
    <t>Goldobin, Nikolay</t>
  </si>
  <si>
    <t>Juolevi, Olli</t>
  </si>
  <si>
    <t>Jasek, Lukas</t>
  </si>
  <si>
    <t>MacEwen, Zack</t>
  </si>
  <si>
    <t>Palmu, Petrus</t>
  </si>
  <si>
    <t>DiPietro, Michael</t>
  </si>
  <si>
    <t>Gadjovich, Jonah</t>
  </si>
  <si>
    <t>Chatfield, Jalen</t>
  </si>
  <si>
    <t>Kero, Tanner</t>
  </si>
  <si>
    <t>Boucher, Reid</t>
  </si>
  <si>
    <t>Brisebois, Guillaume</t>
  </si>
  <si>
    <t>Carcone, Michael</t>
  </si>
  <si>
    <t>Sautner, Ashton</t>
  </si>
  <si>
    <t>Bachman, Richard</t>
  </si>
  <si>
    <t>Stastny, Paul</t>
  </si>
  <si>
    <t>Karlsson, William</t>
  </si>
  <si>
    <t>Clarkson, David</t>
  </si>
  <si>
    <t>Marchessault, Jonathan</t>
  </si>
  <si>
    <t>Pacioretty, Max</t>
  </si>
  <si>
    <t>Eakin, Cody</t>
  </si>
  <si>
    <t>Reaves, Ryan</t>
  </si>
  <si>
    <t>Haula, Erik</t>
  </si>
  <si>
    <t>Bellemare, Pierre-Édouard</t>
  </si>
  <si>
    <t>Nosek, Tomas</t>
  </si>
  <si>
    <t>Tuch, Alex</t>
  </si>
  <si>
    <t>Carrier, William</t>
  </si>
  <si>
    <t>Carpenter, Ryan</t>
  </si>
  <si>
    <t>Miller, Colin</t>
  </si>
  <si>
    <t>McNabb, Brayden</t>
  </si>
  <si>
    <t>Schmidt, Nate</t>
  </si>
  <si>
    <t>Holden, Nick</t>
  </si>
  <si>
    <t>Merrill, Jon</t>
  </si>
  <si>
    <t>Hunt, Brad</t>
  </si>
  <si>
    <t>Theodore, Shea</t>
  </si>
  <si>
    <t>Fleury, Marc-André</t>
  </si>
  <si>
    <t>Subban, Malcolm</t>
  </si>
  <si>
    <t>Whitecloud, Zach</t>
  </si>
  <si>
    <t>Brännström, Erik</t>
  </si>
  <si>
    <t>Glass, Cody</t>
  </si>
  <si>
    <t>Bischoff, Jake</t>
  </si>
  <si>
    <t>Hague, Nicolas</t>
  </si>
  <si>
    <t>Leschyshyn, Jake</t>
  </si>
  <si>
    <t>Elvenes, Lucas</t>
  </si>
  <si>
    <t>Duke, Reid</t>
  </si>
  <si>
    <t>McKenzie, Curtis</t>
  </si>
  <si>
    <t>Carr, Daniel</t>
  </si>
  <si>
    <t>Jones, Benjamin</t>
  </si>
  <si>
    <t>Ferguson, Dylan</t>
  </si>
  <si>
    <t>Coghlan, Dylan</t>
  </si>
  <si>
    <t>Quinney, Gage</t>
  </si>
  <si>
    <t>Kolesar, Keegan</t>
  </si>
  <si>
    <t>Dansk, Oscar</t>
  </si>
  <si>
    <t>Pirri, Brandon</t>
  </si>
  <si>
    <t>Lagacé, Maxime</t>
  </si>
  <si>
    <t>Tynan, T.J.</t>
  </si>
  <si>
    <t>Krejci, David </t>
  </si>
  <si>
    <t>Bergeron, Patrice </t>
  </si>
  <si>
    <t>Eichel, Jack </t>
  </si>
  <si>
    <t>Okposo, Kyle </t>
  </si>
  <si>
    <t>Bogosian, Zach </t>
  </si>
  <si>
    <t>Abdelkader, Justin </t>
  </si>
  <si>
    <t>Ekblad, Aaron </t>
  </si>
  <si>
    <t>Gallagher, Brendan </t>
  </si>
  <si>
    <t>Weber, Shea </t>
  </si>
  <si>
    <t>Rielly, Morgan </t>
  </si>
  <si>
    <t>Staal, Jordan </t>
  </si>
  <si>
    <t>Faulk, Justin </t>
  </si>
  <si>
    <t>Jenner, Boone </t>
  </si>
  <si>
    <t>Zajac, Travis </t>
  </si>
  <si>
    <t>Ladd, Andrew </t>
  </si>
  <si>
    <t>Clutterbuck, Cal </t>
  </si>
  <si>
    <t>Staal, Marc </t>
  </si>
  <si>
    <t>Malkin, Evgeni </t>
  </si>
  <si>
    <t>Letang, Kris </t>
  </si>
  <si>
    <t>Bäckström, Nicklas </t>
  </si>
  <si>
    <t>Seabrook, Brent </t>
  </si>
  <si>
    <t>Keith, Duncan </t>
  </si>
  <si>
    <t>MacKinnon, Nathan </t>
  </si>
  <si>
    <t>Johnson, Erik </t>
  </si>
  <si>
    <t>Parise, Zach </t>
  </si>
  <si>
    <t>Suter, Ryan </t>
  </si>
  <si>
    <t>Johansen, Ryan </t>
  </si>
  <si>
    <t>Forsberg, Filip </t>
  </si>
  <si>
    <t>Ekholm, Mattias </t>
  </si>
  <si>
    <t>Ellis, Ryan </t>
  </si>
  <si>
    <t>Tarasenko, Vladimir </t>
  </si>
  <si>
    <t>Steen, Alexander </t>
  </si>
  <si>
    <t>Scheifele, Mark </t>
  </si>
  <si>
    <t>Byfuglien, Dustin </t>
  </si>
  <si>
    <t>Kesler, Ryan </t>
  </si>
  <si>
    <t>Stepan, Derek </t>
  </si>
  <si>
    <t>Hjalmarsson, Niklas </t>
  </si>
  <si>
    <t>Monahan, Sean </t>
  </si>
  <si>
    <t>Lucic, Milan </t>
  </si>
  <si>
    <t>Nugent-Hopkins, Ryan </t>
  </si>
  <si>
    <t>Larsson, Adam </t>
  </si>
  <si>
    <t>Carter, Jeff </t>
  </si>
  <si>
    <t>Doughty, Drew </t>
  </si>
  <si>
    <t>Couture, Logan </t>
  </si>
  <si>
    <t>Smith, Reilly </t>
  </si>
  <si>
    <t>Chara, Zdeno </t>
  </si>
  <si>
    <t>Stamkos, Steven </t>
  </si>
  <si>
    <t>Foligno, Nick </t>
  </si>
  <si>
    <t>Greene, Andy </t>
  </si>
  <si>
    <t>Giroux, Claude </t>
  </si>
  <si>
    <t>Crosby, Sidney </t>
  </si>
  <si>
    <t>Ovechkin, Alex </t>
  </si>
  <si>
    <t>Toews, Jonathan </t>
  </si>
  <si>
    <t>Landeskog, Gabriel </t>
  </si>
  <si>
    <t>Benn, Jamie </t>
  </si>
  <si>
    <t>Koivu, Mikko </t>
  </si>
  <si>
    <t>Josi, Roman </t>
  </si>
  <si>
    <t>Pietrangelo, Alex </t>
  </si>
  <si>
    <t>Wheeler, Blake </t>
  </si>
  <si>
    <t>Getzlaf, Ryan </t>
  </si>
  <si>
    <t>Ekman-Larsson, Oliver </t>
  </si>
  <si>
    <t>Giordano, Mark </t>
  </si>
  <si>
    <t>McDavid, Connor </t>
  </si>
  <si>
    <t>Kopitar, Anze </t>
  </si>
  <si>
    <t>Blessé LT</t>
  </si>
  <si>
    <t>Draft Year</t>
  </si>
  <si>
    <t>An. Rest. Contrat</t>
  </si>
  <si>
    <t>Date de début -&gt;</t>
  </si>
  <si>
    <t>Date de fin -&gt;</t>
  </si>
  <si>
    <t>Blessé Long terme :</t>
  </si>
  <si>
    <t>Un joueur ayant reçu un diagnostique de blessure comme étant de 4 semaines et plus ou de nature indéterminée peut-être remplacé :</t>
  </si>
  <si>
    <t xml:space="preserve">Si le remplaçant est choisi, le joueur qui était blessé demeure la propriété du pooler mais ne sera plus disponible pendant la saison </t>
  </si>
  <si>
    <t>1-Par un agent libre (Privilège du 3e échange)</t>
  </si>
  <si>
    <t>3-Un échange avec un autre pooler (Perd son privilège de 3e échange)</t>
  </si>
  <si>
    <t>2-Une recrue (Perd son privilège de 3e échange)</t>
  </si>
  <si>
    <t>Le joueur doit être remplacé par un joueur de même position</t>
  </si>
  <si>
    <t>UFA ou RFA en début de saison :</t>
  </si>
  <si>
    <t>La personne qui a un joueur non-signé lors du repêchage annuel, peut garder le joueur en se laissant une marge de manœuvre sur sa masse salariale.</t>
  </si>
  <si>
    <t>Lorsque le joueur signe son contrat, advenant que le montant ne rentre pas sur la masse salariale et que le pooler n'est pas le nombre minimum de joueur sans celui-ci, le pooler pourra faire un mouvement pour palier à la situation.</t>
  </si>
  <si>
    <t>Soit échangé le joueur nouvellement signé ou échangé un autre joueur de sa formation pour que la masse salariale soit respectée.</t>
  </si>
  <si>
    <t>3e ronde 2019</t>
  </si>
  <si>
    <t>Sébastien F.</t>
  </si>
  <si>
    <t>Poolers</t>
  </si>
  <si>
    <t>Joueur cédé</t>
  </si>
  <si>
    <t>Joueur acquis</t>
  </si>
  <si>
    <t>Agent Libre 1</t>
  </si>
  <si>
    <t>Agent Libre 2</t>
  </si>
  <si>
    <t>Sébastien FAU</t>
  </si>
  <si>
    <t>BLT</t>
  </si>
  <si>
    <t>Joueur blessé</t>
  </si>
  <si>
    <t>2e choix</t>
  </si>
  <si>
    <t>Séb. Faucher</t>
  </si>
  <si>
    <t>Lorsque le blessé revient au jeu, le pooler doit décidé s'il réactive le dit joueur ou bien s'il conserve le remplaçant. Le pooler a un délai de 14 jours à partir du 1er match joué par le joueur qui était blessé.</t>
  </si>
  <si>
    <t>La date limite pour effectuée ce type d'échange est la même que la date limite pour les agents libres (souvent aux alentours du 1er mars)</t>
  </si>
  <si>
    <t>Jack Eichel</t>
  </si>
  <si>
    <t>1er Vincent</t>
  </si>
  <si>
    <t>2020-2021</t>
  </si>
  <si>
    <t>4e choix</t>
  </si>
  <si>
    <t>3e ronde</t>
  </si>
  <si>
    <t>2e ronde 2019</t>
  </si>
  <si>
    <t>3e Vincent</t>
  </si>
  <si>
    <t>AD</t>
  </si>
  <si>
    <t>LNH</t>
  </si>
  <si>
    <t>AG</t>
  </si>
  <si>
    <t>AD, AG</t>
  </si>
  <si>
    <t>AG, AD</t>
  </si>
  <si>
    <t>Gusev, Nikita</t>
  </si>
  <si>
    <t>DD</t>
  </si>
  <si>
    <t>DG</t>
  </si>
  <si>
    <t>Mineures</t>
  </si>
  <si>
    <t>Røndbjerg, Jonas</t>
  </si>
  <si>
    <t>C, AD</t>
  </si>
  <si>
    <t>Cotter, Paul</t>
  </si>
  <si>
    <t>AG, C</t>
  </si>
  <si>
    <t>Schuldt, Jimmy</t>
  </si>
  <si>
    <t>SRM-NTCNMC</t>
  </si>
  <si>
    <t>C, AG</t>
  </si>
  <si>
    <t>AD, C</t>
  </si>
  <si>
    <t>AD, C, AG</t>
  </si>
  <si>
    <t>Goligoski, Alex</t>
  </si>
  <si>
    <t>SRM-NTC</t>
  </si>
  <si>
    <t>Ribeiro, Mike</t>
  </si>
  <si>
    <t>Jeník, Jan</t>
  </si>
  <si>
    <t>Schnarr, Nathan</t>
  </si>
  <si>
    <t>Bennett, Beau</t>
  </si>
  <si>
    <t>Miele, Andy</t>
  </si>
  <si>
    <t>Bahl, Kevin</t>
  </si>
  <si>
    <t>Källgren, Erik</t>
  </si>
  <si>
    <t>Prosvetov, Ivan</t>
  </si>
  <si>
    <t>AG, C, AD</t>
  </si>
  <si>
    <t>Wedin, Anton</t>
  </si>
  <si>
    <t>Kubalik, Dominik</t>
  </si>
  <si>
    <t>Hagel, Brandon</t>
  </si>
  <si>
    <t>Johnson, Reese</t>
  </si>
  <si>
    <t>Kurashev, Philipp</t>
  </si>
  <si>
    <t>Söderlund, Tim</t>
  </si>
  <si>
    <t>Hakkarainen, Mikael</t>
  </si>
  <si>
    <t>Entwistle, Mackenzie</t>
  </si>
  <si>
    <t>AG, AD, C</t>
  </si>
  <si>
    <t>Beaudin, Nicolas</t>
  </si>
  <si>
    <t>Krys, Chad</t>
  </si>
  <si>
    <t>Drozg, Jan</t>
  </si>
  <si>
    <t>Almeida, Justin</t>
  </si>
  <si>
    <t>Björkqvist, Kasper</t>
  </si>
  <si>
    <t>Lucchini, Jacob</t>
  </si>
  <si>
    <t>Palve, Oula</t>
  </si>
  <si>
    <t>Cramarossa, Joseph</t>
  </si>
  <si>
    <t>Haggerty, Ryan</t>
  </si>
  <si>
    <t>Almari, Niclas</t>
  </si>
  <si>
    <t>Addison, Calen</t>
  </si>
  <si>
    <t>Larmi, Emil</t>
  </si>
  <si>
    <t>Seguin, Tyler </t>
  </si>
  <si>
    <t>Pavelski, Joe</t>
  </si>
  <si>
    <t>Radulov, Alexander </t>
  </si>
  <si>
    <t>Perry, Corey</t>
  </si>
  <si>
    <t>Klingberg, John </t>
  </si>
  <si>
    <t>Kiviranta, Joel</t>
  </si>
  <si>
    <t>Gardner, Rhett</t>
  </si>
  <si>
    <t>Felhaber, Tye</t>
  </si>
  <si>
    <t>Tufte, Riley</t>
  </si>
  <si>
    <t>Melnick, Josh</t>
  </si>
  <si>
    <t>Dellandrea, Ty</t>
  </si>
  <si>
    <t>Damiani, Riley</t>
  </si>
  <si>
    <t>Cecconi, Joseph</t>
  </si>
  <si>
    <t>Djuse, Emil</t>
  </si>
  <si>
    <t>Oettinger, Jake</t>
  </si>
  <si>
    <t>C, AG, AD</t>
  </si>
  <si>
    <t>Chiasson, Alex</t>
  </si>
  <si>
    <t>AD, AG, C</t>
  </si>
  <si>
    <t>Nygård, Joakim</t>
  </si>
  <si>
    <t>Jurco, Tomas</t>
  </si>
  <si>
    <t>35 +NMC</t>
  </si>
  <si>
    <t>Pouliot, Benoit</t>
  </si>
  <si>
    <t>Haas, Gaëtan</t>
  </si>
  <si>
    <t>McLeod, Ryan</t>
  </si>
  <si>
    <t>23.2</t>
  </si>
  <si>
    <t>Day, Logan</t>
  </si>
  <si>
    <t>Rodrigue, Olivier</t>
  </si>
  <si>
    <t>WAS</t>
  </si>
  <si>
    <t>SR</t>
  </si>
  <si>
    <t>Snively, Joe</t>
  </si>
  <si>
    <t>Clark, Kody</t>
  </si>
  <si>
    <t>Sutter, Riley</t>
  </si>
  <si>
    <t>Maillet, Philippe</t>
  </si>
  <si>
    <t>Nardella, Bobby</t>
  </si>
  <si>
    <t>Alexeyev, Alexander</t>
  </si>
  <si>
    <t>35 +</t>
  </si>
  <si>
    <t>Fabbro, Dante</t>
  </si>
  <si>
    <t>35 +M-NTCNMC</t>
  </si>
  <si>
    <t>Pitlick, Rem</t>
  </si>
  <si>
    <t>Craggs, Lukas</t>
  </si>
  <si>
    <t>Wilkins, Josh</t>
  </si>
  <si>
    <t>Olivier, Mathieu</t>
  </si>
  <si>
    <t>Davies, Jeremy</t>
  </si>
  <si>
    <t>Fortunato, Brandon</t>
  </si>
  <si>
    <t>Donovan, Matt</t>
  </si>
  <si>
    <t>35 +NTC</t>
  </si>
  <si>
    <t>C, AD, AG</t>
  </si>
  <si>
    <t>Zetterberg, Henrik</t>
  </si>
  <si>
    <t>Kuffner, Ryan</t>
  </si>
  <si>
    <t>Hirose, Taro</t>
  </si>
  <si>
    <t>Veleno, Joseph</t>
  </si>
  <si>
    <t>Pearson, Chase</t>
  </si>
  <si>
    <t>Elson, Turner</t>
  </si>
  <si>
    <t>Kaski, Oliwer</t>
  </si>
  <si>
    <t>McIsaac, Jared</t>
  </si>
  <si>
    <t>Larsson, Filip</t>
  </si>
  <si>
    <t>Huberdeau, Jonathan </t>
  </si>
  <si>
    <t>FLO</t>
  </si>
  <si>
    <t>Barkov, Aleksander </t>
  </si>
  <si>
    <t>Trocheck, Vincent </t>
  </si>
  <si>
    <t>Yandle, Keith </t>
  </si>
  <si>
    <t>Heponiemi, Aleksi</t>
  </si>
  <si>
    <t>Noel, Serron</t>
  </si>
  <si>
    <t>Abols, Rodrigo</t>
  </si>
  <si>
    <t>Lowry, Joel</t>
  </si>
  <si>
    <t>Keeper, Brady</t>
  </si>
  <si>
    <t>Driedger, Chris</t>
  </si>
  <si>
    <t>Bednard, Ryan</t>
  </si>
  <si>
    <t>Yurtaykin, Danil</t>
  </si>
  <si>
    <t>Kellman, Joel</t>
  </si>
  <si>
    <t>Bergmann, Lean</t>
  </si>
  <si>
    <t>Gallant, Zachary</t>
  </si>
  <si>
    <t>Truchon-Viel, Jeffrey</t>
  </si>
  <si>
    <t>McGrew, Jacob</t>
  </si>
  <si>
    <t>Ferraro, Mario</t>
  </si>
  <si>
    <t>Sund, Tony</t>
  </si>
  <si>
    <t>Knyazev, Artemi</t>
  </si>
  <si>
    <t>Knyzhov, Nikolai</t>
  </si>
  <si>
    <t>Shortridge, Andrew</t>
  </si>
  <si>
    <t>Émond, Zacharie</t>
  </si>
  <si>
    <t>Horvat, Bo </t>
  </si>
  <si>
    <t>Sutter, Brandon </t>
  </si>
  <si>
    <t>Edler, Alexander </t>
  </si>
  <si>
    <t>Tanev, Christopher </t>
  </si>
  <si>
    <t>Hughes, Quintin</t>
  </si>
  <si>
    <t>Teves, Josh</t>
  </si>
  <si>
    <t>Rafferty, Brogan</t>
  </si>
  <si>
    <t>Woo, Jett</t>
  </si>
  <si>
    <t>Eliot, Mitch</t>
  </si>
  <si>
    <t>Kielly, Jake</t>
  </si>
  <si>
    <t>DD, AD</t>
  </si>
  <si>
    <t>Callahan, Ryan</t>
  </si>
  <si>
    <t>Foote, Nolan</t>
  </si>
  <si>
    <t>Huntington, Jimmy</t>
  </si>
  <si>
    <t>Fortier, Gabriel</t>
  </si>
  <si>
    <t>Lohin, Ryan</t>
  </si>
  <si>
    <t>Zibanejad, Mika </t>
  </si>
  <si>
    <t>Kreider, Chris </t>
  </si>
  <si>
    <t>Fast, Jesper </t>
  </si>
  <si>
    <t>DD, AG</t>
  </si>
  <si>
    <t>Fox, Adam</t>
  </si>
  <si>
    <t>Kravtsov, Vitali</t>
  </si>
  <si>
    <t>Elmer, Jacob</t>
  </si>
  <si>
    <t>Newell, Patrick</t>
  </si>
  <si>
    <t>UFA G6</t>
  </si>
  <si>
    <t>Rykov, Yegor</t>
  </si>
  <si>
    <t>Reunanen, Tarmo</t>
  </si>
  <si>
    <t>Keane, Joey</t>
  </si>
  <si>
    <t>Huska, Adam</t>
  </si>
  <si>
    <t>Shesterkin, Igor</t>
  </si>
  <si>
    <t>Lee, Anders </t>
  </si>
  <si>
    <t>Eberle, Jordan</t>
  </si>
  <si>
    <t>Bailey, Josh </t>
  </si>
  <si>
    <t>Wahlstrom, Oliver</t>
  </si>
  <si>
    <t>Carpenter, Bobo</t>
  </si>
  <si>
    <t>Jobst, Mason</t>
  </si>
  <si>
    <t>Durandeau, Arnaud</t>
  </si>
  <si>
    <t>Hutton, Grant</t>
  </si>
  <si>
    <t>Wilde, Bode</t>
  </si>
  <si>
    <t>35 +M-NTC</t>
  </si>
  <si>
    <t>Benoit, Simon</t>
  </si>
  <si>
    <t>Dostal, Lukas</t>
  </si>
  <si>
    <t>Backlund, Mikael </t>
  </si>
  <si>
    <t>Tkachuk, Matthew </t>
  </si>
  <si>
    <t>Philp, Luke</t>
  </si>
  <si>
    <t>Tuulola, Eetu</t>
  </si>
  <si>
    <t>Ruzicka, Adam</t>
  </si>
  <si>
    <t>Pospisil, Martin</t>
  </si>
  <si>
    <t>Zavgorodny, Dmitri</t>
  </si>
  <si>
    <t>Lerby, Carl-Johan</t>
  </si>
  <si>
    <t>Yelesin, Alexander</t>
  </si>
  <si>
    <t>Davidson, Brandon</t>
  </si>
  <si>
    <t>Zagidulin, Artyom</t>
  </si>
  <si>
    <t>Steen, Oskar</t>
  </si>
  <si>
    <t>Lauko, Jakub</t>
  </si>
  <si>
    <t>Prêt</t>
  </si>
  <si>
    <t>Tavares, John </t>
  </si>
  <si>
    <t>Shore, Nick</t>
  </si>
  <si>
    <t>Spezza, Jason</t>
  </si>
  <si>
    <t>Mikheyev, Ilya</t>
  </si>
  <si>
    <t>Korshkov, Yegor</t>
  </si>
  <si>
    <t>Der-Arguchintsev, Semyon</t>
  </si>
  <si>
    <t>Duszak, Joseph</t>
  </si>
  <si>
    <t>Hollowell, Mac</t>
  </si>
  <si>
    <t>Kivihalme, Teemu</t>
  </si>
  <si>
    <t>Scott, Ian</t>
  </si>
  <si>
    <t>Woll, Joseph</t>
  </si>
  <si>
    <t>Byron, Paul </t>
  </si>
  <si>
    <t>Poehling, Ryan</t>
  </si>
  <si>
    <t>Teasdale, Joël</t>
  </si>
  <si>
    <t>Belzile, Alex</t>
  </si>
  <si>
    <t>Leskinen, Otto</t>
  </si>
  <si>
    <t>Brook, Josh</t>
  </si>
  <si>
    <t>Fleury, Cale</t>
  </si>
  <si>
    <t>Primeau, Cayden</t>
  </si>
  <si>
    <t>Luostarinen, Eetu</t>
  </si>
  <si>
    <t>Pritchard, Jacob</t>
  </si>
  <si>
    <t>Mattheos, Stelio</t>
  </si>
  <si>
    <t>Sellgren, Jesper</t>
  </si>
  <si>
    <t>Zuccarello, Mats</t>
  </si>
  <si>
    <t>Duhaime, Brandon</t>
  </si>
  <si>
    <t>Khovanov, Alexander</t>
  </si>
  <si>
    <t>Dewar, Connor</t>
  </si>
  <si>
    <t>Mayhew, Gerald</t>
  </si>
  <si>
    <t>Beck, Colton</t>
  </si>
  <si>
    <t>Sturm, Nico</t>
  </si>
  <si>
    <t>Gordeev, Fedor</t>
  </si>
  <si>
    <t>Robson, Mat</t>
  </si>
  <si>
    <t>Lizotte, Blake</t>
  </si>
  <si>
    <t>Prokhorkin, Nikolai</t>
  </si>
  <si>
    <t>Thomas, Akil</t>
  </si>
  <si>
    <t>Södergran, Johan</t>
  </si>
  <si>
    <t>Anderson, Michael</t>
  </si>
  <si>
    <t>Durzi, Sean</t>
  </si>
  <si>
    <t>Phillips, Markus</t>
  </si>
  <si>
    <t>Ruotsalainen, Arttu</t>
  </si>
  <si>
    <t>Pekar, Matej</t>
  </si>
  <si>
    <t>Bryson, Jacob</t>
  </si>
  <si>
    <t>Fitzgerald, Casey</t>
  </si>
  <si>
    <t>Toropchenko, Alexei</t>
  </si>
  <si>
    <t>Polei, Evan</t>
  </si>
  <si>
    <t>Hofer, Joel</t>
  </si>
  <si>
    <t>Couturier, Sean </t>
  </si>
  <si>
    <t>Farabee, Joel</t>
  </si>
  <si>
    <t>Zamula, Yegor</t>
  </si>
  <si>
    <t>Ustimenko, Kirill</t>
  </si>
  <si>
    <t>Atkinson, Cam </t>
  </si>
  <si>
    <t>Jones, Seth </t>
  </si>
  <si>
    <t>Merzlikins, Elvis</t>
  </si>
  <si>
    <t>Bemström, Emil</t>
  </si>
  <si>
    <t>Fix-Wolansky, Trey</t>
  </si>
  <si>
    <t>Lilja, Jakob</t>
  </si>
  <si>
    <t>Gavrikov, Vladislav</t>
  </si>
  <si>
    <t>Peeke, Andrew</t>
  </si>
  <si>
    <t>Prapavessis, Michael</t>
  </si>
  <si>
    <t>Tarasov, Daniil</t>
  </si>
  <si>
    <t>Vehvilainen, Veini</t>
  </si>
  <si>
    <t>Hall, Taylor </t>
  </si>
  <si>
    <t>Simmonds, Wayne</t>
  </si>
  <si>
    <t>Boqvist, Jesper</t>
  </si>
  <si>
    <t>Zetterlund, Fabian</t>
  </si>
  <si>
    <t>Maltsev, Mikhail</t>
  </si>
  <si>
    <t>Groleau, Jérémy</t>
  </si>
  <si>
    <t>Senn, Gilles</t>
  </si>
  <si>
    <t>Cormier, Evan</t>
  </si>
  <si>
    <t>Smith, Zack </t>
  </si>
  <si>
    <t>Pageau, Jean-Gabriel </t>
  </si>
  <si>
    <t>Veronneau, Max</t>
  </si>
  <si>
    <t>Borowiecki, Mark </t>
  </si>
  <si>
    <t>Norris, Joshua</t>
  </si>
  <si>
    <t>Gruden, Jonathan</t>
  </si>
  <si>
    <t>Balcers, Rūdolfs</t>
  </si>
  <si>
    <t>Alsing, Olle</t>
  </si>
  <si>
    <t>Ebert, Nick</t>
  </si>
  <si>
    <t>Daccord, Joey</t>
  </si>
  <si>
    <t>Gustafsson, David</t>
  </si>
  <si>
    <t>Chibisov, Andrei</t>
  </si>
  <si>
    <t>Luoto, Joona</t>
  </si>
  <si>
    <t>Shaw, Logan</t>
  </si>
  <si>
    <t>Letestu, Mark</t>
  </si>
  <si>
    <t>Gawanke, Leon</t>
  </si>
  <si>
    <t>Kovacevic, Johnny</t>
  </si>
  <si>
    <t>Makar, Cale</t>
  </si>
  <si>
    <t>Bowers, Shane</t>
  </si>
  <si>
    <t>Henry, Nicholas</t>
  </si>
  <si>
    <t>Werner, Adam</t>
  </si>
  <si>
    <t>Monahan, Sean</t>
  </si>
  <si>
    <t>Cap hit 20/21</t>
  </si>
  <si>
    <t>2025-26</t>
  </si>
  <si>
    <t>ErikssonEk, Olle</t>
  </si>
  <si>
    <t>DeLeo, Chase</t>
  </si>
  <si>
    <t>ForsbackaKarlsson, Jakob</t>
  </si>
  <si>
    <t>vanRiemsdyk, Trevor</t>
  </si>
  <si>
    <t>DeHaan, Calvin</t>
  </si>
  <si>
    <t>DeLaRose, Jacob</t>
  </si>
  <si>
    <t>ErikssonEk, Joel</t>
  </si>
  <si>
    <t>VandeSompel, Mitch</t>
  </si>
  <si>
    <t>St.Denis, Travis</t>
  </si>
  <si>
    <t>DalColle, Michael</t>
  </si>
  <si>
    <t>vanRiemsdyk, James</t>
  </si>
  <si>
    <t>Masse salariale actuelle : 81,5</t>
  </si>
  <si>
    <t>Masse salariale année suivant: 81,5</t>
  </si>
  <si>
    <t>Couture, Logan</t>
  </si>
  <si>
    <t/>
  </si>
  <si>
    <t>Getzlaf, Ryan</t>
  </si>
  <si>
    <t>Kesler, Ryan</t>
  </si>
  <si>
    <t>Ekman-Larsson, Oliver</t>
  </si>
  <si>
    <t>Stepan, Derek</t>
  </si>
  <si>
    <t>Hjalmarsson, Niklas</t>
  </si>
  <si>
    <t>Krejci, David</t>
  </si>
  <si>
    <t>Bergeron, Patrice</t>
  </si>
  <si>
    <t>Chara, Zdeno</t>
  </si>
  <si>
    <t>Eichel, Jack</t>
  </si>
  <si>
    <t>Okposo, Kyle</t>
  </si>
  <si>
    <t>Bogosian, Zach</t>
  </si>
  <si>
    <t>Staal, Jordan</t>
  </si>
  <si>
    <t>Faulk, Justin</t>
  </si>
  <si>
    <t>Giordano, Mark</t>
  </si>
  <si>
    <t>Toews, Jonathan</t>
  </si>
  <si>
    <t>Seabrook, Brent</t>
  </si>
  <si>
    <t>Keith, Duncan</t>
  </si>
  <si>
    <t>Foligno, Nick</t>
  </si>
  <si>
    <t>Jenner, Boone</t>
  </si>
  <si>
    <t>MacKinnon, Nathan</t>
  </si>
  <si>
    <t>Johnson, Erik</t>
  </si>
  <si>
    <t>Landeskog, Gabriel</t>
  </si>
  <si>
    <t>Benn, Jamie</t>
  </si>
  <si>
    <t>Abdelkader, Justin</t>
  </si>
  <si>
    <t>McDavid, Connor</t>
  </si>
  <si>
    <t>Lucic, Milan</t>
  </si>
  <si>
    <t>Nugent-Hopkins, Ryan</t>
  </si>
  <si>
    <t>Larsson, Adam</t>
  </si>
  <si>
    <t>Ekblad, Aaron</t>
  </si>
  <si>
    <t>Doughty, Drew</t>
  </si>
  <si>
    <t>Kopitar, Anze</t>
  </si>
  <si>
    <t>Carter, Jeff</t>
  </si>
  <si>
    <t>Parise, Zach</t>
  </si>
  <si>
    <t>Suter, Ryan</t>
  </si>
  <si>
    <t>Koivu, Mikko</t>
  </si>
  <si>
    <t>Weber, Shea</t>
  </si>
  <si>
    <t>Gallagher, Brendan</t>
  </si>
  <si>
    <t>Johansen, Ryan</t>
  </si>
  <si>
    <t>Ellis, Ryan</t>
  </si>
  <si>
    <t>Forsberg, Filip</t>
  </si>
  <si>
    <t>Josi, Roman</t>
  </si>
  <si>
    <t>Ekholm, Mattias</t>
  </si>
  <si>
    <t>Zajac, Travis</t>
  </si>
  <si>
    <t>Greene, Andy</t>
  </si>
  <si>
    <t>Ladd, Andrew</t>
  </si>
  <si>
    <t>Clutterbuck, Cal</t>
  </si>
  <si>
    <t>Staal, Marc</t>
  </si>
  <si>
    <t>Giroux, Claude</t>
  </si>
  <si>
    <t>Malkin, Evgeni</t>
  </si>
  <si>
    <t>Crosby, Sidney</t>
  </si>
  <si>
    <t>Letang, Kris</t>
  </si>
  <si>
    <t>Tarasenko, Vladimir</t>
  </si>
  <si>
    <t>Pietrangelo, Alex</t>
  </si>
  <si>
    <t>Steen, Alexander</t>
  </si>
  <si>
    <t>Stamkos, Steven</t>
  </si>
  <si>
    <t>Rielly, Morgan</t>
  </si>
  <si>
    <t>Smith, Reilly</t>
  </si>
  <si>
    <t>Ovechkin, Alex</t>
  </si>
  <si>
    <t>Wheeler, Blake</t>
  </si>
  <si>
    <t>Byfuglien, Dustin</t>
  </si>
  <si>
    <t>Scheifele, Mark</t>
  </si>
  <si>
    <t>Tyler seguin</t>
  </si>
  <si>
    <t>Backstrom, Nicklas</t>
  </si>
  <si>
    <t>Jonsson-Fjallby, Axel</t>
  </si>
  <si>
    <t>Teravainen, Teuvo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</si>
</sst>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 #,##0.00_)\ &quot;$&quot;_ ;_ * \(#,##0.00\)\ &quot;$&quot;_ ;_ * &quot;-&quot;??_)\ &quot;$&quot;_ ;_ @_ "/>
    <numFmt numFmtId="164" formatCode="_ * #,##0.00_)\ _$_ ;_ * \(#,##0.00\)\ _$_ ;_ * &quot;-&quot;??_)\ _$_ ;_ @_ "/>
    <numFmt numFmtId="165" formatCode="_ * #,##0_)\ _$_ ;_ * \(#,##0\)\ _$_ ;_ * &quot;-&quot;??_)\ _$_ ;_ @_ "/>
  </numFmts>
  <fonts count="121" x14ac:knownFonts="1">
    <font>
      <sz val="11"/>
      <color theme="1"/>
      <name val="Calibri"/>
      <family val="2"/>
      <scheme val="minor"/>
    </font>
    <font>
      <sz val="11"/>
      <color indexed="8"/>
      <name val="Calibri"/>
      <family val="2"/>
    </font>
    <font>
      <sz val="10"/>
      <name val="Arial"/>
      <family val="2"/>
    </font>
    <font>
      <b/>
      <sz val="10"/>
      <name val="Arial"/>
      <family val="2"/>
    </font>
    <font>
      <b/>
      <sz val="12"/>
      <name val="Arial"/>
      <family val="2"/>
    </font>
    <font>
      <b/>
      <sz val="11"/>
      <color indexed="9"/>
      <name val="Calibri"/>
      <family val="2"/>
    </font>
    <font>
      <b/>
      <sz val="11"/>
      <color indexed="8"/>
      <name val="Calibri"/>
      <family val="2"/>
    </font>
    <font>
      <sz val="11"/>
      <color indexed="9"/>
      <name val="Calibri"/>
      <family val="2"/>
    </font>
    <font>
      <b/>
      <sz val="16"/>
      <color indexed="9"/>
      <name val="Calibri"/>
      <family val="2"/>
    </font>
    <font>
      <sz val="14"/>
      <color indexed="9"/>
      <name val="Calibri"/>
      <family val="2"/>
    </font>
    <font>
      <b/>
      <sz val="14"/>
      <color indexed="8"/>
      <name val="Calibri"/>
      <family val="2"/>
    </font>
    <font>
      <b/>
      <sz val="14"/>
      <color indexed="9"/>
      <name val="Calibri"/>
      <family val="2"/>
    </font>
    <font>
      <sz val="11"/>
      <name val="Calibri"/>
      <family val="2"/>
    </font>
    <font>
      <b/>
      <sz val="11"/>
      <color indexed="8"/>
      <name val="Calibri"/>
      <family val="2"/>
    </font>
    <font>
      <b/>
      <sz val="12"/>
      <color indexed="9"/>
      <name val="Calibri"/>
      <family val="2"/>
    </font>
    <font>
      <b/>
      <sz val="14"/>
      <color indexed="8"/>
      <name val="Calibri"/>
      <family val="2"/>
    </font>
    <font>
      <b/>
      <sz val="12"/>
      <color indexed="8"/>
      <name val="Calibri"/>
      <family val="2"/>
    </font>
    <font>
      <b/>
      <sz val="12"/>
      <color indexed="8"/>
      <name val="Calibri"/>
      <family val="2"/>
    </font>
    <font>
      <sz val="11"/>
      <color indexed="8"/>
      <name val="Calibri"/>
      <family val="2"/>
    </font>
    <font>
      <sz val="11"/>
      <color indexed="9"/>
      <name val="Calibri"/>
      <family val="2"/>
    </font>
    <font>
      <b/>
      <sz val="11"/>
      <color indexed="8"/>
      <name val="Calibri"/>
      <family val="2"/>
      <scheme val="minor"/>
    </font>
    <font>
      <b/>
      <sz val="18"/>
      <color theme="1"/>
      <name val="Calibri"/>
      <family val="2"/>
      <scheme val="minor"/>
    </font>
    <font>
      <b/>
      <sz val="18"/>
      <color theme="0"/>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1"/>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1"/>
      <color theme="1"/>
      <name val="Calibri"/>
      <family val="2"/>
      <scheme val="minor"/>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sz val="18"/>
      <color theme="1"/>
      <name val="Calibri"/>
      <family val="2"/>
      <scheme val="minor"/>
    </font>
    <font>
      <b/>
      <sz val="14"/>
      <color theme="1"/>
      <name val="Calibri"/>
      <family val="2"/>
      <scheme val="minor"/>
    </font>
    <font>
      <sz val="11"/>
      <color theme="0"/>
      <name val="Calibri"/>
      <family val="2"/>
      <scheme val="minor"/>
    </font>
    <font>
      <sz val="12"/>
      <color theme="1"/>
      <name val="Calibri"/>
      <family val="2"/>
      <scheme val="minor"/>
    </font>
    <font>
      <b/>
      <sz val="14"/>
      <color theme="0"/>
      <name val="Calibri"/>
      <family val="2"/>
    </font>
    <font>
      <sz val="14"/>
      <name val="Calibri"/>
      <family val="2"/>
    </font>
    <font>
      <b/>
      <sz val="12"/>
      <name val="Calibri"/>
      <family val="2"/>
    </font>
    <font>
      <b/>
      <sz val="14"/>
      <name val="Calibri"/>
      <family val="2"/>
    </font>
    <font>
      <b/>
      <sz val="11"/>
      <color theme="0"/>
      <name val="Calibri"/>
      <family val="2"/>
      <scheme val="minor"/>
    </font>
  </fonts>
  <fills count="20">
    <fill>
      <patternFill patternType="none"/>
    </fill>
    <fill>
      <patternFill patternType="gray125"/>
    </fill>
    <fill>
      <patternFill patternType="solid">
        <fgColor indexed="63"/>
        <bgColor indexed="64"/>
      </patternFill>
    </fill>
    <fill>
      <patternFill patternType="solid">
        <fgColor indexed="17"/>
        <bgColor indexed="64"/>
      </patternFill>
    </fill>
    <fill>
      <patternFill patternType="solid">
        <fgColor indexed="56"/>
        <bgColor indexed="64"/>
      </patternFill>
    </fill>
    <fill>
      <patternFill patternType="solid">
        <fgColor indexed="53"/>
        <bgColor indexed="64"/>
      </patternFill>
    </fill>
    <fill>
      <patternFill patternType="solid">
        <fgColor indexed="8"/>
        <bgColor indexed="64"/>
      </patternFill>
    </fill>
    <fill>
      <patternFill patternType="solid">
        <fgColor indexed="60"/>
        <bgColor indexed="64"/>
      </patternFill>
    </fill>
    <fill>
      <patternFill patternType="solid">
        <fgColor indexed="50"/>
        <bgColor indexed="64"/>
      </patternFill>
    </fill>
    <fill>
      <patternFill patternType="solid">
        <fgColor indexed="55"/>
        <bgColor indexed="64"/>
      </patternFill>
    </fill>
    <fill>
      <patternFill patternType="solid">
        <fgColor indexed="36"/>
        <bgColor indexed="64"/>
      </patternFill>
    </fill>
    <fill>
      <patternFill patternType="solid">
        <fgColor indexed="3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7030A0"/>
        <bgColor indexed="64"/>
      </patternFill>
    </fill>
    <fill>
      <patternFill patternType="solid">
        <fgColor theme="8" tint="-0.249977111117893"/>
        <bgColor indexed="64"/>
      </patternFill>
    </fill>
    <fill>
      <patternFill patternType="solid">
        <fgColor theme="3" tint="-0.499984740745262"/>
        <bgColor indexed="64"/>
      </patternFill>
    </fill>
    <fill>
      <patternFill patternType="solid">
        <fgColor theme="8" tint="-0.499984740745262"/>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s>
  <cellStyleXfs count="6">
    <xf numFmtId="0" fontId="0" fillId="0" borderId="0"/>
    <xf numFmtId="164" fontId="1" fillId="0" borderId="0" applyFont="0" applyFill="0" applyBorder="0" applyAlignment="0" applyProtection="0"/>
    <xf numFmtId="9" fontId="18"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44" fontId="28" fillId="0" borderId="0" applyFont="0" applyFill="0" applyBorder="0" applyAlignment="0" applyProtection="0"/>
  </cellStyleXfs>
  <cellXfs count="61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xf numFmtId="0" fontId="6" fillId="0" borderId="0" xfId="0" applyFont="1" applyBorder="1" applyAlignment="1">
      <alignment horizontal="center"/>
    </xf>
    <xf numFmtId="0" fontId="0" fillId="0" borderId="8" xfId="0" applyBorder="1"/>
    <xf numFmtId="0" fontId="0" fillId="0" borderId="0" xfId="0" applyBorder="1" applyAlignment="1">
      <alignment horizontal="center"/>
    </xf>
    <xf numFmtId="0" fontId="0" fillId="0" borderId="7" xfId="0" applyBorder="1" applyAlignment="1">
      <alignment horizontal="center"/>
    </xf>
    <xf numFmtId="0" fontId="0" fillId="0" borderId="0" xfId="0" applyFill="1" applyBorder="1"/>
    <xf numFmtId="0" fontId="11" fillId="4" borderId="0" xfId="0" applyFont="1" applyFill="1"/>
    <xf numFmtId="165" fontId="10" fillId="0" borderId="0" xfId="1" applyNumberFormat="1" applyFont="1" applyAlignment="1">
      <alignment horizontal="center"/>
    </xf>
    <xf numFmtId="0" fontId="0" fillId="0" borderId="0" xfId="0" applyAlignment="1"/>
    <xf numFmtId="0" fontId="6" fillId="0" borderId="0" xfId="0" applyFont="1" applyAlignment="1">
      <alignment horizontal="center"/>
    </xf>
    <xf numFmtId="0" fontId="7" fillId="0" borderId="0" xfId="0" applyFont="1"/>
    <xf numFmtId="165" fontId="7" fillId="0" borderId="0" xfId="1" applyNumberFormat="1" applyFont="1" applyBorder="1" applyAlignment="1">
      <alignment horizontal="center"/>
    </xf>
    <xf numFmtId="13" fontId="0" fillId="0" borderId="0" xfId="1" applyNumberFormat="1" applyFont="1" applyAlignment="1">
      <alignment horizontal="center"/>
    </xf>
    <xf numFmtId="0" fontId="6" fillId="0" borderId="0" xfId="0" applyFont="1" applyFill="1" applyBorder="1" applyAlignment="1">
      <alignment horizontal="center"/>
    </xf>
    <xf numFmtId="0" fontId="0" fillId="0" borderId="7" xfId="0" applyFill="1" applyBorder="1"/>
    <xf numFmtId="0" fontId="13" fillId="0" borderId="0" xfId="0" applyFont="1"/>
    <xf numFmtId="0" fontId="15" fillId="0" borderId="0" xfId="0" applyFont="1" applyAlignment="1">
      <alignment horizontal="center"/>
    </xf>
    <xf numFmtId="165" fontId="7" fillId="0" borderId="7" xfId="1" applyNumberFormat="1" applyFont="1" applyBorder="1" applyAlignment="1">
      <alignment horizontal="center"/>
    </xf>
    <xf numFmtId="0" fontId="16" fillId="0" borderId="10" xfId="0" applyFont="1" applyBorder="1" applyAlignment="1">
      <alignment horizontal="center"/>
    </xf>
    <xf numFmtId="164" fontId="17" fillId="0" borderId="6" xfId="1" applyNumberFormat="1" applyFont="1" applyBorder="1" applyAlignment="1">
      <alignment horizontal="center"/>
    </xf>
    <xf numFmtId="164" fontId="17" fillId="0" borderId="11" xfId="1" applyNumberFormat="1" applyFont="1" applyBorder="1" applyAlignment="1">
      <alignment horizontal="center"/>
    </xf>
    <xf numFmtId="10" fontId="0" fillId="0" borderId="0" xfId="2" applyNumberFormat="1" applyFont="1"/>
    <xf numFmtId="0" fontId="0" fillId="0" borderId="0" xfId="0" applyFill="1"/>
    <xf numFmtId="0" fontId="12" fillId="0" borderId="7" xfId="0" applyFont="1" applyFill="1" applyBorder="1"/>
    <xf numFmtId="0" fontId="0" fillId="0" borderId="0" xfId="0" applyAlignment="1">
      <alignment horizontal="center"/>
    </xf>
    <xf numFmtId="0" fontId="0" fillId="0" borderId="0" xfId="0" applyAlignment="1">
      <alignment horizontal="center"/>
    </xf>
    <xf numFmtId="0" fontId="13" fillId="0" borderId="0" xfId="0" applyFont="1" applyAlignment="1">
      <alignment horizontal="center"/>
    </xf>
    <xf numFmtId="0" fontId="0" fillId="0" borderId="0" xfId="0" applyAlignment="1">
      <alignment horizontal="center"/>
    </xf>
    <xf numFmtId="0" fontId="19" fillId="7" borderId="0" xfId="0" applyFont="1" applyFill="1" applyAlignment="1">
      <alignment horizontal="center"/>
    </xf>
    <xf numFmtId="0" fontId="0" fillId="0" borderId="0" xfId="0" applyAlignment="1">
      <alignment horizontal="center"/>
    </xf>
    <xf numFmtId="0" fontId="23" fillId="0" borderId="0" xfId="0" applyFont="1"/>
    <xf numFmtId="14" fontId="12" fillId="0" borderId="0" xfId="0" applyNumberFormat="1" applyFont="1"/>
    <xf numFmtId="14" fontId="24" fillId="0" borderId="0" xfId="0" applyNumberFormat="1" applyFont="1"/>
    <xf numFmtId="0" fontId="0" fillId="0" borderId="0" xfId="0" applyAlignment="1">
      <alignment horizontal="left"/>
    </xf>
    <xf numFmtId="0" fontId="20" fillId="0" borderId="0" xfId="0" applyFont="1" applyAlignment="1">
      <alignment horizontal="center"/>
    </xf>
    <xf numFmtId="0" fontId="0" fillId="0" borderId="0" xfId="0" applyFont="1"/>
    <xf numFmtId="0" fontId="25" fillId="0" borderId="0" xfId="0" applyFont="1"/>
    <xf numFmtId="0" fontId="5" fillId="2" borderId="0" xfId="0" applyFont="1" applyFill="1" applyBorder="1" applyAlignment="1">
      <alignment horizontal="center"/>
    </xf>
    <xf numFmtId="0" fontId="9" fillId="3" borderId="0" xfId="0" applyFont="1" applyFill="1" applyAlignment="1">
      <alignment horizontal="center"/>
    </xf>
    <xf numFmtId="0" fontId="0" fillId="0" borderId="7" xfId="0" applyBorder="1"/>
    <xf numFmtId="0" fontId="0" fillId="0" borderId="0" xfId="0" applyFill="1" applyBorder="1"/>
    <xf numFmtId="0" fontId="0" fillId="0" borderId="9" xfId="0" applyBorder="1" applyAlignment="1">
      <alignment horizontal="center"/>
    </xf>
    <xf numFmtId="0" fontId="8" fillId="4" borderId="0" xfId="0" applyFont="1" applyFill="1" applyAlignment="1">
      <alignment horizontal="center"/>
    </xf>
    <xf numFmtId="0" fontId="26" fillId="0" borderId="0" xfId="0" applyFont="1" applyBorder="1" applyAlignment="1">
      <alignment horizontal="center"/>
    </xf>
    <xf numFmtId="0" fontId="8" fillId="4" borderId="15" xfId="0" applyFont="1" applyFill="1" applyBorder="1" applyAlignment="1"/>
    <xf numFmtId="0" fontId="20" fillId="0" borderId="15" xfId="0" applyFont="1" applyBorder="1" applyAlignment="1">
      <alignment horizontal="center" vertical="center" wrapText="1"/>
    </xf>
    <xf numFmtId="0" fontId="0" fillId="0" borderId="15" xfId="0" applyBorder="1" applyAlignment="1">
      <alignment horizontal="center"/>
    </xf>
    <xf numFmtId="0" fontId="0" fillId="0" borderId="14" xfId="0" applyBorder="1" applyAlignment="1">
      <alignment horizontal="center"/>
    </xf>
    <xf numFmtId="0" fontId="0" fillId="14" borderId="0" xfId="0" applyFill="1"/>
    <xf numFmtId="0" fontId="0" fillId="14" borderId="0" xfId="0" applyFill="1" applyBorder="1"/>
    <xf numFmtId="0" fontId="15" fillId="14" borderId="0" xfId="0" applyFont="1" applyFill="1" applyAlignment="1"/>
    <xf numFmtId="0" fontId="27" fillId="4" borderId="0" xfId="0" applyFont="1" applyFill="1" applyAlignment="1">
      <alignment horizontal="center"/>
    </xf>
    <xf numFmtId="0" fontId="27" fillId="4" borderId="15" xfId="0" applyFont="1" applyFill="1" applyBorder="1" applyAlignment="1"/>
    <xf numFmtId="0" fontId="28" fillId="14" borderId="0" xfId="0" applyFont="1" applyFill="1"/>
    <xf numFmtId="0" fontId="28" fillId="0" borderId="0" xfId="0" applyFont="1"/>
    <xf numFmtId="0" fontId="30" fillId="7" borderId="0" xfId="0" applyFont="1" applyFill="1" applyAlignment="1">
      <alignment horizontal="center"/>
    </xf>
    <xf numFmtId="0" fontId="31" fillId="0" borderId="0" xfId="0" applyFont="1" applyBorder="1" applyAlignment="1">
      <alignment horizontal="center"/>
    </xf>
    <xf numFmtId="0" fontId="32" fillId="0" borderId="10" xfId="0" applyFont="1" applyBorder="1" applyAlignment="1">
      <alignment horizontal="center"/>
    </xf>
    <xf numFmtId="0" fontId="33" fillId="0" borderId="0" xfId="0" applyFont="1" applyBorder="1" applyAlignment="1">
      <alignment horizontal="center"/>
    </xf>
    <xf numFmtId="0" fontId="31" fillId="0" borderId="0" xfId="0" applyFont="1" applyFill="1" applyBorder="1" applyAlignment="1">
      <alignment horizontal="center"/>
    </xf>
    <xf numFmtId="0" fontId="31" fillId="0" borderId="0" xfId="0" applyFont="1" applyAlignment="1">
      <alignment horizontal="center"/>
    </xf>
    <xf numFmtId="0" fontId="31" fillId="0" borderId="0" xfId="0" applyFont="1" applyAlignment="1">
      <alignment horizontal="center" wrapText="1"/>
    </xf>
    <xf numFmtId="0" fontId="34" fillId="0" borderId="0" xfId="0" applyFont="1" applyAlignment="1">
      <alignment horizontal="center"/>
    </xf>
    <xf numFmtId="0" fontId="28" fillId="0" borderId="0" xfId="0" applyFont="1" applyFill="1" applyBorder="1"/>
    <xf numFmtId="0" fontId="28" fillId="0" borderId="0" xfId="0" applyFont="1" applyBorder="1" applyAlignment="1">
      <alignment horizontal="center"/>
    </xf>
    <xf numFmtId="164" fontId="32" fillId="0" borderId="6" xfId="1" applyNumberFormat="1" applyFont="1" applyBorder="1" applyAlignment="1">
      <alignment horizontal="center"/>
    </xf>
    <xf numFmtId="165" fontId="30" fillId="0" borderId="0" xfId="1" applyNumberFormat="1" applyFont="1" applyBorder="1" applyAlignment="1">
      <alignment horizontal="center"/>
    </xf>
    <xf numFmtId="0" fontId="28" fillId="0" borderId="15" xfId="0" applyFont="1" applyBorder="1" applyAlignment="1">
      <alignment horizontal="center"/>
    </xf>
    <xf numFmtId="0" fontId="28" fillId="0" borderId="0" xfId="0" applyFont="1" applyAlignment="1">
      <alignment horizontal="center"/>
    </xf>
    <xf numFmtId="0" fontId="28" fillId="0" borderId="0" xfId="0" applyFont="1" applyFill="1" applyBorder="1" applyAlignment="1">
      <alignment horizontal="center"/>
    </xf>
    <xf numFmtId="0" fontId="28" fillId="0" borderId="7" xfId="0" applyFont="1" applyBorder="1" applyAlignment="1">
      <alignment horizontal="center"/>
    </xf>
    <xf numFmtId="164" fontId="32" fillId="0" borderId="11" xfId="1" applyNumberFormat="1" applyFont="1" applyBorder="1" applyAlignment="1">
      <alignment horizontal="center"/>
    </xf>
    <xf numFmtId="165" fontId="30" fillId="0" borderId="7" xfId="1" applyNumberFormat="1" applyFont="1" applyBorder="1" applyAlignment="1">
      <alignment horizontal="center"/>
    </xf>
    <xf numFmtId="0" fontId="28" fillId="0" borderId="14" xfId="0" applyFont="1" applyBorder="1" applyAlignment="1">
      <alignment horizontal="center"/>
    </xf>
    <xf numFmtId="0" fontId="28" fillId="0" borderId="8" xfId="0" applyFont="1" applyBorder="1" applyAlignment="1">
      <alignment horizontal="center"/>
    </xf>
    <xf numFmtId="164" fontId="32" fillId="0" borderId="12" xfId="1" applyNumberFormat="1" applyFont="1" applyBorder="1" applyAlignment="1">
      <alignment horizontal="center"/>
    </xf>
    <xf numFmtId="0" fontId="28" fillId="14" borderId="0" xfId="0" applyFont="1" applyFill="1" applyBorder="1"/>
    <xf numFmtId="0" fontId="36" fillId="0" borderId="7" xfId="0" applyFont="1" applyFill="1" applyBorder="1"/>
    <xf numFmtId="0" fontId="29" fillId="2" borderId="0" xfId="0" applyFont="1" applyFill="1" applyBorder="1" applyAlignment="1">
      <alignment horizontal="center"/>
    </xf>
    <xf numFmtId="0" fontId="30" fillId="0" borderId="0" xfId="0" applyFont="1"/>
    <xf numFmtId="0" fontId="37" fillId="0" borderId="0" xfId="0" applyFont="1" applyAlignment="1"/>
    <xf numFmtId="0" fontId="38" fillId="3" borderId="0" xfId="0" applyFont="1" applyFill="1" applyAlignment="1">
      <alignment horizontal="center"/>
    </xf>
    <xf numFmtId="0" fontId="37" fillId="14" borderId="0" xfId="0" applyFont="1" applyFill="1" applyAlignment="1"/>
    <xf numFmtId="0" fontId="39" fillId="4" borderId="0" xfId="0" applyFont="1" applyFill="1" applyAlignment="1">
      <alignment horizontal="center"/>
    </xf>
    <xf numFmtId="0" fontId="39" fillId="4" borderId="15" xfId="0" applyFont="1" applyFill="1" applyBorder="1" applyAlignment="1"/>
    <xf numFmtId="0" fontId="40" fillId="14" borderId="0" xfId="0" applyFont="1" applyFill="1"/>
    <xf numFmtId="0" fontId="40" fillId="0" borderId="0" xfId="0" applyFont="1"/>
    <xf numFmtId="0" fontId="42" fillId="7" borderId="0" xfId="0" applyFont="1" applyFill="1" applyAlignment="1">
      <alignment horizontal="center"/>
    </xf>
    <xf numFmtId="0" fontId="43" fillId="0" borderId="0" xfId="0" applyFont="1" applyBorder="1" applyAlignment="1">
      <alignment horizontal="center"/>
    </xf>
    <xf numFmtId="0" fontId="44" fillId="0" borderId="10" xfId="0" applyFont="1" applyBorder="1" applyAlignment="1">
      <alignment horizontal="center"/>
    </xf>
    <xf numFmtId="0" fontId="45" fillId="0" borderId="0" xfId="0" applyFont="1" applyBorder="1" applyAlignment="1">
      <alignment horizontal="center"/>
    </xf>
    <xf numFmtId="0" fontId="43" fillId="0" borderId="0" xfId="0" applyFont="1" applyFill="1" applyBorder="1" applyAlignment="1">
      <alignment horizontal="center"/>
    </xf>
    <xf numFmtId="0" fontId="46" fillId="0" borderId="15" xfId="0" applyFont="1" applyBorder="1" applyAlignment="1">
      <alignment horizontal="center" vertical="center" wrapText="1"/>
    </xf>
    <xf numFmtId="0" fontId="43" fillId="0" borderId="0" xfId="0" applyFont="1" applyAlignment="1">
      <alignment horizontal="center"/>
    </xf>
    <xf numFmtId="0" fontId="43" fillId="0" borderId="0" xfId="0" applyFont="1" applyAlignment="1">
      <alignment horizontal="center" wrapText="1"/>
    </xf>
    <xf numFmtId="0" fontId="46" fillId="0" borderId="0" xfId="0" applyFont="1" applyAlignment="1">
      <alignment horizontal="center"/>
    </xf>
    <xf numFmtId="0" fontId="40" fillId="0" borderId="0" xfId="0" applyFont="1" applyFill="1" applyBorder="1"/>
    <xf numFmtId="0" fontId="40" fillId="0" borderId="0" xfId="0" applyFont="1" applyBorder="1" applyAlignment="1">
      <alignment horizontal="center"/>
    </xf>
    <xf numFmtId="164" fontId="44" fillId="0" borderId="6" xfId="1" applyNumberFormat="1" applyFont="1" applyBorder="1" applyAlignment="1">
      <alignment horizontal="center"/>
    </xf>
    <xf numFmtId="165" fontId="42" fillId="0" borderId="0" xfId="1" applyNumberFormat="1" applyFont="1" applyBorder="1" applyAlignment="1">
      <alignment horizontal="center"/>
    </xf>
    <xf numFmtId="0" fontId="40" fillId="0" borderId="15" xfId="0" applyFont="1" applyBorder="1" applyAlignment="1">
      <alignment horizontal="center"/>
    </xf>
    <xf numFmtId="0" fontId="40" fillId="0" borderId="0" xfId="0" applyFont="1" applyAlignment="1">
      <alignment horizontal="center"/>
    </xf>
    <xf numFmtId="0" fontId="40" fillId="0" borderId="0" xfId="0" applyFont="1" applyBorder="1"/>
    <xf numFmtId="0" fontId="40" fillId="0" borderId="0" xfId="0" applyFont="1" applyFill="1" applyBorder="1" applyAlignment="1">
      <alignment horizontal="center"/>
    </xf>
    <xf numFmtId="0" fontId="40" fillId="0" borderId="7" xfId="0" applyFont="1" applyBorder="1" applyAlignment="1">
      <alignment horizontal="center"/>
    </xf>
    <xf numFmtId="164" fontId="44" fillId="0" borderId="11" xfId="1" applyNumberFormat="1" applyFont="1" applyBorder="1" applyAlignment="1">
      <alignment horizontal="center"/>
    </xf>
    <xf numFmtId="165" fontId="42" fillId="0" borderId="7" xfId="1" applyNumberFormat="1" applyFont="1" applyBorder="1" applyAlignment="1">
      <alignment horizontal="center"/>
    </xf>
    <xf numFmtId="0" fontId="40" fillId="0" borderId="14" xfId="0" applyFont="1" applyBorder="1" applyAlignment="1">
      <alignment horizontal="center"/>
    </xf>
    <xf numFmtId="0" fontId="40" fillId="14" borderId="0" xfId="0" applyFont="1" applyFill="1" applyBorder="1"/>
    <xf numFmtId="0" fontId="48" fillId="0" borderId="7" xfId="0" applyFont="1" applyFill="1" applyBorder="1"/>
    <xf numFmtId="0" fontId="41" fillId="2" borderId="0" xfId="0" applyFont="1" applyFill="1" applyBorder="1" applyAlignment="1">
      <alignment horizontal="center"/>
    </xf>
    <xf numFmtId="0" fontId="49" fillId="0" borderId="0" xfId="0" applyFont="1" applyAlignment="1"/>
    <xf numFmtId="0" fontId="42" fillId="0" borderId="0" xfId="0" applyFont="1"/>
    <xf numFmtId="0" fontId="50" fillId="3" borderId="0" xfId="0" applyFont="1" applyFill="1" applyAlignment="1">
      <alignment horizontal="center"/>
    </xf>
    <xf numFmtId="0" fontId="49" fillId="14" borderId="0" xfId="0" applyFont="1" applyFill="1" applyAlignment="1"/>
    <xf numFmtId="0" fontId="51" fillId="4" borderId="0" xfId="0" applyFont="1" applyFill="1" applyAlignment="1">
      <alignment horizontal="center"/>
    </xf>
    <xf numFmtId="0" fontId="51" fillId="4" borderId="15" xfId="0" applyFont="1" applyFill="1" applyBorder="1" applyAlignment="1"/>
    <xf numFmtId="0" fontId="52" fillId="14" borderId="0" xfId="0" applyFont="1" applyFill="1"/>
    <xf numFmtId="0" fontId="52" fillId="0" borderId="0" xfId="0" applyFont="1"/>
    <xf numFmtId="0" fontId="54" fillId="7" borderId="0" xfId="0" applyFont="1" applyFill="1" applyAlignment="1">
      <alignment horizontal="center"/>
    </xf>
    <xf numFmtId="0" fontId="55" fillId="0" borderId="0" xfId="0" applyFont="1" applyBorder="1" applyAlignment="1">
      <alignment horizontal="center"/>
    </xf>
    <xf numFmtId="0" fontId="56" fillId="0" borderId="10" xfId="0" applyFont="1" applyBorder="1" applyAlignment="1">
      <alignment horizontal="center"/>
    </xf>
    <xf numFmtId="0" fontId="57" fillId="0" borderId="0" xfId="0" applyFont="1" applyBorder="1" applyAlignment="1">
      <alignment horizontal="center"/>
    </xf>
    <xf numFmtId="0" fontId="55" fillId="0" borderId="0" xfId="0" applyFont="1" applyFill="1" applyBorder="1" applyAlignment="1">
      <alignment horizontal="center"/>
    </xf>
    <xf numFmtId="0" fontId="58" fillId="0" borderId="15" xfId="0" applyFont="1" applyBorder="1" applyAlignment="1">
      <alignment horizontal="center" vertical="center" wrapText="1"/>
    </xf>
    <xf numFmtId="0" fontId="55" fillId="0" borderId="0" xfId="0" applyFont="1" applyAlignment="1">
      <alignment horizontal="center"/>
    </xf>
    <xf numFmtId="0" fontId="52" fillId="0" borderId="0" xfId="0" applyFont="1" applyFill="1" applyBorder="1"/>
    <xf numFmtId="0" fontId="52" fillId="0" borderId="0" xfId="0" applyFont="1" applyBorder="1" applyAlignment="1">
      <alignment horizontal="center"/>
    </xf>
    <xf numFmtId="164" fontId="56" fillId="0" borderId="6" xfId="1" applyNumberFormat="1" applyFont="1" applyBorder="1" applyAlignment="1">
      <alignment horizontal="center"/>
    </xf>
    <xf numFmtId="165" fontId="54" fillId="0" borderId="0" xfId="1" applyNumberFormat="1" applyFont="1" applyBorder="1" applyAlignment="1">
      <alignment horizontal="center"/>
    </xf>
    <xf numFmtId="0" fontId="52" fillId="0" borderId="15" xfId="0" applyFont="1" applyBorder="1" applyAlignment="1">
      <alignment horizontal="center"/>
    </xf>
    <xf numFmtId="0" fontId="52" fillId="0" borderId="0" xfId="0" applyFont="1" applyAlignment="1">
      <alignment horizontal="center"/>
    </xf>
    <xf numFmtId="0" fontId="52" fillId="0" borderId="0" xfId="0" applyFont="1" applyFill="1" applyBorder="1" applyAlignment="1">
      <alignment horizontal="center"/>
    </xf>
    <xf numFmtId="0" fontId="52" fillId="0" borderId="7" xfId="0" applyFont="1" applyBorder="1"/>
    <xf numFmtId="0" fontId="52" fillId="0" borderId="7" xfId="0" applyFont="1" applyBorder="1" applyAlignment="1">
      <alignment horizontal="center"/>
    </xf>
    <xf numFmtId="164" fontId="56" fillId="0" borderId="11" xfId="1" applyNumberFormat="1" applyFont="1" applyBorder="1" applyAlignment="1">
      <alignment horizontal="center"/>
    </xf>
    <xf numFmtId="165" fontId="54" fillId="0" borderId="7" xfId="1" applyNumberFormat="1" applyFont="1" applyBorder="1" applyAlignment="1">
      <alignment horizontal="center"/>
    </xf>
    <xf numFmtId="0" fontId="52" fillId="0" borderId="14" xfId="0" applyFont="1" applyBorder="1" applyAlignment="1">
      <alignment horizontal="center"/>
    </xf>
    <xf numFmtId="0" fontId="52" fillId="14" borderId="0" xfId="0" applyFont="1" applyFill="1" applyBorder="1"/>
    <xf numFmtId="0" fontId="60" fillId="0" borderId="7" xfId="0" applyFont="1" applyFill="1" applyBorder="1"/>
    <xf numFmtId="0" fontId="61" fillId="0" borderId="0" xfId="0" applyFont="1" applyAlignment="1"/>
    <xf numFmtId="0" fontId="53" fillId="2" borderId="0" xfId="0" applyFont="1" applyFill="1" applyBorder="1" applyAlignment="1">
      <alignment horizontal="center"/>
    </xf>
    <xf numFmtId="0" fontId="54" fillId="0" borderId="0" xfId="0" applyFont="1"/>
    <xf numFmtId="0" fontId="62" fillId="3" borderId="0" xfId="0" applyFont="1" applyFill="1" applyAlignment="1">
      <alignment horizontal="center"/>
    </xf>
    <xf numFmtId="0" fontId="61" fillId="14" borderId="0" xfId="0" applyFont="1" applyFill="1" applyAlignment="1"/>
    <xf numFmtId="0" fontId="63" fillId="0" borderId="0" xfId="0" applyFont="1" applyAlignment="1">
      <alignment horizontal="center"/>
    </xf>
    <xf numFmtId="0" fontId="64" fillId="4" borderId="0" xfId="0" applyFont="1" applyFill="1" applyAlignment="1">
      <alignment horizontal="center"/>
    </xf>
    <xf numFmtId="0" fontId="64" fillId="4" borderId="15" xfId="0" applyFont="1" applyFill="1" applyBorder="1" applyAlignment="1"/>
    <xf numFmtId="0" fontId="65" fillId="14" borderId="0" xfId="0" applyFont="1" applyFill="1"/>
    <xf numFmtId="0" fontId="65" fillId="0" borderId="0" xfId="0" applyFont="1"/>
    <xf numFmtId="0" fontId="67" fillId="7" borderId="0" xfId="0" applyFont="1" applyFill="1" applyAlignment="1">
      <alignment horizontal="center"/>
    </xf>
    <xf numFmtId="0" fontId="68" fillId="0" borderId="0" xfId="0" applyFont="1" applyBorder="1" applyAlignment="1">
      <alignment horizontal="center"/>
    </xf>
    <xf numFmtId="0" fontId="69" fillId="0" borderId="10" xfId="0" applyFont="1" applyBorder="1" applyAlignment="1">
      <alignment horizontal="center"/>
    </xf>
    <xf numFmtId="0" fontId="70" fillId="0" borderId="0" xfId="0" applyFont="1" applyBorder="1" applyAlignment="1">
      <alignment horizontal="center"/>
    </xf>
    <xf numFmtId="0" fontId="68" fillId="0" borderId="0" xfId="0" applyFont="1" applyFill="1" applyBorder="1" applyAlignment="1">
      <alignment horizontal="center"/>
    </xf>
    <xf numFmtId="0" fontId="71" fillId="0" borderId="15" xfId="0" applyFont="1" applyBorder="1" applyAlignment="1">
      <alignment horizontal="center" vertical="center" wrapText="1"/>
    </xf>
    <xf numFmtId="0" fontId="68" fillId="0" borderId="0" xfId="0" applyFont="1" applyAlignment="1">
      <alignment horizontal="center"/>
    </xf>
    <xf numFmtId="0" fontId="71" fillId="0" borderId="0" xfId="0" applyFont="1" applyAlignment="1">
      <alignment horizontal="center"/>
    </xf>
    <xf numFmtId="0" fontId="65" fillId="0" borderId="0" xfId="0" applyFont="1" applyFill="1" applyBorder="1"/>
    <xf numFmtId="0" fontId="65" fillId="0" borderId="0" xfId="0" applyFont="1" applyBorder="1" applyAlignment="1">
      <alignment horizontal="center"/>
    </xf>
    <xf numFmtId="164" fontId="69" fillId="0" borderId="6" xfId="1" applyNumberFormat="1" applyFont="1" applyBorder="1" applyAlignment="1">
      <alignment horizontal="center"/>
    </xf>
    <xf numFmtId="165" fontId="67" fillId="0" borderId="0" xfId="1" applyNumberFormat="1" applyFont="1" applyBorder="1" applyAlignment="1">
      <alignment horizontal="center"/>
    </xf>
    <xf numFmtId="0" fontId="65" fillId="0" borderId="15" xfId="0" applyFont="1" applyBorder="1" applyAlignment="1">
      <alignment horizontal="center"/>
    </xf>
    <xf numFmtId="0" fontId="65" fillId="0" borderId="0" xfId="0" applyFont="1" applyAlignment="1">
      <alignment horizontal="center"/>
    </xf>
    <xf numFmtId="0" fontId="65" fillId="0" borderId="7" xfId="0" applyFont="1" applyBorder="1" applyAlignment="1">
      <alignment horizontal="center"/>
    </xf>
    <xf numFmtId="164" fontId="69" fillId="0" borderId="11" xfId="1" applyNumberFormat="1" applyFont="1" applyBorder="1" applyAlignment="1">
      <alignment horizontal="center"/>
    </xf>
    <xf numFmtId="165" fontId="67" fillId="0" borderId="7" xfId="1" applyNumberFormat="1" applyFont="1" applyBorder="1" applyAlignment="1">
      <alignment horizontal="center"/>
    </xf>
    <xf numFmtId="0" fontId="65" fillId="0" borderId="14" xfId="0" applyFont="1" applyBorder="1" applyAlignment="1">
      <alignment horizontal="center"/>
    </xf>
    <xf numFmtId="0" fontId="65" fillId="14" borderId="0" xfId="0" applyFont="1" applyFill="1" applyBorder="1"/>
    <xf numFmtId="0" fontId="72" fillId="0" borderId="0" xfId="0" applyFont="1" applyFill="1" applyBorder="1" applyAlignment="1">
      <alignment horizontal="center"/>
    </xf>
    <xf numFmtId="0" fontId="66" fillId="2" borderId="0" xfId="0" applyFont="1" applyFill="1" applyBorder="1" applyAlignment="1">
      <alignment horizontal="center"/>
    </xf>
    <xf numFmtId="0" fontId="67" fillId="0" borderId="0" xfId="0" applyFont="1"/>
    <xf numFmtId="0" fontId="74" fillId="3" borderId="0" xfId="0" applyFont="1" applyFill="1" applyAlignment="1">
      <alignment horizontal="center"/>
    </xf>
    <xf numFmtId="0" fontId="75" fillId="0" borderId="0" xfId="0" applyFont="1" applyAlignment="1"/>
    <xf numFmtId="0" fontId="75" fillId="14" borderId="0" xfId="0" applyFont="1" applyFill="1" applyAlignment="1"/>
    <xf numFmtId="14" fontId="65" fillId="0" borderId="0" xfId="0" applyNumberFormat="1" applyFont="1"/>
    <xf numFmtId="0" fontId="76" fillId="4" borderId="0" xfId="0" applyFont="1" applyFill="1" applyAlignment="1">
      <alignment horizontal="center"/>
    </xf>
    <xf numFmtId="0" fontId="76" fillId="4" borderId="15" xfId="0" applyFont="1" applyFill="1" applyBorder="1" applyAlignment="1"/>
    <xf numFmtId="0" fontId="77" fillId="14" borderId="0" xfId="0" applyFont="1" applyFill="1"/>
    <xf numFmtId="0" fontId="77" fillId="0" borderId="0" xfId="0" applyFont="1"/>
    <xf numFmtId="0" fontId="79" fillId="7" borderId="0" xfId="0" applyFont="1" applyFill="1" applyAlignment="1">
      <alignment horizontal="center"/>
    </xf>
    <xf numFmtId="0" fontId="80" fillId="0" borderId="0" xfId="0" applyFont="1" applyBorder="1" applyAlignment="1">
      <alignment horizontal="center"/>
    </xf>
    <xf numFmtId="0" fontId="82" fillId="0" borderId="0" xfId="0" applyFont="1" applyBorder="1" applyAlignment="1">
      <alignment horizontal="center"/>
    </xf>
    <xf numFmtId="0" fontId="83" fillId="0" borderId="15" xfId="0" applyFont="1" applyBorder="1" applyAlignment="1">
      <alignment horizontal="center" vertical="center" wrapText="1"/>
    </xf>
    <xf numFmtId="0" fontId="80" fillId="0" borderId="0" xfId="0" applyFont="1" applyAlignment="1">
      <alignment horizontal="center"/>
    </xf>
    <xf numFmtId="0" fontId="77" fillId="0" borderId="0" xfId="0" applyFont="1" applyFill="1" applyBorder="1"/>
    <xf numFmtId="0" fontId="77" fillId="0" borderId="0" xfId="0" applyFont="1" applyBorder="1" applyAlignment="1">
      <alignment horizontal="center"/>
    </xf>
    <xf numFmtId="165" fontId="79" fillId="0" borderId="0" xfId="1" applyNumberFormat="1" applyFont="1" applyBorder="1" applyAlignment="1">
      <alignment horizontal="center"/>
    </xf>
    <xf numFmtId="0" fontId="77" fillId="0" borderId="15" xfId="0" applyFont="1" applyBorder="1" applyAlignment="1">
      <alignment horizontal="center"/>
    </xf>
    <xf numFmtId="0" fontId="77" fillId="0" borderId="0" xfId="0" applyFont="1" applyAlignment="1">
      <alignment wrapText="1"/>
    </xf>
    <xf numFmtId="0" fontId="77" fillId="0" borderId="0" xfId="0" applyFont="1" applyAlignment="1">
      <alignment horizontal="center"/>
    </xf>
    <xf numFmtId="0" fontId="77" fillId="0" borderId="7" xfId="0" applyFont="1" applyBorder="1" applyAlignment="1">
      <alignment horizontal="center"/>
    </xf>
    <xf numFmtId="165" fontId="79" fillId="0" borderId="7" xfId="1" applyNumberFormat="1" applyFont="1" applyBorder="1" applyAlignment="1">
      <alignment horizontal="center"/>
    </xf>
    <xf numFmtId="0" fontId="77" fillId="0" borderId="14" xfId="0" applyFont="1" applyBorder="1" applyAlignment="1">
      <alignment horizontal="center"/>
    </xf>
    <xf numFmtId="0" fontId="77" fillId="14" borderId="0" xfId="0" applyFont="1" applyFill="1" applyBorder="1"/>
    <xf numFmtId="0" fontId="77" fillId="0" borderId="7" xfId="0" applyFont="1" applyFill="1" applyBorder="1"/>
    <xf numFmtId="0" fontId="84" fillId="0" borderId="7" xfId="0" applyFont="1" applyFill="1" applyBorder="1"/>
    <xf numFmtId="0" fontId="78" fillId="2" borderId="0" xfId="0" applyFont="1" applyFill="1" applyBorder="1" applyAlignment="1">
      <alignment horizontal="center"/>
    </xf>
    <xf numFmtId="0" fontId="79" fillId="0" borderId="0" xfId="0" applyFont="1"/>
    <xf numFmtId="0" fontId="86" fillId="3" borderId="0" xfId="0" applyFont="1" applyFill="1" applyAlignment="1">
      <alignment horizontal="center"/>
    </xf>
    <xf numFmtId="0" fontId="87" fillId="0" borderId="0" xfId="0" applyFont="1" applyAlignment="1"/>
    <xf numFmtId="0" fontId="87" fillId="14" borderId="0" xfId="0" applyFont="1" applyFill="1" applyAlignment="1"/>
    <xf numFmtId="0" fontId="83" fillId="0" borderId="0" xfId="0" applyFont="1" applyAlignment="1">
      <alignment horizontal="center"/>
    </xf>
    <xf numFmtId="0" fontId="0" fillId="0" borderId="0" xfId="0" applyFont="1" applyFill="1" applyBorder="1"/>
    <xf numFmtId="0" fontId="88" fillId="4" borderId="0" xfId="0" applyFont="1" applyFill="1" applyAlignment="1">
      <alignment horizontal="center"/>
    </xf>
    <xf numFmtId="0" fontId="88" fillId="4" borderId="15" xfId="0" applyFont="1" applyFill="1" applyBorder="1" applyAlignment="1"/>
    <xf numFmtId="0" fontId="89" fillId="14" borderId="0" xfId="0" applyFont="1" applyFill="1"/>
    <xf numFmtId="0" fontId="89" fillId="0" borderId="0" xfId="0" applyFont="1"/>
    <xf numFmtId="0" fontId="91" fillId="7" borderId="0" xfId="0" applyFont="1" applyFill="1" applyAlignment="1">
      <alignment horizontal="center"/>
    </xf>
    <xf numFmtId="0" fontId="92" fillId="0" borderId="0" xfId="0" applyFont="1" applyBorder="1" applyAlignment="1">
      <alignment horizontal="center"/>
    </xf>
    <xf numFmtId="0" fontId="93" fillId="0" borderId="10" xfId="0" applyFont="1" applyBorder="1" applyAlignment="1">
      <alignment horizontal="center"/>
    </xf>
    <xf numFmtId="0" fontId="94" fillId="0" borderId="0" xfId="0" applyFont="1" applyBorder="1" applyAlignment="1">
      <alignment horizontal="center"/>
    </xf>
    <xf numFmtId="0" fontId="92" fillId="0" borderId="0" xfId="0" applyFont="1" applyFill="1" applyBorder="1" applyAlignment="1">
      <alignment horizontal="center"/>
    </xf>
    <xf numFmtId="0" fontId="95" fillId="0" borderId="15" xfId="0" applyFont="1" applyBorder="1" applyAlignment="1">
      <alignment horizontal="center" vertical="center" wrapText="1"/>
    </xf>
    <xf numFmtId="0" fontId="92" fillId="0" borderId="0" xfId="0" applyFont="1" applyAlignment="1">
      <alignment horizontal="center"/>
    </xf>
    <xf numFmtId="0" fontId="95" fillId="0" borderId="0" xfId="0" applyFont="1" applyAlignment="1">
      <alignment horizontal="center"/>
    </xf>
    <xf numFmtId="0" fontId="89" fillId="0" borderId="0" xfId="0" applyFont="1" applyFill="1" applyBorder="1"/>
    <xf numFmtId="0" fontId="89" fillId="0" borderId="0" xfId="0" applyFont="1" applyBorder="1" applyAlignment="1">
      <alignment horizontal="center"/>
    </xf>
    <xf numFmtId="164" fontId="93" fillId="0" borderId="6" xfId="1" applyNumberFormat="1" applyFont="1" applyBorder="1" applyAlignment="1">
      <alignment horizontal="center"/>
    </xf>
    <xf numFmtId="165" fontId="91" fillId="0" borderId="0" xfId="1" applyNumberFormat="1" applyFont="1" applyBorder="1" applyAlignment="1">
      <alignment horizontal="center"/>
    </xf>
    <xf numFmtId="0" fontId="89" fillId="0" borderId="15" xfId="0" applyFont="1" applyBorder="1" applyAlignment="1">
      <alignment horizontal="center"/>
    </xf>
    <xf numFmtId="0" fontId="89" fillId="0" borderId="0" xfId="0" applyFont="1" applyAlignment="1">
      <alignment wrapText="1"/>
    </xf>
    <xf numFmtId="0" fontId="89" fillId="0" borderId="0" xfId="0" applyFont="1" applyAlignment="1">
      <alignment horizontal="center"/>
    </xf>
    <xf numFmtId="0" fontId="89" fillId="0" borderId="0" xfId="0" applyFont="1" applyFill="1" applyBorder="1" applyAlignment="1">
      <alignment horizontal="center"/>
    </xf>
    <xf numFmtId="165" fontId="91" fillId="0" borderId="7" xfId="1" applyNumberFormat="1" applyFont="1" applyBorder="1" applyAlignment="1">
      <alignment horizontal="center"/>
    </xf>
    <xf numFmtId="0" fontId="89" fillId="0" borderId="14" xfId="0" applyFont="1" applyBorder="1" applyAlignment="1">
      <alignment horizontal="center"/>
    </xf>
    <xf numFmtId="0" fontId="89" fillId="14" borderId="0" xfId="0" applyFont="1" applyFill="1" applyBorder="1"/>
    <xf numFmtId="0" fontId="89" fillId="0" borderId="7" xfId="0" applyFont="1" applyFill="1" applyBorder="1"/>
    <xf numFmtId="0" fontId="89" fillId="0" borderId="7" xfId="0" applyFont="1" applyBorder="1" applyAlignment="1">
      <alignment horizontal="center"/>
    </xf>
    <xf numFmtId="164" fontId="93" fillId="0" borderId="11" xfId="1" applyNumberFormat="1" applyFont="1" applyBorder="1" applyAlignment="1">
      <alignment horizontal="center"/>
    </xf>
    <xf numFmtId="0" fontId="97" fillId="0" borderId="7" xfId="0" applyFont="1" applyFill="1" applyBorder="1"/>
    <xf numFmtId="0" fontId="90" fillId="2" borderId="0" xfId="0" applyFont="1" applyFill="1" applyBorder="1" applyAlignment="1">
      <alignment horizontal="center"/>
    </xf>
    <xf numFmtId="0" fontId="98" fillId="0" borderId="0" xfId="0" applyFont="1" applyAlignment="1"/>
    <xf numFmtId="0" fontId="91" fillId="0" borderId="0" xfId="0" applyFont="1"/>
    <xf numFmtId="0" fontId="99" fillId="3" borderId="0" xfId="0" applyFont="1" applyFill="1" applyAlignment="1">
      <alignment horizontal="center"/>
    </xf>
    <xf numFmtId="0" fontId="98" fillId="14" borderId="0" xfId="0" applyFont="1" applyFill="1" applyAlignment="1"/>
    <xf numFmtId="0" fontId="100" fillId="4" borderId="0" xfId="0" applyFont="1" applyFill="1" applyAlignment="1">
      <alignment horizontal="center"/>
    </xf>
    <xf numFmtId="0" fontId="100" fillId="4" borderId="15" xfId="0" applyFont="1" applyFill="1" applyBorder="1" applyAlignment="1"/>
    <xf numFmtId="0" fontId="101" fillId="14" borderId="0" xfId="0" applyFont="1" applyFill="1"/>
    <xf numFmtId="0" fontId="101" fillId="0" borderId="0" xfId="0" applyFont="1"/>
    <xf numFmtId="0" fontId="103" fillId="7" borderId="0" xfId="0" applyFont="1" applyFill="1" applyAlignment="1">
      <alignment horizontal="center"/>
    </xf>
    <xf numFmtId="0" fontId="104" fillId="0" borderId="0" xfId="0" applyFont="1" applyBorder="1" applyAlignment="1">
      <alignment horizontal="center"/>
    </xf>
    <xf numFmtId="0" fontId="105" fillId="0" borderId="10" xfId="0" applyFont="1" applyBorder="1" applyAlignment="1">
      <alignment horizontal="center"/>
    </xf>
    <xf numFmtId="0" fontId="106" fillId="0" borderId="0" xfId="0" applyFont="1" applyBorder="1" applyAlignment="1">
      <alignment horizontal="center"/>
    </xf>
    <xf numFmtId="0" fontId="104" fillId="0" borderId="0" xfId="0" applyFont="1" applyFill="1" applyBorder="1" applyAlignment="1">
      <alignment horizontal="center"/>
    </xf>
    <xf numFmtId="0" fontId="107" fillId="0" borderId="15" xfId="0" applyFont="1" applyBorder="1" applyAlignment="1">
      <alignment horizontal="center" vertical="center" wrapText="1"/>
    </xf>
    <xf numFmtId="0" fontId="104" fillId="0" borderId="0" xfId="0" applyFont="1" applyAlignment="1">
      <alignment horizontal="center"/>
    </xf>
    <xf numFmtId="0" fontId="107" fillId="0" borderId="0" xfId="0" applyFont="1" applyAlignment="1">
      <alignment horizontal="center"/>
    </xf>
    <xf numFmtId="0" fontId="101" fillId="0" borderId="0" xfId="0" applyFont="1" applyFill="1" applyBorder="1"/>
    <xf numFmtId="0" fontId="101" fillId="0" borderId="0" xfId="0" applyFont="1" applyBorder="1" applyAlignment="1">
      <alignment horizontal="center"/>
    </xf>
    <xf numFmtId="164" fontId="105" fillId="0" borderId="6" xfId="1" applyNumberFormat="1" applyFont="1" applyBorder="1" applyAlignment="1">
      <alignment horizontal="center"/>
    </xf>
    <xf numFmtId="165" fontId="103" fillId="0" borderId="0" xfId="1" applyNumberFormat="1" applyFont="1" applyBorder="1" applyAlignment="1">
      <alignment horizontal="center"/>
    </xf>
    <xf numFmtId="0" fontId="101" fillId="0" borderId="15" xfId="0" applyFont="1" applyBorder="1" applyAlignment="1">
      <alignment horizontal="center"/>
    </xf>
    <xf numFmtId="0" fontId="101" fillId="0" borderId="0" xfId="0" applyFont="1" applyAlignment="1">
      <alignment horizontal="center"/>
    </xf>
    <xf numFmtId="0" fontId="101" fillId="0" borderId="0" xfId="0" applyFont="1" applyBorder="1"/>
    <xf numFmtId="0" fontId="101" fillId="0" borderId="7" xfId="0" applyFont="1" applyBorder="1" applyAlignment="1">
      <alignment horizontal="center"/>
    </xf>
    <xf numFmtId="164" fontId="105" fillId="0" borderId="11" xfId="1" applyNumberFormat="1" applyFont="1" applyBorder="1" applyAlignment="1">
      <alignment horizontal="center"/>
    </xf>
    <xf numFmtId="165" fontId="103" fillId="0" borderId="7" xfId="1" applyNumberFormat="1" applyFont="1" applyBorder="1" applyAlignment="1">
      <alignment horizontal="center"/>
    </xf>
    <xf numFmtId="0" fontId="101" fillId="0" borderId="14" xfId="0" applyFont="1" applyBorder="1" applyAlignment="1">
      <alignment horizontal="center"/>
    </xf>
    <xf numFmtId="0" fontId="101" fillId="14" borderId="0" xfId="0" applyFont="1" applyFill="1" applyBorder="1"/>
    <xf numFmtId="0" fontId="101" fillId="0" borderId="7" xfId="0" applyFont="1" applyFill="1" applyBorder="1"/>
    <xf numFmtId="0" fontId="109" fillId="0" borderId="7" xfId="0" applyFont="1" applyFill="1" applyBorder="1"/>
    <xf numFmtId="0" fontId="102" fillId="2" borderId="0" xfId="0" applyFont="1" applyFill="1" applyBorder="1" applyAlignment="1">
      <alignment horizontal="center"/>
    </xf>
    <xf numFmtId="0" fontId="110" fillId="0" borderId="0" xfId="0" applyFont="1" applyAlignment="1"/>
    <xf numFmtId="0" fontId="103" fillId="0" borderId="0" xfId="0" applyFont="1"/>
    <xf numFmtId="0" fontId="111" fillId="3" borderId="0" xfId="0" applyFont="1" applyFill="1" applyAlignment="1">
      <alignment horizontal="center"/>
    </xf>
    <xf numFmtId="0" fontId="110" fillId="14" borderId="0" xfId="0" applyFont="1" applyFill="1" applyAlignment="1"/>
    <xf numFmtId="0" fontId="0" fillId="0" borderId="0" xfId="0" applyFont="1" applyAlignment="1">
      <alignment horizontal="left"/>
    </xf>
    <xf numFmtId="0" fontId="0" fillId="0" borderId="0" xfId="0" applyFont="1" applyBorder="1"/>
    <xf numFmtId="0" fontId="12" fillId="0" borderId="8" xfId="0" applyFont="1" applyFill="1" applyBorder="1"/>
    <xf numFmtId="0" fontId="0" fillId="0" borderId="8" xfId="0" applyFont="1" applyBorder="1"/>
    <xf numFmtId="0" fontId="0" fillId="0" borderId="7" xfId="0" applyFont="1" applyFill="1" applyBorder="1"/>
    <xf numFmtId="0" fontId="0" fillId="0" borderId="7" xfId="0" applyFont="1" applyBorder="1"/>
    <xf numFmtId="14" fontId="0" fillId="0" borderId="0" xfId="0" applyNumberFormat="1" applyFont="1"/>
    <xf numFmtId="0" fontId="11" fillId="6" borderId="0" xfId="0" applyFont="1" applyFill="1"/>
    <xf numFmtId="0" fontId="112" fillId="0" borderId="0" xfId="0" applyFont="1"/>
    <xf numFmtId="2" fontId="0" fillId="0" borderId="0" xfId="0" applyNumberFormat="1" applyAlignment="1">
      <alignment horizontal="center"/>
    </xf>
    <xf numFmtId="164" fontId="0" fillId="0" borderId="0" xfId="0" applyNumberFormat="1" applyAlignment="1">
      <alignment horizontal="center"/>
    </xf>
    <xf numFmtId="9" fontId="0" fillId="0" borderId="0" xfId="2" applyFont="1" applyAlignment="1">
      <alignment horizontal="center"/>
    </xf>
    <xf numFmtId="2" fontId="0" fillId="0" borderId="17" xfId="0" applyNumberFormat="1" applyBorder="1" applyAlignment="1">
      <alignment horizontal="center"/>
    </xf>
    <xf numFmtId="2" fontId="0" fillId="0" borderId="14" xfId="0" applyNumberFormat="1" applyBorder="1" applyAlignment="1">
      <alignment horizontal="center"/>
    </xf>
    <xf numFmtId="0" fontId="0" fillId="0" borderId="18" xfId="0" applyBorder="1"/>
    <xf numFmtId="0" fontId="0" fillId="0" borderId="19" xfId="0" applyBorder="1"/>
    <xf numFmtId="0" fontId="0" fillId="0" borderId="20" xfId="0" applyBorder="1"/>
    <xf numFmtId="0" fontId="0" fillId="0" borderId="0" xfId="0" applyFont="1" applyAlignment="1">
      <alignment wrapText="1"/>
    </xf>
    <xf numFmtId="14" fontId="89" fillId="0" borderId="0" xfId="0" applyNumberFormat="1" applyFont="1"/>
    <xf numFmtId="44" fontId="0" fillId="0" borderId="0" xfId="5" applyFont="1"/>
    <xf numFmtId="44" fontId="3" fillId="0" borderId="5" xfId="5" applyFont="1" applyFill="1" applyBorder="1" applyAlignment="1">
      <alignment horizontal="center"/>
    </xf>
    <xf numFmtId="44" fontId="3" fillId="0" borderId="9" xfId="5" applyFont="1" applyFill="1" applyBorder="1" applyAlignment="1">
      <alignment horizontal="center"/>
    </xf>
    <xf numFmtId="44" fontId="0" fillId="0" borderId="0" xfId="5" applyFont="1" applyFill="1" applyAlignment="1">
      <alignment horizontal="center"/>
    </xf>
    <xf numFmtId="44" fontId="0" fillId="0" borderId="0" xfId="5" applyFont="1" applyAlignment="1">
      <alignment horizontal="center"/>
    </xf>
    <xf numFmtId="44" fontId="81" fillId="0" borderId="6" xfId="5" applyFont="1" applyBorder="1" applyAlignment="1">
      <alignment horizontal="center"/>
    </xf>
    <xf numFmtId="44" fontId="81" fillId="0" borderId="11" xfId="5" applyFont="1" applyBorder="1" applyAlignment="1">
      <alignment horizontal="center"/>
    </xf>
    <xf numFmtId="44" fontId="76" fillId="4" borderId="0" xfId="5" applyFont="1" applyFill="1" applyAlignment="1">
      <alignment horizontal="center"/>
    </xf>
    <xf numFmtId="44" fontId="88" fillId="4" borderId="0" xfId="5" applyFont="1" applyFill="1" applyAlignment="1">
      <alignment horizontal="center"/>
    </xf>
    <xf numFmtId="44" fontId="100" fillId="4" borderId="0" xfId="5" applyFont="1" applyFill="1" applyAlignment="1">
      <alignment horizontal="center"/>
    </xf>
    <xf numFmtId="44" fontId="51" fillId="4" borderId="0" xfId="5" applyFont="1" applyFill="1" applyAlignment="1">
      <alignment horizontal="center"/>
    </xf>
    <xf numFmtId="44" fontId="39" fillId="4" borderId="0" xfId="5" applyFont="1" applyFill="1" applyAlignment="1">
      <alignment horizontal="center"/>
    </xf>
    <xf numFmtId="44" fontId="64" fillId="4" borderId="0" xfId="5" applyFont="1" applyFill="1" applyAlignment="1">
      <alignment horizontal="center"/>
    </xf>
    <xf numFmtId="44" fontId="27" fillId="4" borderId="0" xfId="5" applyFont="1" applyFill="1" applyAlignment="1">
      <alignment horizontal="center"/>
    </xf>
    <xf numFmtId="44" fontId="8" fillId="4" borderId="0" xfId="5" applyFont="1" applyFill="1" applyAlignment="1">
      <alignment horizontal="center"/>
    </xf>
    <xf numFmtId="44" fontId="85" fillId="2" borderId="6" xfId="5" applyFont="1" applyFill="1" applyBorder="1"/>
    <xf numFmtId="44" fontId="96" fillId="2" borderId="6" xfId="5" applyFont="1" applyFill="1" applyBorder="1"/>
    <xf numFmtId="44" fontId="108" fillId="2" borderId="6" xfId="5" applyFont="1" applyFill="1" applyBorder="1"/>
    <xf numFmtId="44" fontId="59" fillId="2" borderId="6" xfId="5" applyFont="1" applyFill="1" applyBorder="1"/>
    <xf numFmtId="44" fontId="47" fillId="2" borderId="6" xfId="5" applyFont="1" applyFill="1" applyBorder="1"/>
    <xf numFmtId="44" fontId="73" fillId="2" borderId="6" xfId="5" applyFont="1" applyFill="1" applyBorder="1"/>
    <xf numFmtId="44" fontId="35" fillId="2" borderId="6" xfId="5" applyFont="1" applyFill="1" applyBorder="1"/>
    <xf numFmtId="44" fontId="14" fillId="2" borderId="6" xfId="5" applyFont="1" applyFill="1" applyBorder="1"/>
    <xf numFmtId="44" fontId="85" fillId="3" borderId="5" xfId="5" applyFont="1" applyFill="1" applyBorder="1"/>
    <xf numFmtId="44" fontId="96" fillId="3" borderId="5" xfId="5" applyFont="1" applyFill="1" applyBorder="1"/>
    <xf numFmtId="44" fontId="108" fillId="3" borderId="5" xfId="5" applyFont="1" applyFill="1" applyBorder="1"/>
    <xf numFmtId="44" fontId="59" fillId="3" borderId="5" xfId="5" applyFont="1" applyFill="1" applyBorder="1"/>
    <xf numFmtId="44" fontId="47" fillId="3" borderId="5" xfId="5" applyFont="1" applyFill="1" applyBorder="1"/>
    <xf numFmtId="44" fontId="73" fillId="3" borderId="5" xfId="5" applyFont="1" applyFill="1" applyBorder="1"/>
    <xf numFmtId="44" fontId="35" fillId="3" borderId="5" xfId="5" applyFont="1" applyFill="1" applyBorder="1"/>
    <xf numFmtId="44" fontId="14" fillId="3" borderId="5" xfId="5" applyFont="1" applyFill="1" applyBorder="1"/>
    <xf numFmtId="44" fontId="78" fillId="2" borderId="0" xfId="5" applyFont="1" applyFill="1"/>
    <xf numFmtId="44" fontId="90" fillId="2" borderId="0" xfId="5" applyFont="1" applyFill="1"/>
    <xf numFmtId="44" fontId="102" fillId="2" borderId="0" xfId="5" applyFont="1" applyFill="1"/>
    <xf numFmtId="44" fontId="53" fillId="2" borderId="0" xfId="5" applyFont="1" applyFill="1"/>
    <xf numFmtId="44" fontId="41" fillId="2" borderId="0" xfId="5" applyFont="1" applyFill="1"/>
    <xf numFmtId="44" fontId="66" fillId="2" borderId="0" xfId="5" applyFont="1" applyFill="1"/>
    <xf numFmtId="44" fontId="29" fillId="2" borderId="0" xfId="5" applyFont="1" applyFill="1"/>
    <xf numFmtId="44" fontId="5" fillId="2" borderId="0" xfId="5" applyFont="1" applyFill="1"/>
    <xf numFmtId="44" fontId="79" fillId="3" borderId="0" xfId="5" applyFont="1" applyFill="1"/>
    <xf numFmtId="44" fontId="91" fillId="3" borderId="0" xfId="5" applyFont="1" applyFill="1"/>
    <xf numFmtId="44" fontId="103" fillId="3" borderId="0" xfId="5" applyFont="1" applyFill="1"/>
    <xf numFmtId="44" fontId="54" fillId="3" borderId="0" xfId="5" applyFont="1" applyFill="1"/>
    <xf numFmtId="44" fontId="42" fillId="3" borderId="0" xfId="5" applyFont="1" applyFill="1"/>
    <xf numFmtId="44" fontId="67" fillId="3" borderId="0" xfId="5" applyFont="1" applyFill="1"/>
    <xf numFmtId="44" fontId="30" fillId="3" borderId="0" xfId="5" applyFont="1" applyFill="1"/>
    <xf numFmtId="44" fontId="7" fillId="3" borderId="0" xfId="5" applyFont="1" applyFill="1"/>
    <xf numFmtId="0" fontId="76" fillId="4" borderId="0" xfId="0" applyFont="1" applyFill="1" applyAlignment="1">
      <alignment horizontal="center"/>
    </xf>
    <xf numFmtId="0" fontId="8" fillId="4" borderId="0" xfId="0" applyFont="1" applyFill="1" applyAlignment="1">
      <alignment horizontal="center"/>
    </xf>
    <xf numFmtId="0" fontId="27" fillId="4" borderId="0" xfId="0" applyFont="1" applyFill="1" applyAlignment="1">
      <alignment horizontal="center"/>
    </xf>
    <xf numFmtId="0" fontId="64" fillId="4" borderId="0" xfId="0" applyFont="1" applyFill="1" applyAlignment="1">
      <alignment horizontal="center"/>
    </xf>
    <xf numFmtId="0" fontId="39" fillId="4" borderId="0" xfId="0" applyFont="1" applyFill="1" applyAlignment="1">
      <alignment horizontal="center"/>
    </xf>
    <xf numFmtId="0" fontId="51" fillId="4" borderId="0" xfId="0" applyFont="1" applyFill="1" applyAlignment="1">
      <alignment horizontal="center"/>
    </xf>
    <xf numFmtId="0" fontId="100" fillId="4" borderId="0" xfId="0" applyFont="1" applyFill="1" applyAlignment="1">
      <alignment horizontal="center"/>
    </xf>
    <xf numFmtId="0" fontId="88" fillId="4" borderId="0" xfId="0" applyFont="1" applyFill="1" applyAlignment="1">
      <alignment horizontal="center"/>
    </xf>
    <xf numFmtId="0" fontId="114" fillId="0" borderId="0" xfId="0" applyFont="1" applyBorder="1" applyAlignment="1">
      <alignment horizontal="center"/>
    </xf>
    <xf numFmtId="0" fontId="114" fillId="0" borderId="0" xfId="0" applyFont="1" applyFill="1" applyBorder="1" applyAlignment="1">
      <alignment horizontal="center"/>
    </xf>
    <xf numFmtId="0" fontId="114" fillId="0" borderId="7" xfId="0" applyFont="1" applyBorder="1" applyAlignment="1">
      <alignment horizontal="center"/>
    </xf>
    <xf numFmtId="0" fontId="114" fillId="0" borderId="8" xfId="0" applyFont="1" applyBorder="1" applyAlignment="1">
      <alignment horizontal="center"/>
    </xf>
    <xf numFmtId="164" fontId="2" fillId="0" borderId="0" xfId="1" applyNumberFormat="1" applyFont="1" applyFill="1" applyBorder="1" applyAlignment="1">
      <alignment horizontal="left"/>
    </xf>
    <xf numFmtId="0" fontId="12" fillId="0" borderId="0" xfId="0" applyFont="1" applyFill="1" applyBorder="1"/>
    <xf numFmtId="0" fontId="0" fillId="0" borderId="0" xfId="0" applyFont="1" applyAlignment="1">
      <alignment horizontal="center" wrapText="1"/>
    </xf>
    <xf numFmtId="0" fontId="0" fillId="0" borderId="0" xfId="0" applyFont="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0" xfId="0" applyFont="1" applyBorder="1" applyAlignment="1">
      <alignment horizontal="center"/>
    </xf>
    <xf numFmtId="44" fontId="28" fillId="0" borderId="0" xfId="5" applyFont="1" applyAlignment="1">
      <alignment horizontal="center"/>
    </xf>
    <xf numFmtId="0" fontId="0" fillId="13" borderId="0" xfId="0" applyFill="1"/>
    <xf numFmtId="0" fontId="24" fillId="13" borderId="0" xfId="0" applyFont="1" applyFill="1"/>
    <xf numFmtId="44" fontId="4" fillId="13" borderId="6" xfId="5" applyFont="1" applyFill="1" applyBorder="1" applyAlignment="1">
      <alignment horizontal="center"/>
    </xf>
    <xf numFmtId="44" fontId="0" fillId="0" borderId="0" xfId="5" applyFont="1" applyAlignment="1">
      <alignment horizontal="center"/>
    </xf>
    <xf numFmtId="44" fontId="115" fillId="0" borderId="0" xfId="5" applyFont="1" applyBorder="1" applyAlignment="1">
      <alignment horizontal="center"/>
    </xf>
    <xf numFmtId="44" fontId="115" fillId="0" borderId="7" xfId="5" applyFont="1" applyBorder="1" applyAlignment="1">
      <alignment horizontal="center"/>
    </xf>
    <xf numFmtId="0" fontId="0" fillId="0" borderId="21" xfId="0" applyBorder="1"/>
    <xf numFmtId="0" fontId="32" fillId="0" borderId="2" xfId="0" applyFont="1" applyBorder="1"/>
    <xf numFmtId="0" fontId="93" fillId="0" borderId="2" xfId="0" applyFont="1" applyBorder="1"/>
    <xf numFmtId="0" fontId="69" fillId="0" borderId="2" xfId="0" applyFont="1" applyBorder="1"/>
    <xf numFmtId="0" fontId="44" fillId="0" borderId="2" xfId="0" applyFont="1" applyBorder="1"/>
    <xf numFmtId="0" fontId="81" fillId="0" borderId="2" xfId="0" applyFont="1" applyBorder="1"/>
    <xf numFmtId="0" fontId="105" fillId="0" borderId="2" xfId="0" applyFont="1" applyBorder="1"/>
    <xf numFmtId="0" fontId="56" fillId="0" borderId="2" xfId="0" applyFont="1" applyBorder="1"/>
    <xf numFmtId="0" fontId="17" fillId="0" borderId="2" xfId="0" applyFont="1" applyBorder="1"/>
    <xf numFmtId="0" fontId="66" fillId="4" borderId="0" xfId="0" applyFont="1" applyFill="1" applyAlignment="1"/>
    <xf numFmtId="0" fontId="90" fillId="4" borderId="0" xfId="0" applyFont="1" applyFill="1" applyAlignment="1"/>
    <xf numFmtId="0" fontId="41" fillId="4" borderId="0" xfId="0" applyFont="1" applyFill="1" applyAlignment="1"/>
    <xf numFmtId="0" fontId="78" fillId="4" borderId="0" xfId="0" applyFont="1" applyFill="1" applyAlignment="1"/>
    <xf numFmtId="0" fontId="102" fillId="4" borderId="0" xfId="0" applyFont="1" applyFill="1" applyAlignment="1"/>
    <xf numFmtId="0" fontId="53" fillId="4" borderId="0" xfId="0" applyFont="1" applyFill="1" applyAlignment="1"/>
    <xf numFmtId="0" fontId="5" fillId="4" borderId="0" xfId="0" applyFont="1" applyFill="1" applyAlignment="1"/>
    <xf numFmtId="0" fontId="29" fillId="4" borderId="0" xfId="0" applyFont="1" applyFill="1" applyAlignment="1"/>
    <xf numFmtId="0" fontId="66" fillId="5" borderId="0" xfId="0" applyFont="1" applyFill="1" applyAlignment="1"/>
    <xf numFmtId="0" fontId="90" fillId="5" borderId="0" xfId="0" applyFont="1" applyFill="1" applyAlignment="1"/>
    <xf numFmtId="0" fontId="41" fillId="5" borderId="0" xfId="0" applyFont="1" applyFill="1" applyAlignment="1"/>
    <xf numFmtId="0" fontId="78" fillId="5" borderId="0" xfId="0" applyFont="1" applyFill="1" applyAlignment="1"/>
    <xf numFmtId="0" fontId="102" fillId="5" borderId="0" xfId="0" applyFont="1" applyFill="1" applyAlignment="1"/>
    <xf numFmtId="0" fontId="53" fillId="5" borderId="0" xfId="0" applyFont="1" applyFill="1" applyAlignment="1"/>
    <xf numFmtId="0" fontId="5" fillId="5" borderId="0" xfId="0" applyFont="1" applyFill="1" applyAlignment="1"/>
    <xf numFmtId="0" fontId="29" fillId="5" borderId="0" xfId="0" applyFont="1" applyFill="1" applyAlignment="1"/>
    <xf numFmtId="0" fontId="66" fillId="0" borderId="0" xfId="0" applyFont="1" applyFill="1" applyAlignment="1"/>
    <xf numFmtId="0" fontId="90" fillId="0" borderId="0" xfId="0" applyFont="1" applyFill="1" applyAlignment="1"/>
    <xf numFmtId="0" fontId="41" fillId="0" borderId="0" xfId="0" applyFont="1" applyFill="1" applyAlignment="1"/>
    <xf numFmtId="0" fontId="78" fillId="0" borderId="0" xfId="0" applyFont="1" applyFill="1" applyAlignment="1"/>
    <xf numFmtId="0" fontId="102" fillId="0" borderId="0" xfId="0" applyFont="1" applyFill="1" applyAlignment="1"/>
    <xf numFmtId="0" fontId="53" fillId="0" borderId="0" xfId="0" applyFont="1" applyFill="1" applyAlignment="1"/>
    <xf numFmtId="0" fontId="5" fillId="0" borderId="0" xfId="0" applyFont="1" applyFill="1" applyAlignment="1"/>
    <xf numFmtId="0" fontId="29" fillId="0" borderId="0" xfId="0" applyFont="1" applyFill="1" applyAlignment="1"/>
    <xf numFmtId="0" fontId="10" fillId="0" borderId="0" xfId="0" applyFont="1" applyAlignment="1"/>
    <xf numFmtId="0" fontId="32" fillId="0" borderId="0" xfId="0" applyFont="1" applyBorder="1" applyAlignment="1">
      <alignment horizontal="center"/>
    </xf>
    <xf numFmtId="0" fontId="30" fillId="0" borderId="0" xfId="0" applyFont="1" applyAlignment="1">
      <alignment horizontal="center"/>
    </xf>
    <xf numFmtId="0" fontId="12" fillId="0" borderId="0" xfId="0" applyFont="1" applyAlignment="1">
      <alignment horizontal="center"/>
    </xf>
    <xf numFmtId="0" fontId="117" fillId="0" borderId="4" xfId="0" applyFont="1" applyFill="1" applyBorder="1" applyAlignment="1">
      <alignment horizontal="center"/>
    </xf>
    <xf numFmtId="44" fontId="118" fillId="0" borderId="4" xfId="5" applyFont="1" applyFill="1" applyBorder="1" applyAlignment="1">
      <alignment horizontal="center"/>
    </xf>
    <xf numFmtId="44" fontId="12" fillId="0" borderId="4" xfId="5" applyFont="1" applyFill="1" applyBorder="1" applyAlignment="1">
      <alignment horizontal="center"/>
    </xf>
    <xf numFmtId="0" fontId="24" fillId="0" borderId="22" xfId="0" applyFont="1" applyBorder="1" applyAlignment="1">
      <alignment horizontal="center"/>
    </xf>
    <xf numFmtId="0" fontId="119" fillId="0" borderId="5" xfId="0" applyFont="1" applyFill="1" applyBorder="1" applyAlignment="1">
      <alignment horizontal="center"/>
    </xf>
    <xf numFmtId="44" fontId="119" fillId="0" borderId="5" xfId="5" applyFont="1" applyFill="1" applyBorder="1" applyAlignment="1">
      <alignment horizontal="center"/>
    </xf>
    <xf numFmtId="0" fontId="31" fillId="0" borderId="1" xfId="0" applyFont="1" applyBorder="1" applyAlignment="1">
      <alignment horizontal="center"/>
    </xf>
    <xf numFmtId="0" fontId="31" fillId="0" borderId="2" xfId="0" applyFont="1" applyBorder="1" applyAlignment="1">
      <alignment horizontal="center"/>
    </xf>
    <xf numFmtId="0" fontId="32" fillId="0" borderId="2" xfId="0" applyFont="1" applyBorder="1" applyAlignment="1">
      <alignment horizontal="center"/>
    </xf>
    <xf numFmtId="0" fontId="33" fillId="0" borderId="2" xfId="0" applyFont="1" applyBorder="1" applyAlignment="1">
      <alignment horizontal="center"/>
    </xf>
    <xf numFmtId="0" fontId="31" fillId="0" borderId="2" xfId="0" applyFont="1" applyFill="1" applyBorder="1" applyAlignment="1">
      <alignment horizontal="center"/>
    </xf>
    <xf numFmtId="0" fontId="20" fillId="0" borderId="23" xfId="0" applyFont="1" applyBorder="1" applyAlignment="1">
      <alignment horizontal="center" vertical="center" wrapText="1"/>
    </xf>
    <xf numFmtId="0" fontId="92" fillId="0" borderId="1" xfId="0" applyFont="1" applyBorder="1" applyAlignment="1">
      <alignment horizontal="center"/>
    </xf>
    <xf numFmtId="0" fontId="92" fillId="0" borderId="2" xfId="0" applyFont="1" applyBorder="1" applyAlignment="1">
      <alignment horizontal="center"/>
    </xf>
    <xf numFmtId="0" fontId="93" fillId="0" borderId="2" xfId="0" applyFont="1" applyBorder="1" applyAlignment="1">
      <alignment horizontal="center"/>
    </xf>
    <xf numFmtId="0" fontId="94" fillId="0" borderId="2" xfId="0" applyFont="1" applyBorder="1" applyAlignment="1">
      <alignment horizontal="center"/>
    </xf>
    <xf numFmtId="0" fontId="92" fillId="0" borderId="2" xfId="0" applyFont="1" applyFill="1" applyBorder="1" applyAlignment="1">
      <alignment horizontal="center"/>
    </xf>
    <xf numFmtId="0" fontId="95" fillId="0" borderId="23" xfId="0" applyFont="1" applyBorder="1" applyAlignment="1">
      <alignment horizontal="center" vertical="center" wrapText="1"/>
    </xf>
    <xf numFmtId="0" fontId="68" fillId="0" borderId="1" xfId="0" applyFont="1" applyBorder="1" applyAlignment="1">
      <alignment horizontal="center"/>
    </xf>
    <xf numFmtId="0" fontId="68" fillId="0" borderId="2" xfId="0" applyFont="1" applyBorder="1" applyAlignment="1">
      <alignment horizontal="center"/>
    </xf>
    <xf numFmtId="0" fontId="69" fillId="0" borderId="2" xfId="0" applyFont="1" applyBorder="1" applyAlignment="1">
      <alignment horizontal="center"/>
    </xf>
    <xf numFmtId="0" fontId="70" fillId="0" borderId="2" xfId="0" applyFont="1" applyBorder="1" applyAlignment="1">
      <alignment horizontal="center"/>
    </xf>
    <xf numFmtId="0" fontId="68" fillId="0" borderId="2" xfId="0" applyFont="1" applyFill="1" applyBorder="1" applyAlignment="1">
      <alignment horizontal="center"/>
    </xf>
    <xf numFmtId="0" fontId="71" fillId="0" borderId="23" xfId="0" applyFont="1" applyBorder="1" applyAlignment="1">
      <alignment horizontal="center" vertical="center" wrapText="1"/>
    </xf>
    <xf numFmtId="0" fontId="43" fillId="0" borderId="1" xfId="0" applyFont="1" applyBorder="1" applyAlignment="1">
      <alignment horizontal="center"/>
    </xf>
    <xf numFmtId="0" fontId="43" fillId="0" borderId="2" xfId="0" applyFont="1" applyBorder="1" applyAlignment="1">
      <alignment horizontal="center"/>
    </xf>
    <xf numFmtId="0" fontId="44" fillId="0" borderId="2" xfId="0" applyFont="1" applyBorder="1" applyAlignment="1">
      <alignment horizontal="center"/>
    </xf>
    <xf numFmtId="0" fontId="45" fillId="0" borderId="2" xfId="0" applyFont="1" applyBorder="1" applyAlignment="1">
      <alignment horizontal="center"/>
    </xf>
    <xf numFmtId="0" fontId="43" fillId="0" borderId="2" xfId="0" applyFont="1" applyFill="1" applyBorder="1" applyAlignment="1">
      <alignment horizontal="center"/>
    </xf>
    <xf numFmtId="0" fontId="46" fillId="0" borderId="23" xfId="0" applyFont="1" applyBorder="1" applyAlignment="1">
      <alignment horizontal="center" vertical="center" wrapText="1"/>
    </xf>
    <xf numFmtId="0" fontId="80" fillId="0" borderId="1" xfId="0" applyFont="1" applyBorder="1" applyAlignment="1">
      <alignment horizontal="center"/>
    </xf>
    <xf numFmtId="0" fontId="80" fillId="0" borderId="2" xfId="0" applyFont="1" applyBorder="1" applyAlignment="1">
      <alignment horizontal="center"/>
    </xf>
    <xf numFmtId="0" fontId="6" fillId="0" borderId="2" xfId="0" applyFont="1" applyBorder="1" applyAlignment="1">
      <alignment horizontal="center"/>
    </xf>
    <xf numFmtId="0" fontId="16" fillId="0" borderId="2" xfId="0" applyFont="1" applyBorder="1" applyAlignment="1">
      <alignment horizontal="center"/>
    </xf>
    <xf numFmtId="0" fontId="82" fillId="0" borderId="2" xfId="0" applyFont="1" applyBorder="1" applyAlignment="1">
      <alignment horizontal="center"/>
    </xf>
    <xf numFmtId="0" fontId="6" fillId="0" borderId="2" xfId="0" applyFont="1" applyFill="1" applyBorder="1" applyAlignment="1">
      <alignment horizontal="center"/>
    </xf>
    <xf numFmtId="0" fontId="83" fillId="0" borderId="23" xfId="0" applyFont="1" applyBorder="1" applyAlignment="1">
      <alignment horizontal="center" vertical="center" wrapText="1"/>
    </xf>
    <xf numFmtId="0" fontId="104" fillId="0" borderId="1" xfId="0" applyFont="1" applyBorder="1" applyAlignment="1">
      <alignment horizontal="center"/>
    </xf>
    <xf numFmtId="0" fontId="104" fillId="0" borderId="2" xfId="0" applyFont="1" applyBorder="1" applyAlignment="1">
      <alignment horizontal="center"/>
    </xf>
    <xf numFmtId="0" fontId="105" fillId="0" borderId="2" xfId="0" applyFont="1" applyBorder="1" applyAlignment="1">
      <alignment horizontal="center"/>
    </xf>
    <xf numFmtId="0" fontId="106" fillId="0" borderId="2" xfId="0" applyFont="1" applyBorder="1" applyAlignment="1">
      <alignment horizontal="center"/>
    </xf>
    <xf numFmtId="0" fontId="104" fillId="0" borderId="2" xfId="0" applyFont="1" applyFill="1" applyBorder="1" applyAlignment="1">
      <alignment horizontal="center"/>
    </xf>
    <xf numFmtId="0" fontId="107" fillId="0" borderId="23" xfId="0" applyFont="1" applyBorder="1" applyAlignment="1">
      <alignment horizontal="center" vertical="center" wrapText="1"/>
    </xf>
    <xf numFmtId="0" fontId="55" fillId="0" borderId="1" xfId="0" applyFont="1" applyBorder="1" applyAlignment="1">
      <alignment horizontal="center"/>
    </xf>
    <xf numFmtId="0" fontId="55" fillId="0" borderId="2" xfId="0" applyFont="1" applyBorder="1" applyAlignment="1">
      <alignment horizontal="center"/>
    </xf>
    <xf numFmtId="0" fontId="56" fillId="0" borderId="2" xfId="0" applyFont="1" applyBorder="1" applyAlignment="1">
      <alignment horizontal="center"/>
    </xf>
    <xf numFmtId="0" fontId="57" fillId="0" borderId="2" xfId="0" applyFont="1" applyBorder="1" applyAlignment="1">
      <alignment horizontal="center"/>
    </xf>
    <xf numFmtId="0" fontId="55" fillId="0" borderId="2" xfId="0" applyFont="1" applyFill="1" applyBorder="1" applyAlignment="1">
      <alignment horizontal="center"/>
    </xf>
    <xf numFmtId="0" fontId="58" fillId="0" borderId="23" xfId="0" applyFont="1" applyBorder="1" applyAlignment="1">
      <alignment horizontal="center" vertical="center" wrapText="1"/>
    </xf>
    <xf numFmtId="0" fontId="6" fillId="0" borderId="1" xfId="0" applyFont="1" applyBorder="1" applyAlignment="1">
      <alignment horizontal="center"/>
    </xf>
    <xf numFmtId="0" fontId="26" fillId="0" borderId="2" xfId="0" applyFont="1" applyBorder="1" applyAlignment="1">
      <alignment horizontal="center"/>
    </xf>
    <xf numFmtId="0" fontId="117" fillId="0" borderId="3" xfId="0" applyFont="1" applyFill="1" applyBorder="1" applyAlignment="1">
      <alignment horizontal="center"/>
    </xf>
    <xf numFmtId="165" fontId="30" fillId="0" borderId="4" xfId="1" applyNumberFormat="1" applyFont="1" applyBorder="1" applyAlignment="1">
      <alignment horizontal="center"/>
    </xf>
    <xf numFmtId="165" fontId="91" fillId="0" borderId="4" xfId="1" applyNumberFormat="1" applyFont="1" applyBorder="1" applyAlignment="1">
      <alignment horizontal="center"/>
    </xf>
    <xf numFmtId="165" fontId="67" fillId="0" borderId="4" xfId="1" applyNumberFormat="1" applyFont="1" applyBorder="1" applyAlignment="1">
      <alignment horizontal="center"/>
    </xf>
    <xf numFmtId="165" fontId="42" fillId="0" borderId="4" xfId="1" applyNumberFormat="1" applyFont="1" applyBorder="1" applyAlignment="1">
      <alignment horizontal="center"/>
    </xf>
    <xf numFmtId="165" fontId="79" fillId="0" borderId="4" xfId="1" applyNumberFormat="1" applyFont="1" applyBorder="1" applyAlignment="1">
      <alignment horizontal="center"/>
    </xf>
    <xf numFmtId="165" fontId="103" fillId="0" borderId="4" xfId="1" applyNumberFormat="1" applyFont="1" applyBorder="1" applyAlignment="1">
      <alignment horizontal="center"/>
    </xf>
    <xf numFmtId="165" fontId="54" fillId="0" borderId="4" xfId="1" applyNumberFormat="1" applyFont="1" applyBorder="1" applyAlignment="1">
      <alignment horizontal="center"/>
    </xf>
    <xf numFmtId="165" fontId="7" fillId="0" borderId="4" xfId="1" applyNumberFormat="1" applyFont="1" applyBorder="1" applyAlignment="1">
      <alignment horizontal="center"/>
    </xf>
    <xf numFmtId="14" fontId="77" fillId="0" borderId="0" xfId="0" applyNumberFormat="1" applyFont="1"/>
    <xf numFmtId="14" fontId="101" fillId="0" borderId="0" xfId="0" applyNumberFormat="1" applyFont="1"/>
    <xf numFmtId="14" fontId="40" fillId="0" borderId="0" xfId="0" applyNumberFormat="1" applyFont="1"/>
    <xf numFmtId="14" fontId="52" fillId="0" borderId="0" xfId="0" applyNumberFormat="1" applyFont="1"/>
    <xf numFmtId="14" fontId="0" fillId="0" borderId="0" xfId="0" applyNumberFormat="1"/>
    <xf numFmtId="0" fontId="23" fillId="0" borderId="27" xfId="0" applyFont="1" applyBorder="1" applyAlignment="1">
      <alignment horizontal="center"/>
    </xf>
    <xf numFmtId="0" fontId="0" fillId="0" borderId="24"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23" fillId="0" borderId="28" xfId="0" applyFont="1" applyBorder="1" applyAlignment="1">
      <alignment horizontal="center"/>
    </xf>
    <xf numFmtId="0" fontId="23" fillId="0" borderId="29" xfId="0" applyFont="1" applyBorder="1" applyAlignment="1">
      <alignment horizontal="center"/>
    </xf>
    <xf numFmtId="0" fontId="120" fillId="18" borderId="24" xfId="0" applyFont="1"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120" fillId="14" borderId="38" xfId="0" applyFont="1"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23" fillId="0" borderId="35" xfId="0" applyFont="1" applyBorder="1" applyAlignment="1">
      <alignment horizontal="center"/>
    </xf>
    <xf numFmtId="0" fontId="120" fillId="19" borderId="41" xfId="0" applyFont="1" applyFill="1"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14" fontId="28" fillId="0" borderId="0" xfId="0" applyNumberFormat="1" applyFont="1"/>
    <xf numFmtId="164" fontId="113" fillId="13" borderId="16" xfId="1" applyFont="1" applyFill="1" applyBorder="1" applyAlignment="1">
      <alignment horizontal="center"/>
    </xf>
    <xf numFmtId="0" fontId="77" fillId="0" borderId="0" xfId="0" applyFont="1" applyBorder="1"/>
    <xf numFmtId="0" fontId="22" fillId="12" borderId="0" xfId="0" applyFont="1" applyFill="1" applyAlignment="1">
      <alignment horizontal="center"/>
    </xf>
    <xf numFmtId="0" fontId="21" fillId="0" borderId="0" xfId="0" applyFont="1" applyAlignment="1">
      <alignment horizontal="center"/>
    </xf>
    <xf numFmtId="44" fontId="3" fillId="0" borderId="1" xfId="5" applyFont="1" applyBorder="1" applyAlignment="1">
      <alignment horizontal="center"/>
    </xf>
    <xf numFmtId="44" fontId="3" fillId="0" borderId="13" xfId="5" applyFont="1" applyBorder="1" applyAlignment="1">
      <alignment horizontal="center"/>
    </xf>
    <xf numFmtId="44" fontId="23" fillId="0" borderId="0" xfId="5" applyFont="1" applyBorder="1" applyAlignment="1">
      <alignment horizontal="center"/>
    </xf>
    <xf numFmtId="44" fontId="23" fillId="0" borderId="0" xfId="5" applyFont="1" applyAlignment="1">
      <alignment horizontal="center"/>
    </xf>
    <xf numFmtId="0" fontId="27" fillId="4" borderId="0" xfId="0" applyFont="1" applyFill="1" applyAlignment="1">
      <alignment horizontal="center"/>
    </xf>
    <xf numFmtId="0" fontId="35" fillId="5" borderId="8" xfId="0" applyFont="1" applyFill="1" applyBorder="1" applyAlignment="1">
      <alignment horizontal="center" vertical="center"/>
    </xf>
    <xf numFmtId="0" fontId="35" fillId="5" borderId="0" xfId="0" applyFont="1" applyFill="1" applyBorder="1" applyAlignment="1">
      <alignment horizontal="center" vertical="center"/>
    </xf>
    <xf numFmtId="0" fontId="29" fillId="2" borderId="0" xfId="0" applyFont="1" applyFill="1" applyBorder="1" applyAlignment="1">
      <alignment horizontal="center"/>
    </xf>
    <xf numFmtId="0" fontId="38" fillId="3" borderId="0" xfId="0" applyFont="1" applyFill="1" applyAlignment="1">
      <alignment horizontal="center"/>
    </xf>
    <xf numFmtId="0" fontId="37" fillId="0" borderId="0" xfId="0" applyFont="1" applyAlignment="1">
      <alignment horizontal="center"/>
    </xf>
    <xf numFmtId="0" fontId="22" fillId="16" borderId="0" xfId="0" applyFont="1" applyFill="1" applyAlignment="1">
      <alignment horizontal="center" vertical="center" textRotation="90"/>
    </xf>
    <xf numFmtId="0" fontId="31" fillId="11" borderId="0" xfId="0" applyFont="1" applyFill="1" applyBorder="1" applyAlignment="1">
      <alignment horizontal="center" vertical="center" textRotation="90"/>
    </xf>
    <xf numFmtId="0" fontId="31" fillId="11" borderId="7" xfId="0" applyFont="1" applyFill="1" applyBorder="1" applyAlignment="1">
      <alignment horizontal="center" vertical="center" textRotation="90"/>
    </xf>
    <xf numFmtId="0" fontId="30" fillId="10" borderId="0" xfId="0" applyFont="1" applyFill="1" applyAlignment="1">
      <alignment horizontal="center"/>
    </xf>
    <xf numFmtId="0" fontId="31" fillId="8" borderId="8" xfId="0" applyFont="1" applyFill="1" applyBorder="1" applyAlignment="1">
      <alignment horizontal="center" vertical="center" textRotation="90"/>
    </xf>
    <xf numFmtId="0" fontId="31" fillId="8" borderId="0" xfId="0" applyFont="1" applyFill="1" applyBorder="1" applyAlignment="1">
      <alignment horizontal="center" vertical="center" textRotation="90"/>
    </xf>
    <xf numFmtId="0" fontId="31" fillId="8" borderId="7" xfId="0" applyFont="1" applyFill="1" applyBorder="1" applyAlignment="1">
      <alignment horizontal="center" vertical="center" textRotation="90"/>
    </xf>
    <xf numFmtId="0" fontId="31" fillId="9" borderId="8" xfId="0" applyFont="1" applyFill="1" applyBorder="1" applyAlignment="1">
      <alignment horizontal="center" vertical="center"/>
    </xf>
    <xf numFmtId="0" fontId="31" fillId="9" borderId="7" xfId="0" applyFont="1" applyFill="1" applyBorder="1" applyAlignment="1">
      <alignment horizontal="center" vertical="center"/>
    </xf>
    <xf numFmtId="0" fontId="116" fillId="15" borderId="10" xfId="0" applyFont="1" applyFill="1" applyBorder="1" applyAlignment="1">
      <alignment horizontal="center" vertical="center" wrapText="1"/>
    </xf>
    <xf numFmtId="0" fontId="116" fillId="15" borderId="5" xfId="0" applyFont="1" applyFill="1" applyBorder="1" applyAlignment="1">
      <alignment horizontal="center" vertical="center" wrapText="1"/>
    </xf>
    <xf numFmtId="0" fontId="117" fillId="0" borderId="5" xfId="0" applyFont="1" applyFill="1" applyBorder="1" applyAlignment="1">
      <alignment horizontal="center"/>
    </xf>
    <xf numFmtId="0" fontId="8" fillId="4" borderId="0" xfId="0" applyFont="1" applyFill="1" applyAlignment="1">
      <alignment horizontal="center"/>
    </xf>
    <xf numFmtId="0" fontId="14" fillId="5" borderId="8" xfId="0" applyFont="1" applyFill="1" applyBorder="1" applyAlignment="1">
      <alignment horizontal="center" vertical="center"/>
    </xf>
    <xf numFmtId="0" fontId="14" fillId="5" borderId="0" xfId="0" applyFont="1" applyFill="1" applyBorder="1" applyAlignment="1">
      <alignment horizontal="center" vertical="center"/>
    </xf>
    <xf numFmtId="0" fontId="5" fillId="2" borderId="0" xfId="0" applyFont="1" applyFill="1" applyBorder="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6" fillId="9" borderId="8" xfId="0" applyFont="1" applyFill="1" applyBorder="1" applyAlignment="1">
      <alignment horizontal="center" vertical="center"/>
    </xf>
    <xf numFmtId="0" fontId="6" fillId="9" borderId="7" xfId="0" applyFont="1" applyFill="1" applyBorder="1" applyAlignment="1">
      <alignment horizontal="center" vertical="center"/>
    </xf>
    <xf numFmtId="0" fontId="6" fillId="11" borderId="0" xfId="0" applyFont="1" applyFill="1" applyBorder="1" applyAlignment="1">
      <alignment horizontal="center" vertical="center" textRotation="90"/>
    </xf>
    <xf numFmtId="0" fontId="6" fillId="11" borderId="7" xfId="0" applyFont="1" applyFill="1" applyBorder="1" applyAlignment="1">
      <alignment horizontal="center" vertical="center" textRotation="90"/>
    </xf>
    <xf numFmtId="0" fontId="19" fillId="10" borderId="0" xfId="0" applyFont="1" applyFill="1" applyAlignment="1">
      <alignment horizontal="center"/>
    </xf>
    <xf numFmtId="0" fontId="6" fillId="8" borderId="8" xfId="0" applyFont="1" applyFill="1" applyBorder="1" applyAlignment="1">
      <alignment horizontal="center" vertical="center" textRotation="90"/>
    </xf>
    <xf numFmtId="0" fontId="6" fillId="8" borderId="0" xfId="0" applyFont="1" applyFill="1" applyBorder="1" applyAlignment="1">
      <alignment horizontal="center" vertical="center" textRotation="90"/>
    </xf>
    <xf numFmtId="0" fontId="6" fillId="8" borderId="7" xfId="0" applyFont="1" applyFill="1" applyBorder="1" applyAlignment="1">
      <alignment horizontal="center" vertical="center" textRotation="90"/>
    </xf>
    <xf numFmtId="14" fontId="117" fillId="0" borderId="5" xfId="0" applyNumberFormat="1" applyFont="1" applyFill="1" applyBorder="1" applyAlignment="1">
      <alignment horizontal="center"/>
    </xf>
    <xf numFmtId="0" fontId="51" fillId="4" borderId="0" xfId="0" applyFont="1" applyFill="1" applyAlignment="1">
      <alignment horizontal="center"/>
    </xf>
    <xf numFmtId="0" fontId="59" fillId="5" borderId="8" xfId="0" applyFont="1" applyFill="1" applyBorder="1" applyAlignment="1">
      <alignment horizontal="center" vertical="center"/>
    </xf>
    <xf numFmtId="0" fontId="59" fillId="5" borderId="0" xfId="0" applyFont="1" applyFill="1" applyBorder="1" applyAlignment="1">
      <alignment horizontal="center" vertical="center"/>
    </xf>
    <xf numFmtId="0" fontId="53" fillId="2" borderId="0" xfId="0" applyFont="1" applyFill="1" applyBorder="1" applyAlignment="1">
      <alignment horizontal="center"/>
    </xf>
    <xf numFmtId="0" fontId="62" fillId="3" borderId="0" xfId="0" applyFont="1" applyFill="1" applyAlignment="1">
      <alignment horizontal="center"/>
    </xf>
    <xf numFmtId="0" fontId="61" fillId="0" borderId="0" xfId="0" applyFont="1" applyAlignment="1">
      <alignment horizontal="center"/>
    </xf>
    <xf numFmtId="0" fontId="55" fillId="11" borderId="0" xfId="0" applyFont="1" applyFill="1" applyBorder="1" applyAlignment="1">
      <alignment horizontal="center" vertical="center" textRotation="90"/>
    </xf>
    <xf numFmtId="0" fontId="55" fillId="11" borderId="7" xfId="0" applyFont="1" applyFill="1" applyBorder="1" applyAlignment="1">
      <alignment horizontal="center" vertical="center" textRotation="90"/>
    </xf>
    <xf numFmtId="0" fontId="54" fillId="10" borderId="0" xfId="0" applyFont="1" applyFill="1" applyAlignment="1">
      <alignment horizontal="center"/>
    </xf>
    <xf numFmtId="0" fontId="55" fillId="8" borderId="8" xfId="0" applyFont="1" applyFill="1" applyBorder="1" applyAlignment="1">
      <alignment horizontal="center" vertical="center" textRotation="90"/>
    </xf>
    <xf numFmtId="0" fontId="55" fillId="8" borderId="0" xfId="0" applyFont="1" applyFill="1" applyBorder="1" applyAlignment="1">
      <alignment horizontal="center" vertical="center" textRotation="90"/>
    </xf>
    <xf numFmtId="0" fontId="55" fillId="8" borderId="7" xfId="0" applyFont="1" applyFill="1" applyBorder="1" applyAlignment="1">
      <alignment horizontal="center" vertical="center" textRotation="90"/>
    </xf>
    <xf numFmtId="0" fontId="55" fillId="9" borderId="8" xfId="0" applyFont="1" applyFill="1" applyBorder="1" applyAlignment="1">
      <alignment horizontal="center" vertical="center"/>
    </xf>
    <xf numFmtId="0" fontId="55" fillId="9" borderId="7" xfId="0" applyFont="1" applyFill="1" applyBorder="1" applyAlignment="1">
      <alignment horizontal="center" vertical="center"/>
    </xf>
    <xf numFmtId="0" fontId="100" fillId="4" borderId="0" xfId="0" applyFont="1" applyFill="1" applyAlignment="1">
      <alignment horizontal="center"/>
    </xf>
    <xf numFmtId="0" fontId="108" fillId="5" borderId="8" xfId="0" applyFont="1" applyFill="1" applyBorder="1" applyAlignment="1">
      <alignment horizontal="center" vertical="center"/>
    </xf>
    <xf numFmtId="0" fontId="108" fillId="5" borderId="0" xfId="0" applyFont="1" applyFill="1" applyBorder="1" applyAlignment="1">
      <alignment horizontal="center" vertical="center"/>
    </xf>
    <xf numFmtId="0" fontId="102" fillId="2" borderId="0" xfId="0" applyFont="1" applyFill="1" applyBorder="1" applyAlignment="1">
      <alignment horizontal="center"/>
    </xf>
    <xf numFmtId="0" fontId="111" fillId="3" borderId="0" xfId="0" applyFont="1" applyFill="1" applyAlignment="1">
      <alignment horizontal="center"/>
    </xf>
    <xf numFmtId="0" fontId="110" fillId="0" borderId="0" xfId="0" applyFont="1" applyAlignment="1">
      <alignment horizontal="center"/>
    </xf>
    <xf numFmtId="0" fontId="104" fillId="11" borderId="0" xfId="0" applyFont="1" applyFill="1" applyBorder="1" applyAlignment="1">
      <alignment horizontal="center" vertical="center" textRotation="90"/>
    </xf>
    <xf numFmtId="0" fontId="104" fillId="11" borderId="7" xfId="0" applyFont="1" applyFill="1" applyBorder="1" applyAlignment="1">
      <alignment horizontal="center" vertical="center" textRotation="90"/>
    </xf>
    <xf numFmtId="0" fontId="103" fillId="10" borderId="0" xfId="0" applyFont="1" applyFill="1" applyAlignment="1">
      <alignment horizontal="center"/>
    </xf>
    <xf numFmtId="0" fontId="104" fillId="8" borderId="8" xfId="0" applyFont="1" applyFill="1" applyBorder="1" applyAlignment="1">
      <alignment horizontal="center" vertical="center" textRotation="90"/>
    </xf>
    <xf numFmtId="0" fontId="104" fillId="8" borderId="0" xfId="0" applyFont="1" applyFill="1" applyBorder="1" applyAlignment="1">
      <alignment horizontal="center" vertical="center" textRotation="90"/>
    </xf>
    <xf numFmtId="0" fontId="104" fillId="8" borderId="7" xfId="0" applyFont="1" applyFill="1" applyBorder="1" applyAlignment="1">
      <alignment horizontal="center" vertical="center" textRotation="90"/>
    </xf>
    <xf numFmtId="0" fontId="104" fillId="9" borderId="8" xfId="0" applyFont="1" applyFill="1" applyBorder="1" applyAlignment="1">
      <alignment horizontal="center" vertical="center"/>
    </xf>
    <xf numFmtId="0" fontId="104" fillId="9" borderId="7" xfId="0" applyFont="1" applyFill="1" applyBorder="1" applyAlignment="1">
      <alignment horizontal="center" vertical="center"/>
    </xf>
    <xf numFmtId="0" fontId="76" fillId="4" borderId="0" xfId="0" applyFont="1" applyFill="1" applyAlignment="1">
      <alignment horizontal="center"/>
    </xf>
    <xf numFmtId="0" fontId="85" fillId="5" borderId="8" xfId="0" applyFont="1" applyFill="1" applyBorder="1" applyAlignment="1">
      <alignment horizontal="center" vertical="center"/>
    </xf>
    <xf numFmtId="0" fontId="85" fillId="5" borderId="0" xfId="0" applyFont="1" applyFill="1" applyBorder="1" applyAlignment="1">
      <alignment horizontal="center" vertical="center"/>
    </xf>
    <xf numFmtId="0" fontId="78" fillId="2" borderId="0" xfId="0" applyFont="1" applyFill="1" applyBorder="1" applyAlignment="1">
      <alignment horizontal="center"/>
    </xf>
    <xf numFmtId="0" fontId="86" fillId="3" borderId="0" xfId="0" applyFont="1" applyFill="1" applyAlignment="1">
      <alignment horizontal="center"/>
    </xf>
    <xf numFmtId="0" fontId="87" fillId="0" borderId="0" xfId="0" applyFont="1" applyAlignment="1">
      <alignment horizontal="center"/>
    </xf>
    <xf numFmtId="0" fontId="80" fillId="11" borderId="0" xfId="0" applyFont="1" applyFill="1" applyBorder="1" applyAlignment="1">
      <alignment horizontal="center" vertical="center" textRotation="90"/>
    </xf>
    <xf numFmtId="0" fontId="80" fillId="11" borderId="7" xfId="0" applyFont="1" applyFill="1" applyBorder="1" applyAlignment="1">
      <alignment horizontal="center" vertical="center" textRotation="90"/>
    </xf>
    <xf numFmtId="0" fontId="79" fillId="10" borderId="0" xfId="0" applyFont="1" applyFill="1" applyAlignment="1">
      <alignment horizontal="center"/>
    </xf>
    <xf numFmtId="0" fontId="80" fillId="8" borderId="8" xfId="0" applyFont="1" applyFill="1" applyBorder="1" applyAlignment="1">
      <alignment horizontal="center" vertical="center" textRotation="90"/>
    </xf>
    <xf numFmtId="0" fontId="80" fillId="8" borderId="0" xfId="0" applyFont="1" applyFill="1" applyBorder="1" applyAlignment="1">
      <alignment horizontal="center" vertical="center" textRotation="90"/>
    </xf>
    <xf numFmtId="0" fontId="80" fillId="8" borderId="7" xfId="0" applyFont="1" applyFill="1" applyBorder="1" applyAlignment="1">
      <alignment horizontal="center" vertical="center" textRotation="90"/>
    </xf>
    <xf numFmtId="0" fontId="80" fillId="9" borderId="8" xfId="0" applyFont="1" applyFill="1" applyBorder="1" applyAlignment="1">
      <alignment horizontal="center" vertical="center"/>
    </xf>
    <xf numFmtId="0" fontId="80" fillId="9" borderId="7" xfId="0" applyFont="1" applyFill="1" applyBorder="1" applyAlignment="1">
      <alignment horizontal="center" vertical="center"/>
    </xf>
    <xf numFmtId="0" fontId="39" fillId="4" borderId="0" xfId="0" applyFont="1" applyFill="1" applyAlignment="1">
      <alignment horizontal="center"/>
    </xf>
    <xf numFmtId="0" fontId="47" fillId="5" borderId="8" xfId="0" applyFont="1" applyFill="1" applyBorder="1" applyAlignment="1">
      <alignment horizontal="center" vertical="center"/>
    </xf>
    <xf numFmtId="0" fontId="47" fillId="5" borderId="0" xfId="0" applyFont="1" applyFill="1" applyBorder="1" applyAlignment="1">
      <alignment horizontal="center" vertical="center"/>
    </xf>
    <xf numFmtId="0" fontId="41" fillId="2" borderId="0" xfId="0" applyFont="1" applyFill="1" applyBorder="1" applyAlignment="1">
      <alignment horizontal="center"/>
    </xf>
    <xf numFmtId="0" fontId="50" fillId="3" borderId="0" xfId="0" applyFont="1" applyFill="1" applyAlignment="1">
      <alignment horizontal="center"/>
    </xf>
    <xf numFmtId="0" fontId="49" fillId="0" borderId="0" xfId="0" applyFont="1" applyAlignment="1">
      <alignment horizontal="center"/>
    </xf>
    <xf numFmtId="0" fontId="43" fillId="11" borderId="0" xfId="0" applyFont="1" applyFill="1" applyBorder="1" applyAlignment="1">
      <alignment horizontal="center" vertical="center" textRotation="90"/>
    </xf>
    <xf numFmtId="0" fontId="43" fillId="11" borderId="7" xfId="0" applyFont="1" applyFill="1" applyBorder="1" applyAlignment="1">
      <alignment horizontal="center" vertical="center" textRotation="90"/>
    </xf>
    <xf numFmtId="0" fontId="42" fillId="10" borderId="0" xfId="0" applyFont="1" applyFill="1" applyAlignment="1">
      <alignment horizontal="center"/>
    </xf>
    <xf numFmtId="0" fontId="43" fillId="8" borderId="8" xfId="0" applyFont="1" applyFill="1" applyBorder="1" applyAlignment="1">
      <alignment horizontal="center" vertical="center" textRotation="90"/>
    </xf>
    <xf numFmtId="0" fontId="43" fillId="8" borderId="0" xfId="0" applyFont="1" applyFill="1" applyBorder="1" applyAlignment="1">
      <alignment horizontal="center" vertical="center" textRotation="90"/>
    </xf>
    <xf numFmtId="0" fontId="43" fillId="8" borderId="7" xfId="0" applyFont="1" applyFill="1" applyBorder="1" applyAlignment="1">
      <alignment horizontal="center" vertical="center" textRotation="90"/>
    </xf>
    <xf numFmtId="0" fontId="43" fillId="9" borderId="8" xfId="0" applyFont="1" applyFill="1" applyBorder="1" applyAlignment="1">
      <alignment horizontal="center" vertical="center"/>
    </xf>
    <xf numFmtId="0" fontId="43" fillId="9" borderId="7" xfId="0" applyFont="1" applyFill="1" applyBorder="1" applyAlignment="1">
      <alignment horizontal="center" vertical="center"/>
    </xf>
    <xf numFmtId="0" fontId="64" fillId="4" borderId="0" xfId="0" applyFont="1" applyFill="1" applyAlignment="1">
      <alignment horizontal="center"/>
    </xf>
    <xf numFmtId="0" fontId="73" fillId="5" borderId="8" xfId="0" applyFont="1" applyFill="1" applyBorder="1" applyAlignment="1">
      <alignment horizontal="center" vertical="center"/>
    </xf>
    <xf numFmtId="0" fontId="73" fillId="5" borderId="0" xfId="0" applyFont="1" applyFill="1" applyBorder="1" applyAlignment="1">
      <alignment horizontal="center" vertical="center"/>
    </xf>
    <xf numFmtId="0" fontId="66" fillId="2" borderId="0" xfId="0" applyFont="1" applyFill="1" applyBorder="1" applyAlignment="1">
      <alignment horizontal="center"/>
    </xf>
    <xf numFmtId="0" fontId="74" fillId="3" borderId="0" xfId="0" applyFont="1" applyFill="1" applyAlignment="1">
      <alignment horizontal="center"/>
    </xf>
    <xf numFmtId="0" fontId="75" fillId="0" borderId="0" xfId="0" applyFont="1" applyAlignment="1">
      <alignment horizontal="center"/>
    </xf>
    <xf numFmtId="0" fontId="68" fillId="11" borderId="0" xfId="0" applyFont="1" applyFill="1" applyBorder="1" applyAlignment="1">
      <alignment horizontal="center" vertical="center" textRotation="90"/>
    </xf>
    <xf numFmtId="0" fontId="68" fillId="11" borderId="7" xfId="0" applyFont="1" applyFill="1" applyBorder="1" applyAlignment="1">
      <alignment horizontal="center" vertical="center" textRotation="90"/>
    </xf>
    <xf numFmtId="0" fontId="67" fillId="10" borderId="0" xfId="0" applyFont="1" applyFill="1" applyAlignment="1">
      <alignment horizontal="center"/>
    </xf>
    <xf numFmtId="0" fontId="68" fillId="8" borderId="8" xfId="0" applyFont="1" applyFill="1" applyBorder="1" applyAlignment="1">
      <alignment horizontal="center" vertical="center" textRotation="90"/>
    </xf>
    <xf numFmtId="0" fontId="68" fillId="8" borderId="0" xfId="0" applyFont="1" applyFill="1" applyBorder="1" applyAlignment="1">
      <alignment horizontal="center" vertical="center" textRotation="90"/>
    </xf>
    <xf numFmtId="0" fontId="68" fillId="8" borderId="7" xfId="0" applyFont="1" applyFill="1" applyBorder="1" applyAlignment="1">
      <alignment horizontal="center" vertical="center" textRotation="90"/>
    </xf>
    <xf numFmtId="0" fontId="68" fillId="9" borderId="8" xfId="0" applyFont="1" applyFill="1" applyBorder="1" applyAlignment="1">
      <alignment horizontal="center" vertical="center"/>
    </xf>
    <xf numFmtId="0" fontId="68" fillId="9" borderId="7" xfId="0" applyFont="1" applyFill="1" applyBorder="1" applyAlignment="1">
      <alignment horizontal="center" vertical="center"/>
    </xf>
    <xf numFmtId="0" fontId="88" fillId="4" borderId="0" xfId="0" applyFont="1" applyFill="1" applyAlignment="1">
      <alignment horizontal="center"/>
    </xf>
    <xf numFmtId="0" fontId="96" fillId="5" borderId="8" xfId="0" applyFont="1" applyFill="1" applyBorder="1" applyAlignment="1">
      <alignment horizontal="center" vertical="center"/>
    </xf>
    <xf numFmtId="0" fontId="96" fillId="5" borderId="0" xfId="0" applyFont="1" applyFill="1" applyBorder="1" applyAlignment="1">
      <alignment horizontal="center" vertical="center"/>
    </xf>
    <xf numFmtId="0" fontId="90" fillId="2" borderId="0" xfId="0" applyFont="1" applyFill="1" applyBorder="1" applyAlignment="1">
      <alignment horizontal="center"/>
    </xf>
    <xf numFmtId="0" fontId="90" fillId="2" borderId="9" xfId="0" applyFont="1" applyFill="1" applyBorder="1" applyAlignment="1">
      <alignment horizontal="center"/>
    </xf>
    <xf numFmtId="0" fontId="99" fillId="3" borderId="0" xfId="0" applyFont="1" applyFill="1" applyAlignment="1">
      <alignment horizontal="center"/>
    </xf>
    <xf numFmtId="0" fontId="99" fillId="3" borderId="9" xfId="0" applyFont="1" applyFill="1" applyBorder="1" applyAlignment="1">
      <alignment horizontal="center"/>
    </xf>
    <xf numFmtId="0" fontId="98" fillId="0" borderId="0" xfId="0" applyFont="1" applyAlignment="1">
      <alignment horizontal="center"/>
    </xf>
    <xf numFmtId="0" fontId="92" fillId="11" borderId="0" xfId="0" applyFont="1" applyFill="1" applyBorder="1" applyAlignment="1">
      <alignment horizontal="center" vertical="center" textRotation="90"/>
    </xf>
    <xf numFmtId="0" fontId="91" fillId="10" borderId="0" xfId="0" applyFont="1" applyFill="1" applyAlignment="1">
      <alignment horizontal="center"/>
    </xf>
    <xf numFmtId="0" fontId="92" fillId="8" borderId="8" xfId="0" applyFont="1" applyFill="1" applyBorder="1" applyAlignment="1">
      <alignment horizontal="center" vertical="center" textRotation="90"/>
    </xf>
    <xf numFmtId="0" fontId="92" fillId="8" borderId="0" xfId="0" applyFont="1" applyFill="1" applyBorder="1" applyAlignment="1">
      <alignment horizontal="center" vertical="center" textRotation="90"/>
    </xf>
    <xf numFmtId="0" fontId="92" fillId="8" borderId="7" xfId="0" applyFont="1" applyFill="1" applyBorder="1" applyAlignment="1">
      <alignment horizontal="center" vertical="center" textRotation="90"/>
    </xf>
    <xf numFmtId="0" fontId="92" fillId="9" borderId="8" xfId="0" applyFont="1" applyFill="1" applyBorder="1" applyAlignment="1">
      <alignment horizontal="center" vertical="center"/>
    </xf>
    <xf numFmtId="0" fontId="92" fillId="9" borderId="7" xfId="0" applyFont="1" applyFill="1" applyBorder="1" applyAlignment="1">
      <alignment horizontal="center" vertical="center"/>
    </xf>
    <xf numFmtId="0" fontId="120" fillId="18" borderId="25" xfId="0" applyFont="1" applyFill="1" applyBorder="1" applyAlignment="1">
      <alignment horizontal="center"/>
    </xf>
    <xf numFmtId="0" fontId="120" fillId="18" borderId="37" xfId="0" applyFont="1" applyFill="1" applyBorder="1" applyAlignment="1">
      <alignment horizontal="center"/>
    </xf>
    <xf numFmtId="0" fontId="120" fillId="19" borderId="40" xfId="0" applyFont="1" applyFill="1" applyBorder="1" applyAlignment="1">
      <alignment horizontal="center"/>
    </xf>
    <xf numFmtId="0" fontId="120" fillId="19" borderId="37" xfId="0" applyFont="1" applyFill="1" applyBorder="1" applyAlignment="1">
      <alignment horizontal="center"/>
    </xf>
    <xf numFmtId="0" fontId="120" fillId="15" borderId="34" xfId="0" applyFont="1" applyFill="1" applyBorder="1" applyAlignment="1">
      <alignment horizontal="center"/>
    </xf>
    <xf numFmtId="0" fontId="120" fillId="15" borderId="26" xfId="0" applyFont="1" applyFill="1" applyBorder="1" applyAlignment="1">
      <alignment horizontal="center"/>
    </xf>
    <xf numFmtId="0" fontId="23" fillId="17" borderId="32" xfId="0" applyFont="1" applyFill="1" applyBorder="1" applyAlignment="1">
      <alignment horizontal="center" vertical="center"/>
    </xf>
    <xf numFmtId="0" fontId="23" fillId="17" borderId="33" xfId="0" applyFont="1" applyFill="1" applyBorder="1" applyAlignment="1">
      <alignment horizontal="center" vertical="center"/>
    </xf>
  </cellXfs>
  <cellStyles count="6">
    <cellStyle name="Milliers" xfId="1" builtinId="3"/>
    <cellStyle name="Milliers 2" xfId="3" xr:uid="{00000000-0005-0000-0000-000001000000}"/>
    <cellStyle name="Monétaire" xfId="5" builtinId="4"/>
    <cellStyle name="Normal" xfId="0" builtinId="0"/>
    <cellStyle name="Pourcentage" xfId="2" builtinId="5"/>
    <cellStyle name="Pourcentage 2" xfId="4" xr:uid="{00000000-0005-0000-0000-000005000000}"/>
  </cellStyles>
  <dxfs count="22">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indexed="48"/>
        </patternFill>
      </fill>
    </dxf>
    <dxf>
      <fill>
        <patternFill>
          <bgColor indexed="52"/>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color theme="0"/>
      </font>
      <fill>
        <patternFill>
          <bgColor rgb="FFFF0000"/>
        </patternFill>
      </fill>
    </dxf>
    <dxf>
      <fill>
        <patternFill>
          <bgColor indexed="48"/>
        </patternFill>
      </fill>
    </dxf>
    <dxf>
      <fill>
        <patternFill>
          <bgColor indexed="52"/>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capfriendly.com/waivers_calculator/trent-frederic#results" TargetMode="External"/><Relationship Id="rId13" Type="http://schemas.openxmlformats.org/officeDocument/2006/relationships/hyperlink" Target="https://www.capfriendly.com/waivers_calculator/jack-studnicka#results" TargetMode="External"/><Relationship Id="rId18" Type="http://schemas.openxmlformats.org/officeDocument/2006/relationships/hyperlink" Target="https://www.capfriendly.com/waivers_calculator/joona-koppanen#results" TargetMode="External"/><Relationship Id="rId26" Type="http://schemas.openxmlformats.org/officeDocument/2006/relationships/hyperlink" Target="https://www.capfriendly.com/waivers_calculator/martin-bakos#results" TargetMode="External"/><Relationship Id="rId3" Type="http://schemas.openxmlformats.org/officeDocument/2006/relationships/hyperlink" Target="https://www.capfriendly.com/waivers_calculator/jake-debrusk#results" TargetMode="External"/><Relationship Id="rId21" Type="http://schemas.openxmlformats.org/officeDocument/2006/relationships/hyperlink" Target="https://www.capfriendly.com/waivers_calculator/peter-cehlarik#results" TargetMode="External"/><Relationship Id="rId7" Type="http://schemas.openxmlformats.org/officeDocument/2006/relationships/hyperlink" Target="https://www.capfriendly.com/waivers_calculator/urho-vaakanainen#results" TargetMode="External"/><Relationship Id="rId12" Type="http://schemas.openxmlformats.org/officeDocument/2006/relationships/hyperlink" Target="https://www.capfriendly.com/waivers_calculator/axel-andersson#results" TargetMode="External"/><Relationship Id="rId17" Type="http://schemas.openxmlformats.org/officeDocument/2006/relationships/hyperlink" Target="https://www.capfriendly.com/waivers_calculator/wiley-sherman#results" TargetMode="External"/><Relationship Id="rId25" Type="http://schemas.openxmlformats.org/officeDocument/2006/relationships/hyperlink" Target="https://www.capfriendly.com/waivers_calculator/kyle-keyser#results" TargetMode="External"/><Relationship Id="rId2" Type="http://schemas.openxmlformats.org/officeDocument/2006/relationships/hyperlink" Target="https://www.capfriendly.com/waivers_calculator/ryan-donato#results" TargetMode="External"/><Relationship Id="rId16" Type="http://schemas.openxmlformats.org/officeDocument/2006/relationships/hyperlink" Target="https://www.capfriendly.com/waivers_calculator/emil-johansson#results" TargetMode="External"/><Relationship Id="rId20" Type="http://schemas.openxmlformats.org/officeDocument/2006/relationships/hyperlink" Target="https://www.capfriendly.com/waivers_calculator/jeremy-lauzon#results" TargetMode="External"/><Relationship Id="rId1" Type="http://schemas.openxmlformats.org/officeDocument/2006/relationships/hyperlink" Target="https://www.capfriendly.com/waivers_calculator/anders-bjork#results" TargetMode="External"/><Relationship Id="rId6" Type="http://schemas.openxmlformats.org/officeDocument/2006/relationships/hyperlink" Target="https://www.capfriendly.com/waivers_calculator/brandon-carlo#results" TargetMode="External"/><Relationship Id="rId11" Type="http://schemas.openxmlformats.org/officeDocument/2006/relationships/hyperlink" Target="https://www.capfriendly.com/waivers_calculator/jakub-zboril#results" TargetMode="External"/><Relationship Id="rId24" Type="http://schemas.openxmlformats.org/officeDocument/2006/relationships/hyperlink" Target="https://www.capfriendly.com/waivers_calculator/connor-clifton#results" TargetMode="External"/><Relationship Id="rId5" Type="http://schemas.openxmlformats.org/officeDocument/2006/relationships/hyperlink" Target="https://www.capfriendly.com/waivers_calculator/charlie-mcavoy#results" TargetMode="External"/><Relationship Id="rId15" Type="http://schemas.openxmlformats.org/officeDocument/2006/relationships/hyperlink" Target="https://www.capfriendly.com/waivers_calculator/cameron-hughes#results" TargetMode="External"/><Relationship Id="rId23" Type="http://schemas.openxmlformats.org/officeDocument/2006/relationships/hyperlink" Target="https://www.capfriendly.com/waivers_calculator/daniel-vladar#results" TargetMode="External"/><Relationship Id="rId10" Type="http://schemas.openxmlformats.org/officeDocument/2006/relationships/hyperlink" Target="https://www.capfriendly.com/waivers_calculator/zach-senyshyn#results" TargetMode="External"/><Relationship Id="rId19" Type="http://schemas.openxmlformats.org/officeDocument/2006/relationships/hyperlink" Target="https://www.capfriendly.com/waivers_calculator/karson-kuhlman#results" TargetMode="External"/><Relationship Id="rId4" Type="http://schemas.openxmlformats.org/officeDocument/2006/relationships/hyperlink" Target="https://www.capfriendly.com/arbitration-calculator/2020/all/all/all/matt-grzelcyk" TargetMode="External"/><Relationship Id="rId9" Type="http://schemas.openxmlformats.org/officeDocument/2006/relationships/hyperlink" Target="https://www.capfriendly.com/waivers_calculator/jakob-forsbacka-karlsson1#results" TargetMode="External"/><Relationship Id="rId14" Type="http://schemas.openxmlformats.org/officeDocument/2006/relationships/hyperlink" Target="https://www.capfriendly.com/waivers_calculator/ryan-fitzgerald#results" TargetMode="External"/><Relationship Id="rId22" Type="http://schemas.openxmlformats.org/officeDocument/2006/relationships/hyperlink" Target="https://www.capfriendly.com/waivers_calculator/jesse-gabrielle#results" TargetMode="External"/><Relationship Id="rId27" Type="http://schemas.openxmlformats.org/officeDocument/2006/relationships/hyperlink" Target="https://www.capfriendly.com/arbitration-calculator/2019/all/all/all/zane-mcintyre" TargetMode="External"/></Relationships>
</file>

<file path=xl/drawings/drawing1.xml><?xml version="1.0" encoding="utf-8"?>
<xdr:wsDr xmlns:xdr="http://schemas.openxmlformats.org/drawingml/2006/spreadsheetDrawing" xmlns:a="http://schemas.openxmlformats.org/drawingml/2006/main">
  <xdr:twoCellAnchor>
    <xdr:from>
      <xdr:col>2</xdr:col>
      <xdr:colOff>85725</xdr:colOff>
      <xdr:row>14</xdr:row>
      <xdr:rowOff>95250</xdr:rowOff>
    </xdr:from>
    <xdr:to>
      <xdr:col>3</xdr:col>
      <xdr:colOff>742950</xdr:colOff>
      <xdr:row>14</xdr:row>
      <xdr:rowOff>104775</xdr:rowOff>
    </xdr:to>
    <xdr:cxnSp macro="">
      <xdr:nvCxnSpPr>
        <xdr:cNvPr id="3" name="Connecteur droit avec flèche 2">
          <a:extLst>
            <a:ext uri="{FF2B5EF4-FFF2-40B4-BE49-F238E27FC236}">
              <a16:creationId xmlns:a16="http://schemas.microsoft.com/office/drawing/2014/main" id="{C0822805-60F4-4074-A29F-E2F4EAED4D69}"/>
            </a:ext>
          </a:extLst>
        </xdr:cNvPr>
        <xdr:cNvCxnSpPr/>
      </xdr:nvCxnSpPr>
      <xdr:spPr>
        <a:xfrm flipH="1">
          <a:off x="6381750" y="2724150"/>
          <a:ext cx="1419225" cy="952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123825</xdr:colOff>
      <xdr:row>9</xdr:row>
      <xdr:rowOff>123825</xdr:rowOff>
    </xdr:to>
    <xdr:sp macro="" textlink="">
      <xdr:nvSpPr>
        <xdr:cNvPr id="4097" name="AutoShape 1" descr="Waivers Exempt">
          <a:hlinkClick xmlns:r="http://schemas.openxmlformats.org/officeDocument/2006/relationships" r:id="rId1"/>
          <a:extLst>
            <a:ext uri="{FF2B5EF4-FFF2-40B4-BE49-F238E27FC236}">
              <a16:creationId xmlns:a16="http://schemas.microsoft.com/office/drawing/2014/main" id="{09B169FC-E405-47A5-8C4D-2900F90B8D7F}"/>
            </a:ext>
          </a:extLst>
        </xdr:cNvPr>
        <xdr:cNvSpPr>
          <a:spLocks noChangeAspect="1" noChangeArrowheads="1"/>
        </xdr:cNvSpPr>
      </xdr:nvSpPr>
      <xdr:spPr bwMode="auto">
        <a:xfrm>
          <a:off x="1524000" y="1714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123825</xdr:colOff>
      <xdr:row>10</xdr:row>
      <xdr:rowOff>123825</xdr:rowOff>
    </xdr:to>
    <xdr:sp macro="" textlink="">
      <xdr:nvSpPr>
        <xdr:cNvPr id="4098" name="AutoShape 2" descr="Performance Bonuses">
          <a:extLst>
            <a:ext uri="{FF2B5EF4-FFF2-40B4-BE49-F238E27FC236}">
              <a16:creationId xmlns:a16="http://schemas.microsoft.com/office/drawing/2014/main" id="{6BF9B0D4-F2E0-4C56-99EA-D9AD4B9E65D8}"/>
            </a:ext>
          </a:extLst>
        </xdr:cNvPr>
        <xdr:cNvSpPr>
          <a:spLocks noChangeAspect="1" noChangeArrowheads="1"/>
        </xdr:cNvSpPr>
      </xdr:nvSpPr>
      <xdr:spPr bwMode="auto">
        <a:xfrm>
          <a:off x="152400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xdr:row>
      <xdr:rowOff>0</xdr:rowOff>
    </xdr:from>
    <xdr:to>
      <xdr:col>2</xdr:col>
      <xdr:colOff>257175</xdr:colOff>
      <xdr:row>10</xdr:row>
      <xdr:rowOff>123825</xdr:rowOff>
    </xdr:to>
    <xdr:sp macro="" textlink="">
      <xdr:nvSpPr>
        <xdr:cNvPr id="4099" name="AutoShape 3" descr="Waivers Exempt">
          <a:hlinkClick xmlns:r="http://schemas.openxmlformats.org/officeDocument/2006/relationships" r:id="rId2"/>
          <a:extLst>
            <a:ext uri="{FF2B5EF4-FFF2-40B4-BE49-F238E27FC236}">
              <a16:creationId xmlns:a16="http://schemas.microsoft.com/office/drawing/2014/main" id="{79590A2E-7CAB-46D1-AC72-479398128F53}"/>
            </a:ext>
          </a:extLst>
        </xdr:cNvPr>
        <xdr:cNvSpPr>
          <a:spLocks noChangeAspect="1" noChangeArrowheads="1"/>
        </xdr:cNvSpPr>
      </xdr:nvSpPr>
      <xdr:spPr bwMode="auto">
        <a:xfrm>
          <a:off x="165735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123825</xdr:colOff>
      <xdr:row>11</xdr:row>
      <xdr:rowOff>123825</xdr:rowOff>
    </xdr:to>
    <xdr:sp macro="" textlink="">
      <xdr:nvSpPr>
        <xdr:cNvPr id="4100" name="AutoShape 4" descr="Performance Bonuses">
          <a:extLst>
            <a:ext uri="{FF2B5EF4-FFF2-40B4-BE49-F238E27FC236}">
              <a16:creationId xmlns:a16="http://schemas.microsoft.com/office/drawing/2014/main" id="{4875AE08-A2EF-4A41-AB48-1C19603274FC}"/>
            </a:ext>
          </a:extLst>
        </xdr:cNvPr>
        <xdr:cNvSpPr>
          <a:spLocks noChangeAspect="1" noChangeArrowheads="1"/>
        </xdr:cNvSpPr>
      </xdr:nvSpPr>
      <xdr:spPr bwMode="auto">
        <a:xfrm>
          <a:off x="1524000" y="2095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123825</xdr:colOff>
      <xdr:row>12</xdr:row>
      <xdr:rowOff>123825</xdr:rowOff>
    </xdr:to>
    <xdr:sp macro="" textlink="">
      <xdr:nvSpPr>
        <xdr:cNvPr id="4101" name="AutoShape 5" descr="Performance Bonuses">
          <a:extLst>
            <a:ext uri="{FF2B5EF4-FFF2-40B4-BE49-F238E27FC236}">
              <a16:creationId xmlns:a16="http://schemas.microsoft.com/office/drawing/2014/main" id="{8D065551-CE28-4804-979D-9F909B3C3FBC}"/>
            </a:ext>
          </a:extLst>
        </xdr:cNvPr>
        <xdr:cNvSpPr>
          <a:spLocks noChangeAspect="1" noChangeArrowheads="1"/>
        </xdr:cNvSpPr>
      </xdr:nvSpPr>
      <xdr:spPr bwMode="auto">
        <a:xfrm>
          <a:off x="152400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xdr:row>
      <xdr:rowOff>0</xdr:rowOff>
    </xdr:from>
    <xdr:to>
      <xdr:col>2</xdr:col>
      <xdr:colOff>257175</xdr:colOff>
      <xdr:row>12</xdr:row>
      <xdr:rowOff>123825</xdr:rowOff>
    </xdr:to>
    <xdr:sp macro="" textlink="">
      <xdr:nvSpPr>
        <xdr:cNvPr id="4102" name="AutoShape 6" descr="Waivers Exempt">
          <a:hlinkClick xmlns:r="http://schemas.openxmlformats.org/officeDocument/2006/relationships" r:id="rId3"/>
          <a:extLst>
            <a:ext uri="{FF2B5EF4-FFF2-40B4-BE49-F238E27FC236}">
              <a16:creationId xmlns:a16="http://schemas.microsoft.com/office/drawing/2014/main" id="{970955B1-D3B3-4BD1-8A95-BF9E781F495E}"/>
            </a:ext>
          </a:extLst>
        </xdr:cNvPr>
        <xdr:cNvSpPr>
          <a:spLocks noChangeAspect="1" noChangeArrowheads="1"/>
        </xdr:cNvSpPr>
      </xdr:nvSpPr>
      <xdr:spPr bwMode="auto">
        <a:xfrm>
          <a:off x="165735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123825</xdr:colOff>
      <xdr:row>15</xdr:row>
      <xdr:rowOff>123825</xdr:rowOff>
    </xdr:to>
    <xdr:sp macro="" textlink="">
      <xdr:nvSpPr>
        <xdr:cNvPr id="4103" name="AutoShape 7" descr="Performance Bonuses">
          <a:extLst>
            <a:ext uri="{FF2B5EF4-FFF2-40B4-BE49-F238E27FC236}">
              <a16:creationId xmlns:a16="http://schemas.microsoft.com/office/drawing/2014/main" id="{14B95305-D8FB-409C-9B2C-F23D5E946748}"/>
            </a:ext>
          </a:extLst>
        </xdr:cNvPr>
        <xdr:cNvSpPr>
          <a:spLocks noChangeAspect="1" noChangeArrowheads="1"/>
        </xdr:cNvSpPr>
      </xdr:nvSpPr>
      <xdr:spPr bwMode="auto">
        <a:xfrm>
          <a:off x="1524000" y="3609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18</xdr:row>
      <xdr:rowOff>0</xdr:rowOff>
    </xdr:from>
    <xdr:to>
      <xdr:col>8</xdr:col>
      <xdr:colOff>123825</xdr:colOff>
      <xdr:row>18</xdr:row>
      <xdr:rowOff>104775</xdr:rowOff>
    </xdr:to>
    <xdr:sp macro="" textlink="">
      <xdr:nvSpPr>
        <xdr:cNvPr id="4104" name="AutoShape 8" descr="Arbitration Eligible">
          <a:hlinkClick xmlns:r="http://schemas.openxmlformats.org/officeDocument/2006/relationships" r:id="rId4"/>
          <a:extLst>
            <a:ext uri="{FF2B5EF4-FFF2-40B4-BE49-F238E27FC236}">
              <a16:creationId xmlns:a16="http://schemas.microsoft.com/office/drawing/2014/main" id="{ABB2D0C4-0A97-4E44-9744-5E9779C8B2B5}"/>
            </a:ext>
          </a:extLst>
        </xdr:cNvPr>
        <xdr:cNvSpPr>
          <a:spLocks noChangeAspect="1" noChangeArrowheads="1"/>
        </xdr:cNvSpPr>
      </xdr:nvSpPr>
      <xdr:spPr bwMode="auto">
        <a:xfrm>
          <a:off x="6096000" y="4181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123825</xdr:colOff>
      <xdr:row>19</xdr:row>
      <xdr:rowOff>123825</xdr:rowOff>
    </xdr:to>
    <xdr:sp macro="" textlink="">
      <xdr:nvSpPr>
        <xdr:cNvPr id="4105" name="AutoShape 9" descr="Performance Bonuses">
          <a:extLst>
            <a:ext uri="{FF2B5EF4-FFF2-40B4-BE49-F238E27FC236}">
              <a16:creationId xmlns:a16="http://schemas.microsoft.com/office/drawing/2014/main" id="{11837B33-4989-4E4F-AE7A-6AD8A2E9B57E}"/>
            </a:ext>
          </a:extLst>
        </xdr:cNvPr>
        <xdr:cNvSpPr>
          <a:spLocks noChangeAspect="1" noChangeArrowheads="1"/>
        </xdr:cNvSpPr>
      </xdr:nvSpPr>
      <xdr:spPr bwMode="auto">
        <a:xfrm>
          <a:off x="152400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xdr:row>
      <xdr:rowOff>0</xdr:rowOff>
    </xdr:from>
    <xdr:to>
      <xdr:col>2</xdr:col>
      <xdr:colOff>257175</xdr:colOff>
      <xdr:row>19</xdr:row>
      <xdr:rowOff>123825</xdr:rowOff>
    </xdr:to>
    <xdr:sp macro="" textlink="">
      <xdr:nvSpPr>
        <xdr:cNvPr id="4106" name="AutoShape 10" descr="Waivers Exempt">
          <a:hlinkClick xmlns:r="http://schemas.openxmlformats.org/officeDocument/2006/relationships" r:id="rId5"/>
          <a:extLst>
            <a:ext uri="{FF2B5EF4-FFF2-40B4-BE49-F238E27FC236}">
              <a16:creationId xmlns:a16="http://schemas.microsoft.com/office/drawing/2014/main" id="{93F5B8DD-DB3E-4B9E-AC2F-4A470E143BD9}"/>
            </a:ext>
          </a:extLst>
        </xdr:cNvPr>
        <xdr:cNvSpPr>
          <a:spLocks noChangeAspect="1" noChangeArrowheads="1"/>
        </xdr:cNvSpPr>
      </xdr:nvSpPr>
      <xdr:spPr bwMode="auto">
        <a:xfrm>
          <a:off x="165735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123825</xdr:colOff>
      <xdr:row>20</xdr:row>
      <xdr:rowOff>123825</xdr:rowOff>
    </xdr:to>
    <xdr:sp macro="" textlink="">
      <xdr:nvSpPr>
        <xdr:cNvPr id="4107" name="AutoShape 11" descr="Waivers Exempt">
          <a:hlinkClick xmlns:r="http://schemas.openxmlformats.org/officeDocument/2006/relationships" r:id="rId6"/>
          <a:extLst>
            <a:ext uri="{FF2B5EF4-FFF2-40B4-BE49-F238E27FC236}">
              <a16:creationId xmlns:a16="http://schemas.microsoft.com/office/drawing/2014/main" id="{AD51CB72-BF16-4A33-8E02-3D10F41F4874}"/>
            </a:ext>
          </a:extLst>
        </xdr:cNvPr>
        <xdr:cNvSpPr>
          <a:spLocks noChangeAspect="1" noChangeArrowheads="1"/>
        </xdr:cNvSpPr>
      </xdr:nvSpPr>
      <xdr:spPr bwMode="auto">
        <a:xfrm>
          <a:off x="1524000" y="456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08" name="AutoShape 12" descr="https://capfriendly-wlb8ng5.stackpathdns.com/assets/images/icons/general/q.svg">
          <a:extLst>
            <a:ext uri="{FF2B5EF4-FFF2-40B4-BE49-F238E27FC236}">
              <a16:creationId xmlns:a16="http://schemas.microsoft.com/office/drawing/2014/main" id="{F244C45F-EFAE-4648-B200-F21FBC659DBF}"/>
            </a:ext>
          </a:extLst>
        </xdr:cNvPr>
        <xdr:cNvSpPr>
          <a:spLocks noChangeAspect="1" noChangeArrowheads="1"/>
        </xdr:cNvSpPr>
      </xdr:nvSpPr>
      <xdr:spPr bwMode="auto">
        <a:xfrm>
          <a:off x="1524000" y="837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09" name="AutoShape 13" descr="https://capfriendly-wlb8ng5.stackpathdns.com/assets/images/icons/general/q.svg">
          <a:extLst>
            <a:ext uri="{FF2B5EF4-FFF2-40B4-BE49-F238E27FC236}">
              <a16:creationId xmlns:a16="http://schemas.microsoft.com/office/drawing/2014/main" id="{D108043C-27E8-48C4-8428-D4445B015D4D}"/>
            </a:ext>
          </a:extLst>
        </xdr:cNvPr>
        <xdr:cNvSpPr>
          <a:spLocks noChangeAspect="1" noChangeArrowheads="1"/>
        </xdr:cNvSpPr>
      </xdr:nvSpPr>
      <xdr:spPr bwMode="auto">
        <a:xfrm>
          <a:off x="1524000" y="856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0" name="AutoShape 14" descr="https://capfriendly-wlb8ng5.stackpathdns.com/assets/images/icons/general/q.svg">
          <a:extLst>
            <a:ext uri="{FF2B5EF4-FFF2-40B4-BE49-F238E27FC236}">
              <a16:creationId xmlns:a16="http://schemas.microsoft.com/office/drawing/2014/main" id="{B894D038-7D24-4B88-80B6-BC4B2E4C0006}"/>
            </a:ext>
          </a:extLst>
        </xdr:cNvPr>
        <xdr:cNvSpPr>
          <a:spLocks noChangeAspect="1" noChangeArrowheads="1"/>
        </xdr:cNvSpPr>
      </xdr:nvSpPr>
      <xdr:spPr bwMode="auto">
        <a:xfrm>
          <a:off x="1524000" y="875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1" name="AutoShape 15" descr="https://capfriendly-wlb8ng5.stackpathdns.com/assets/images/icons/general/q.svg">
          <a:extLst>
            <a:ext uri="{FF2B5EF4-FFF2-40B4-BE49-F238E27FC236}">
              <a16:creationId xmlns:a16="http://schemas.microsoft.com/office/drawing/2014/main" id="{FFC2403D-5EFE-437D-899F-F176FEECCB76}"/>
            </a:ext>
          </a:extLst>
        </xdr:cNvPr>
        <xdr:cNvSpPr>
          <a:spLocks noChangeAspect="1" noChangeArrowheads="1"/>
        </xdr:cNvSpPr>
      </xdr:nvSpPr>
      <xdr:spPr bwMode="auto">
        <a:xfrm>
          <a:off x="1524000" y="894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2" name="AutoShape 16" descr="https://capfriendly-wlb8ng5.stackpathdns.com/assets/images/icons/general/q.svg">
          <a:extLst>
            <a:ext uri="{FF2B5EF4-FFF2-40B4-BE49-F238E27FC236}">
              <a16:creationId xmlns:a16="http://schemas.microsoft.com/office/drawing/2014/main" id="{A06939E7-9D88-4936-B31D-A3C591803941}"/>
            </a:ext>
          </a:extLst>
        </xdr:cNvPr>
        <xdr:cNvSpPr>
          <a:spLocks noChangeAspect="1" noChangeArrowheads="1"/>
        </xdr:cNvSpPr>
      </xdr:nvSpPr>
      <xdr:spPr bwMode="auto">
        <a:xfrm>
          <a:off x="1524000" y="913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3" name="AutoShape 17" descr="https://capfriendly-wlb8ng5.stackpathdns.com/assets/images/icons/general/q.svg">
          <a:extLst>
            <a:ext uri="{FF2B5EF4-FFF2-40B4-BE49-F238E27FC236}">
              <a16:creationId xmlns:a16="http://schemas.microsoft.com/office/drawing/2014/main" id="{DE419EDF-43AC-45E3-B91E-555078EFFA2F}"/>
            </a:ext>
          </a:extLst>
        </xdr:cNvPr>
        <xdr:cNvSpPr>
          <a:spLocks noChangeAspect="1" noChangeArrowheads="1"/>
        </xdr:cNvSpPr>
      </xdr:nvSpPr>
      <xdr:spPr bwMode="auto">
        <a:xfrm>
          <a:off x="1524000" y="932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4" name="AutoShape 18" descr="https://capfriendly-wlb8ng5.stackpathdns.com/assets/images/icons/general/q.svg">
          <a:extLst>
            <a:ext uri="{FF2B5EF4-FFF2-40B4-BE49-F238E27FC236}">
              <a16:creationId xmlns:a16="http://schemas.microsoft.com/office/drawing/2014/main" id="{7066B122-F9FE-4222-8FEA-7ED0DAE3AA54}"/>
            </a:ext>
          </a:extLst>
        </xdr:cNvPr>
        <xdr:cNvSpPr>
          <a:spLocks noChangeAspect="1" noChangeArrowheads="1"/>
        </xdr:cNvSpPr>
      </xdr:nvSpPr>
      <xdr:spPr bwMode="auto">
        <a:xfrm>
          <a:off x="1524000" y="951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5" name="AutoShape 19" descr="https://capfriendly-wlb8ng5.stackpathdns.com/assets/images/icons/general/q.svg">
          <a:extLst>
            <a:ext uri="{FF2B5EF4-FFF2-40B4-BE49-F238E27FC236}">
              <a16:creationId xmlns:a16="http://schemas.microsoft.com/office/drawing/2014/main" id="{350F1860-0418-4DEB-A771-2B21376C25EC}"/>
            </a:ext>
          </a:extLst>
        </xdr:cNvPr>
        <xdr:cNvSpPr>
          <a:spLocks noChangeAspect="1" noChangeArrowheads="1"/>
        </xdr:cNvSpPr>
      </xdr:nvSpPr>
      <xdr:spPr bwMode="auto">
        <a:xfrm>
          <a:off x="1524000" y="970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6" name="AutoShape 20" descr="https://capfriendly-wlb8ng5.stackpathdns.com/assets/images/icons/general/q.svg">
          <a:extLst>
            <a:ext uri="{FF2B5EF4-FFF2-40B4-BE49-F238E27FC236}">
              <a16:creationId xmlns:a16="http://schemas.microsoft.com/office/drawing/2014/main" id="{DF734B0B-0311-4E08-B4EC-01CB079693F3}"/>
            </a:ext>
          </a:extLst>
        </xdr:cNvPr>
        <xdr:cNvSpPr>
          <a:spLocks noChangeAspect="1" noChangeArrowheads="1"/>
        </xdr:cNvSpPr>
      </xdr:nvSpPr>
      <xdr:spPr bwMode="auto">
        <a:xfrm>
          <a:off x="1524000" y="989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7" name="AutoShape 21" descr="https://capfriendly-wlb8ng5.stackpathdns.com/assets/images/icons/general/q.svg">
          <a:extLst>
            <a:ext uri="{FF2B5EF4-FFF2-40B4-BE49-F238E27FC236}">
              <a16:creationId xmlns:a16="http://schemas.microsoft.com/office/drawing/2014/main" id="{509B9A57-EB8B-46AC-84C4-E7F88F41A9F3}"/>
            </a:ext>
          </a:extLst>
        </xdr:cNvPr>
        <xdr:cNvSpPr>
          <a:spLocks noChangeAspect="1" noChangeArrowheads="1"/>
        </xdr:cNvSpPr>
      </xdr:nvSpPr>
      <xdr:spPr bwMode="auto">
        <a:xfrm>
          <a:off x="1524000" y="10086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8" name="AutoShape 22" descr="https://capfriendly-wlb8ng5.stackpathdns.com/assets/images/icons/general/q.svg">
          <a:extLst>
            <a:ext uri="{FF2B5EF4-FFF2-40B4-BE49-F238E27FC236}">
              <a16:creationId xmlns:a16="http://schemas.microsoft.com/office/drawing/2014/main" id="{C2E0A520-5615-40FA-8F74-3BD9160EE34A}"/>
            </a:ext>
          </a:extLst>
        </xdr:cNvPr>
        <xdr:cNvSpPr>
          <a:spLocks noChangeAspect="1" noChangeArrowheads="1"/>
        </xdr:cNvSpPr>
      </xdr:nvSpPr>
      <xdr:spPr bwMode="auto">
        <a:xfrm>
          <a:off x="1524000" y="10277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9" name="AutoShape 23" descr="https://capfriendly-wlb8ng5.stackpathdns.com/assets/images/icons/general/q.svg">
          <a:extLst>
            <a:ext uri="{FF2B5EF4-FFF2-40B4-BE49-F238E27FC236}">
              <a16:creationId xmlns:a16="http://schemas.microsoft.com/office/drawing/2014/main" id="{123F3BD3-7CBA-420F-802A-AF9AE787DED5}"/>
            </a:ext>
          </a:extLst>
        </xdr:cNvPr>
        <xdr:cNvSpPr>
          <a:spLocks noChangeAspect="1" noChangeArrowheads="1"/>
        </xdr:cNvSpPr>
      </xdr:nvSpPr>
      <xdr:spPr bwMode="auto">
        <a:xfrm>
          <a:off x="1524000" y="10467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20" name="AutoShape 24" descr="Performance Bonuses">
          <a:extLst>
            <a:ext uri="{FF2B5EF4-FFF2-40B4-BE49-F238E27FC236}">
              <a16:creationId xmlns:a16="http://schemas.microsoft.com/office/drawing/2014/main" id="{7296FADB-3C87-429B-96C6-EE65E6F5963B}"/>
            </a:ext>
          </a:extLst>
        </xdr:cNvPr>
        <xdr:cNvSpPr>
          <a:spLocks noChangeAspect="1" noChangeArrowheads="1"/>
        </xdr:cNvSpPr>
      </xdr:nvSpPr>
      <xdr:spPr bwMode="auto">
        <a:xfrm>
          <a:off x="15240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24</xdr:row>
      <xdr:rowOff>0</xdr:rowOff>
    </xdr:from>
    <xdr:to>
      <xdr:col>2</xdr:col>
      <xdr:colOff>257175</xdr:colOff>
      <xdr:row>24</xdr:row>
      <xdr:rowOff>123825</xdr:rowOff>
    </xdr:to>
    <xdr:sp macro="" textlink="">
      <xdr:nvSpPr>
        <xdr:cNvPr id="4121" name="AutoShape 25" descr="Retained Salary Transaction">
          <a:extLst>
            <a:ext uri="{FF2B5EF4-FFF2-40B4-BE49-F238E27FC236}">
              <a16:creationId xmlns:a16="http://schemas.microsoft.com/office/drawing/2014/main" id="{8F2E9E23-3DBE-4397-AB4F-4D1C0A967AED}"/>
            </a:ext>
          </a:extLst>
        </xdr:cNvPr>
        <xdr:cNvSpPr>
          <a:spLocks noChangeAspect="1" noChangeArrowheads="1"/>
        </xdr:cNvSpPr>
      </xdr:nvSpPr>
      <xdr:spPr bwMode="auto">
        <a:xfrm>
          <a:off x="165735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24</xdr:row>
      <xdr:rowOff>0</xdr:rowOff>
    </xdr:from>
    <xdr:to>
      <xdr:col>2</xdr:col>
      <xdr:colOff>390525</xdr:colOff>
      <xdr:row>24</xdr:row>
      <xdr:rowOff>123825</xdr:rowOff>
    </xdr:to>
    <xdr:sp macro="" textlink="">
      <xdr:nvSpPr>
        <xdr:cNvPr id="4122" name="AutoShape 26" descr="Waivers Exempt">
          <a:hlinkClick xmlns:r="http://schemas.openxmlformats.org/officeDocument/2006/relationships" r:id="rId7"/>
          <a:extLst>
            <a:ext uri="{FF2B5EF4-FFF2-40B4-BE49-F238E27FC236}">
              <a16:creationId xmlns:a16="http://schemas.microsoft.com/office/drawing/2014/main" id="{6A7B829C-3B6E-4049-922A-B5A4570A0F39}"/>
            </a:ext>
          </a:extLst>
        </xdr:cNvPr>
        <xdr:cNvSpPr>
          <a:spLocks noChangeAspect="1" noChangeArrowheads="1"/>
        </xdr:cNvSpPr>
      </xdr:nvSpPr>
      <xdr:spPr bwMode="auto">
        <a:xfrm>
          <a:off x="17907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123825</xdr:colOff>
      <xdr:row>25</xdr:row>
      <xdr:rowOff>123825</xdr:rowOff>
    </xdr:to>
    <xdr:sp macro="" textlink="">
      <xdr:nvSpPr>
        <xdr:cNvPr id="4123" name="AutoShape 27" descr="Performance Bonuses">
          <a:extLst>
            <a:ext uri="{FF2B5EF4-FFF2-40B4-BE49-F238E27FC236}">
              <a16:creationId xmlns:a16="http://schemas.microsoft.com/office/drawing/2014/main" id="{2029644F-CA01-475E-98EF-11F45A646159}"/>
            </a:ext>
          </a:extLst>
        </xdr:cNvPr>
        <xdr:cNvSpPr>
          <a:spLocks noChangeAspect="1" noChangeArrowheads="1"/>
        </xdr:cNvSpPr>
      </xdr:nvSpPr>
      <xdr:spPr bwMode="auto">
        <a:xfrm>
          <a:off x="152400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25</xdr:row>
      <xdr:rowOff>0</xdr:rowOff>
    </xdr:from>
    <xdr:to>
      <xdr:col>2</xdr:col>
      <xdr:colOff>257175</xdr:colOff>
      <xdr:row>25</xdr:row>
      <xdr:rowOff>123825</xdr:rowOff>
    </xdr:to>
    <xdr:sp macro="" textlink="">
      <xdr:nvSpPr>
        <xdr:cNvPr id="4124" name="AutoShape 28" descr="Waivers Exempt">
          <a:hlinkClick xmlns:r="http://schemas.openxmlformats.org/officeDocument/2006/relationships" r:id="rId8"/>
          <a:extLst>
            <a:ext uri="{FF2B5EF4-FFF2-40B4-BE49-F238E27FC236}">
              <a16:creationId xmlns:a16="http://schemas.microsoft.com/office/drawing/2014/main" id="{C96358AE-3370-4372-A9B6-A1C1A4345D45}"/>
            </a:ext>
          </a:extLst>
        </xdr:cNvPr>
        <xdr:cNvSpPr>
          <a:spLocks noChangeAspect="1" noChangeArrowheads="1"/>
        </xdr:cNvSpPr>
      </xdr:nvSpPr>
      <xdr:spPr bwMode="auto">
        <a:xfrm>
          <a:off x="165735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123825</xdr:colOff>
      <xdr:row>26</xdr:row>
      <xdr:rowOff>123825</xdr:rowOff>
    </xdr:to>
    <xdr:sp macro="" textlink="">
      <xdr:nvSpPr>
        <xdr:cNvPr id="4125" name="AutoShape 29" descr="Waivers Exempt">
          <a:hlinkClick xmlns:r="http://schemas.openxmlformats.org/officeDocument/2006/relationships" r:id="rId9"/>
          <a:extLst>
            <a:ext uri="{FF2B5EF4-FFF2-40B4-BE49-F238E27FC236}">
              <a16:creationId xmlns:a16="http://schemas.microsoft.com/office/drawing/2014/main" id="{71076201-F9A0-4F84-9AB9-CEF5BC2F02A8}"/>
            </a:ext>
          </a:extLst>
        </xdr:cNvPr>
        <xdr:cNvSpPr>
          <a:spLocks noChangeAspect="1" noChangeArrowheads="1"/>
        </xdr:cNvSpPr>
      </xdr:nvSpPr>
      <xdr:spPr bwMode="auto">
        <a:xfrm>
          <a:off x="1524000" y="11401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123825</xdr:colOff>
      <xdr:row>27</xdr:row>
      <xdr:rowOff>123825</xdr:rowOff>
    </xdr:to>
    <xdr:sp macro="" textlink="">
      <xdr:nvSpPr>
        <xdr:cNvPr id="4126" name="AutoShape 30" descr="Performance Bonuses">
          <a:extLst>
            <a:ext uri="{FF2B5EF4-FFF2-40B4-BE49-F238E27FC236}">
              <a16:creationId xmlns:a16="http://schemas.microsoft.com/office/drawing/2014/main" id="{25037758-769B-4333-BDF6-7C5A1A928DCB}"/>
            </a:ext>
          </a:extLst>
        </xdr:cNvPr>
        <xdr:cNvSpPr>
          <a:spLocks noChangeAspect="1" noChangeArrowheads="1"/>
        </xdr:cNvSpPr>
      </xdr:nvSpPr>
      <xdr:spPr bwMode="auto">
        <a:xfrm>
          <a:off x="152400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27</xdr:row>
      <xdr:rowOff>0</xdr:rowOff>
    </xdr:from>
    <xdr:to>
      <xdr:col>2</xdr:col>
      <xdr:colOff>257175</xdr:colOff>
      <xdr:row>27</xdr:row>
      <xdr:rowOff>123825</xdr:rowOff>
    </xdr:to>
    <xdr:sp macro="" textlink="">
      <xdr:nvSpPr>
        <xdr:cNvPr id="4127" name="AutoShape 31" descr="Waivers Exempt">
          <a:hlinkClick xmlns:r="http://schemas.openxmlformats.org/officeDocument/2006/relationships" r:id="rId10"/>
          <a:extLst>
            <a:ext uri="{FF2B5EF4-FFF2-40B4-BE49-F238E27FC236}">
              <a16:creationId xmlns:a16="http://schemas.microsoft.com/office/drawing/2014/main" id="{9ED911BA-54CE-403D-A35C-90CCBCADF31D}"/>
            </a:ext>
          </a:extLst>
        </xdr:cNvPr>
        <xdr:cNvSpPr>
          <a:spLocks noChangeAspect="1" noChangeArrowheads="1"/>
        </xdr:cNvSpPr>
      </xdr:nvSpPr>
      <xdr:spPr bwMode="auto">
        <a:xfrm>
          <a:off x="165735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123825</xdr:colOff>
      <xdr:row>28</xdr:row>
      <xdr:rowOff>123825</xdr:rowOff>
    </xdr:to>
    <xdr:sp macro="" textlink="">
      <xdr:nvSpPr>
        <xdr:cNvPr id="4128" name="AutoShape 32" descr="Performance Bonuses">
          <a:extLst>
            <a:ext uri="{FF2B5EF4-FFF2-40B4-BE49-F238E27FC236}">
              <a16:creationId xmlns:a16="http://schemas.microsoft.com/office/drawing/2014/main" id="{B1B562C8-0480-43EA-AAFB-927374358539}"/>
            </a:ext>
          </a:extLst>
        </xdr:cNvPr>
        <xdr:cNvSpPr>
          <a:spLocks noChangeAspect="1" noChangeArrowheads="1"/>
        </xdr:cNvSpPr>
      </xdr:nvSpPr>
      <xdr:spPr bwMode="auto">
        <a:xfrm>
          <a:off x="152400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xdr:row>
      <xdr:rowOff>0</xdr:rowOff>
    </xdr:from>
    <xdr:to>
      <xdr:col>2</xdr:col>
      <xdr:colOff>257175</xdr:colOff>
      <xdr:row>28</xdr:row>
      <xdr:rowOff>123825</xdr:rowOff>
    </xdr:to>
    <xdr:sp macro="" textlink="">
      <xdr:nvSpPr>
        <xdr:cNvPr id="4129" name="AutoShape 33" descr="Waivers Exempt">
          <a:hlinkClick xmlns:r="http://schemas.openxmlformats.org/officeDocument/2006/relationships" r:id="rId11"/>
          <a:extLst>
            <a:ext uri="{FF2B5EF4-FFF2-40B4-BE49-F238E27FC236}">
              <a16:creationId xmlns:a16="http://schemas.microsoft.com/office/drawing/2014/main" id="{2C4662B7-E107-43C6-80FB-1FC76273597D}"/>
            </a:ext>
          </a:extLst>
        </xdr:cNvPr>
        <xdr:cNvSpPr>
          <a:spLocks noChangeAspect="1" noChangeArrowheads="1"/>
        </xdr:cNvSpPr>
      </xdr:nvSpPr>
      <xdr:spPr bwMode="auto">
        <a:xfrm>
          <a:off x="165735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123825</xdr:colOff>
      <xdr:row>29</xdr:row>
      <xdr:rowOff>123825</xdr:rowOff>
    </xdr:to>
    <xdr:sp macro="" textlink="">
      <xdr:nvSpPr>
        <xdr:cNvPr id="4130" name="AutoShape 34" descr="Performance Bonuses">
          <a:extLst>
            <a:ext uri="{FF2B5EF4-FFF2-40B4-BE49-F238E27FC236}">
              <a16:creationId xmlns:a16="http://schemas.microsoft.com/office/drawing/2014/main" id="{9A7E092A-88B0-47D9-B58A-3B88BD049644}"/>
            </a:ext>
          </a:extLst>
        </xdr:cNvPr>
        <xdr:cNvSpPr>
          <a:spLocks noChangeAspect="1" noChangeArrowheads="1"/>
        </xdr:cNvSpPr>
      </xdr:nvSpPr>
      <xdr:spPr bwMode="auto">
        <a:xfrm>
          <a:off x="15240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29</xdr:row>
      <xdr:rowOff>0</xdr:rowOff>
    </xdr:from>
    <xdr:to>
      <xdr:col>2</xdr:col>
      <xdr:colOff>257175</xdr:colOff>
      <xdr:row>29</xdr:row>
      <xdr:rowOff>123825</xdr:rowOff>
    </xdr:to>
    <xdr:sp macro="" textlink="">
      <xdr:nvSpPr>
        <xdr:cNvPr id="4131" name="AutoShape 35" descr="Retained Salary Transaction">
          <a:extLst>
            <a:ext uri="{FF2B5EF4-FFF2-40B4-BE49-F238E27FC236}">
              <a16:creationId xmlns:a16="http://schemas.microsoft.com/office/drawing/2014/main" id="{B4DC05D9-C80E-4344-9E89-97C6CDC22138}"/>
            </a:ext>
          </a:extLst>
        </xdr:cNvPr>
        <xdr:cNvSpPr>
          <a:spLocks noChangeAspect="1" noChangeArrowheads="1"/>
        </xdr:cNvSpPr>
      </xdr:nvSpPr>
      <xdr:spPr bwMode="auto">
        <a:xfrm>
          <a:off x="165735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29</xdr:row>
      <xdr:rowOff>0</xdr:rowOff>
    </xdr:from>
    <xdr:to>
      <xdr:col>2</xdr:col>
      <xdr:colOff>390525</xdr:colOff>
      <xdr:row>29</xdr:row>
      <xdr:rowOff>123825</xdr:rowOff>
    </xdr:to>
    <xdr:sp macro="" textlink="">
      <xdr:nvSpPr>
        <xdr:cNvPr id="4132" name="AutoShape 36" descr="Waivers Exempt">
          <a:hlinkClick xmlns:r="http://schemas.openxmlformats.org/officeDocument/2006/relationships" r:id="rId12"/>
          <a:extLst>
            <a:ext uri="{FF2B5EF4-FFF2-40B4-BE49-F238E27FC236}">
              <a16:creationId xmlns:a16="http://schemas.microsoft.com/office/drawing/2014/main" id="{4A4C9EE5-B120-4413-A79B-C8552743BFAC}"/>
            </a:ext>
          </a:extLst>
        </xdr:cNvPr>
        <xdr:cNvSpPr>
          <a:spLocks noChangeAspect="1" noChangeArrowheads="1"/>
        </xdr:cNvSpPr>
      </xdr:nvSpPr>
      <xdr:spPr bwMode="auto">
        <a:xfrm>
          <a:off x="17907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123825</xdr:colOff>
      <xdr:row>30</xdr:row>
      <xdr:rowOff>123825</xdr:rowOff>
    </xdr:to>
    <xdr:sp macro="" textlink="">
      <xdr:nvSpPr>
        <xdr:cNvPr id="4133" name="AutoShape 37" descr="Performance Bonuses">
          <a:extLst>
            <a:ext uri="{FF2B5EF4-FFF2-40B4-BE49-F238E27FC236}">
              <a16:creationId xmlns:a16="http://schemas.microsoft.com/office/drawing/2014/main" id="{49177F74-7396-480D-B554-89C65A56E346}"/>
            </a:ext>
          </a:extLst>
        </xdr:cNvPr>
        <xdr:cNvSpPr>
          <a:spLocks noChangeAspect="1" noChangeArrowheads="1"/>
        </xdr:cNvSpPr>
      </xdr:nvSpPr>
      <xdr:spPr bwMode="auto">
        <a:xfrm>
          <a:off x="15240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30</xdr:row>
      <xdr:rowOff>0</xdr:rowOff>
    </xdr:from>
    <xdr:to>
      <xdr:col>2</xdr:col>
      <xdr:colOff>257175</xdr:colOff>
      <xdr:row>30</xdr:row>
      <xdr:rowOff>123825</xdr:rowOff>
    </xdr:to>
    <xdr:sp macro="" textlink="">
      <xdr:nvSpPr>
        <xdr:cNvPr id="4134" name="AutoShape 38" descr="Retained Salary Transaction">
          <a:extLst>
            <a:ext uri="{FF2B5EF4-FFF2-40B4-BE49-F238E27FC236}">
              <a16:creationId xmlns:a16="http://schemas.microsoft.com/office/drawing/2014/main" id="{4C00F1CD-7AC4-44B8-B509-1AEFC5AAD862}"/>
            </a:ext>
          </a:extLst>
        </xdr:cNvPr>
        <xdr:cNvSpPr>
          <a:spLocks noChangeAspect="1" noChangeArrowheads="1"/>
        </xdr:cNvSpPr>
      </xdr:nvSpPr>
      <xdr:spPr bwMode="auto">
        <a:xfrm>
          <a:off x="16573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30</xdr:row>
      <xdr:rowOff>0</xdr:rowOff>
    </xdr:from>
    <xdr:to>
      <xdr:col>2</xdr:col>
      <xdr:colOff>390525</xdr:colOff>
      <xdr:row>30</xdr:row>
      <xdr:rowOff>123825</xdr:rowOff>
    </xdr:to>
    <xdr:sp macro="" textlink="">
      <xdr:nvSpPr>
        <xdr:cNvPr id="4135" name="AutoShape 39" descr="Waivers Exempt">
          <a:hlinkClick xmlns:r="http://schemas.openxmlformats.org/officeDocument/2006/relationships" r:id="rId13"/>
          <a:extLst>
            <a:ext uri="{FF2B5EF4-FFF2-40B4-BE49-F238E27FC236}">
              <a16:creationId xmlns:a16="http://schemas.microsoft.com/office/drawing/2014/main" id="{930909EF-E97A-48C3-82B7-84B3325E2952}"/>
            </a:ext>
          </a:extLst>
        </xdr:cNvPr>
        <xdr:cNvSpPr>
          <a:spLocks noChangeAspect="1" noChangeArrowheads="1"/>
        </xdr:cNvSpPr>
      </xdr:nvSpPr>
      <xdr:spPr bwMode="auto">
        <a:xfrm>
          <a:off x="17907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30</xdr:row>
      <xdr:rowOff>0</xdr:rowOff>
    </xdr:from>
    <xdr:to>
      <xdr:col>2</xdr:col>
      <xdr:colOff>523875</xdr:colOff>
      <xdr:row>30</xdr:row>
      <xdr:rowOff>123825</xdr:rowOff>
    </xdr:to>
    <xdr:sp macro="" textlink="">
      <xdr:nvSpPr>
        <xdr:cNvPr id="4136" name="AutoShape 40" descr="Exempt from the 50 Contract Limit">
          <a:extLst>
            <a:ext uri="{FF2B5EF4-FFF2-40B4-BE49-F238E27FC236}">
              <a16:creationId xmlns:a16="http://schemas.microsoft.com/office/drawing/2014/main" id="{150A3271-ED64-4197-9C6A-56B3B1376797}"/>
            </a:ext>
          </a:extLst>
        </xdr:cNvPr>
        <xdr:cNvSpPr>
          <a:spLocks noChangeAspect="1" noChangeArrowheads="1"/>
        </xdr:cNvSpPr>
      </xdr:nvSpPr>
      <xdr:spPr bwMode="auto">
        <a:xfrm>
          <a:off x="19240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4137" name="AutoShape 41" descr="Performance Bonuses">
          <a:extLst>
            <a:ext uri="{FF2B5EF4-FFF2-40B4-BE49-F238E27FC236}">
              <a16:creationId xmlns:a16="http://schemas.microsoft.com/office/drawing/2014/main" id="{F7B3404F-7A8F-4BED-87B1-07E2A25E374A}"/>
            </a:ext>
          </a:extLst>
        </xdr:cNvPr>
        <xdr:cNvSpPr>
          <a:spLocks noChangeAspect="1" noChangeArrowheads="1"/>
        </xdr:cNvSpPr>
      </xdr:nvSpPr>
      <xdr:spPr bwMode="auto">
        <a:xfrm>
          <a:off x="152400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31</xdr:row>
      <xdr:rowOff>0</xdr:rowOff>
    </xdr:from>
    <xdr:to>
      <xdr:col>2</xdr:col>
      <xdr:colOff>257175</xdr:colOff>
      <xdr:row>31</xdr:row>
      <xdr:rowOff>123825</xdr:rowOff>
    </xdr:to>
    <xdr:sp macro="" textlink="">
      <xdr:nvSpPr>
        <xdr:cNvPr id="4138" name="AutoShape 42" descr="Waivers Exempt">
          <a:hlinkClick xmlns:r="http://schemas.openxmlformats.org/officeDocument/2006/relationships" r:id="rId14"/>
          <a:extLst>
            <a:ext uri="{FF2B5EF4-FFF2-40B4-BE49-F238E27FC236}">
              <a16:creationId xmlns:a16="http://schemas.microsoft.com/office/drawing/2014/main" id="{FA45C912-93E9-444C-9BB2-D275385B98B0}"/>
            </a:ext>
          </a:extLst>
        </xdr:cNvPr>
        <xdr:cNvSpPr>
          <a:spLocks noChangeAspect="1" noChangeArrowheads="1"/>
        </xdr:cNvSpPr>
      </xdr:nvSpPr>
      <xdr:spPr bwMode="auto">
        <a:xfrm>
          <a:off x="165735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123825</xdr:colOff>
      <xdr:row>32</xdr:row>
      <xdr:rowOff>123825</xdr:rowOff>
    </xdr:to>
    <xdr:sp macro="" textlink="">
      <xdr:nvSpPr>
        <xdr:cNvPr id="4139" name="AutoShape 43" descr="Performance Bonuses">
          <a:extLst>
            <a:ext uri="{FF2B5EF4-FFF2-40B4-BE49-F238E27FC236}">
              <a16:creationId xmlns:a16="http://schemas.microsoft.com/office/drawing/2014/main" id="{6076C910-9833-4EE1-A757-E0FDA759D2AE}"/>
            </a:ext>
          </a:extLst>
        </xdr:cNvPr>
        <xdr:cNvSpPr>
          <a:spLocks noChangeAspect="1" noChangeArrowheads="1"/>
        </xdr:cNvSpPr>
      </xdr:nvSpPr>
      <xdr:spPr bwMode="auto">
        <a:xfrm>
          <a:off x="152400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xdr:row>
      <xdr:rowOff>0</xdr:rowOff>
    </xdr:from>
    <xdr:to>
      <xdr:col>2</xdr:col>
      <xdr:colOff>257175</xdr:colOff>
      <xdr:row>32</xdr:row>
      <xdr:rowOff>123825</xdr:rowOff>
    </xdr:to>
    <xdr:sp macro="" textlink="">
      <xdr:nvSpPr>
        <xdr:cNvPr id="4140" name="AutoShape 44" descr="Waivers Exempt">
          <a:hlinkClick xmlns:r="http://schemas.openxmlformats.org/officeDocument/2006/relationships" r:id="rId15"/>
          <a:extLst>
            <a:ext uri="{FF2B5EF4-FFF2-40B4-BE49-F238E27FC236}">
              <a16:creationId xmlns:a16="http://schemas.microsoft.com/office/drawing/2014/main" id="{6E70EF33-C91E-47D5-9276-2889B3CC1F59}"/>
            </a:ext>
          </a:extLst>
        </xdr:cNvPr>
        <xdr:cNvSpPr>
          <a:spLocks noChangeAspect="1" noChangeArrowheads="1"/>
        </xdr:cNvSpPr>
      </xdr:nvSpPr>
      <xdr:spPr bwMode="auto">
        <a:xfrm>
          <a:off x="165735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123825</xdr:colOff>
      <xdr:row>33</xdr:row>
      <xdr:rowOff>123825</xdr:rowOff>
    </xdr:to>
    <xdr:sp macro="" textlink="">
      <xdr:nvSpPr>
        <xdr:cNvPr id="4141" name="AutoShape 45" descr="Performance Bonuses">
          <a:extLst>
            <a:ext uri="{FF2B5EF4-FFF2-40B4-BE49-F238E27FC236}">
              <a16:creationId xmlns:a16="http://schemas.microsoft.com/office/drawing/2014/main" id="{8BBCACE7-EEED-45A4-A327-46C256840521}"/>
            </a:ext>
          </a:extLst>
        </xdr:cNvPr>
        <xdr:cNvSpPr>
          <a:spLocks noChangeAspect="1" noChangeArrowheads="1"/>
        </xdr:cNvSpPr>
      </xdr:nvSpPr>
      <xdr:spPr bwMode="auto">
        <a:xfrm>
          <a:off x="152400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33</xdr:row>
      <xdr:rowOff>0</xdr:rowOff>
    </xdr:from>
    <xdr:to>
      <xdr:col>2</xdr:col>
      <xdr:colOff>257175</xdr:colOff>
      <xdr:row>33</xdr:row>
      <xdr:rowOff>123825</xdr:rowOff>
    </xdr:to>
    <xdr:sp macro="" textlink="">
      <xdr:nvSpPr>
        <xdr:cNvPr id="4142" name="AutoShape 46" descr="Waivers Exempt">
          <a:hlinkClick xmlns:r="http://schemas.openxmlformats.org/officeDocument/2006/relationships" r:id="rId16"/>
          <a:extLst>
            <a:ext uri="{FF2B5EF4-FFF2-40B4-BE49-F238E27FC236}">
              <a16:creationId xmlns:a16="http://schemas.microsoft.com/office/drawing/2014/main" id="{4475F1BE-45B3-4842-A5EF-0F61F73A8C27}"/>
            </a:ext>
          </a:extLst>
        </xdr:cNvPr>
        <xdr:cNvSpPr>
          <a:spLocks noChangeAspect="1" noChangeArrowheads="1"/>
        </xdr:cNvSpPr>
      </xdr:nvSpPr>
      <xdr:spPr bwMode="auto">
        <a:xfrm>
          <a:off x="165735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123825</xdr:colOff>
      <xdr:row>34</xdr:row>
      <xdr:rowOff>123825</xdr:rowOff>
    </xdr:to>
    <xdr:sp macro="" textlink="">
      <xdr:nvSpPr>
        <xdr:cNvPr id="4143" name="AutoShape 47" descr="Performance Bonuses">
          <a:extLst>
            <a:ext uri="{FF2B5EF4-FFF2-40B4-BE49-F238E27FC236}">
              <a16:creationId xmlns:a16="http://schemas.microsoft.com/office/drawing/2014/main" id="{237AF541-5F81-4710-9861-7B16038694D3}"/>
            </a:ext>
          </a:extLst>
        </xdr:cNvPr>
        <xdr:cNvSpPr>
          <a:spLocks noChangeAspect="1" noChangeArrowheads="1"/>
        </xdr:cNvSpPr>
      </xdr:nvSpPr>
      <xdr:spPr bwMode="auto">
        <a:xfrm>
          <a:off x="152400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xdr:row>
      <xdr:rowOff>0</xdr:rowOff>
    </xdr:from>
    <xdr:to>
      <xdr:col>2</xdr:col>
      <xdr:colOff>257175</xdr:colOff>
      <xdr:row>34</xdr:row>
      <xdr:rowOff>123825</xdr:rowOff>
    </xdr:to>
    <xdr:sp macro="" textlink="">
      <xdr:nvSpPr>
        <xdr:cNvPr id="4144" name="AutoShape 48" descr="Waivers Exempt">
          <a:hlinkClick xmlns:r="http://schemas.openxmlformats.org/officeDocument/2006/relationships" r:id="rId17"/>
          <a:extLst>
            <a:ext uri="{FF2B5EF4-FFF2-40B4-BE49-F238E27FC236}">
              <a16:creationId xmlns:a16="http://schemas.microsoft.com/office/drawing/2014/main" id="{80C186E2-CB78-4927-9C23-DFF8A90F1E07}"/>
            </a:ext>
          </a:extLst>
        </xdr:cNvPr>
        <xdr:cNvSpPr>
          <a:spLocks noChangeAspect="1" noChangeArrowheads="1"/>
        </xdr:cNvSpPr>
      </xdr:nvSpPr>
      <xdr:spPr bwMode="auto">
        <a:xfrm>
          <a:off x="165735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123825</xdr:colOff>
      <xdr:row>35</xdr:row>
      <xdr:rowOff>123825</xdr:rowOff>
    </xdr:to>
    <xdr:sp macro="" textlink="">
      <xdr:nvSpPr>
        <xdr:cNvPr id="4145" name="AutoShape 49" descr="Performance Bonuses">
          <a:extLst>
            <a:ext uri="{FF2B5EF4-FFF2-40B4-BE49-F238E27FC236}">
              <a16:creationId xmlns:a16="http://schemas.microsoft.com/office/drawing/2014/main" id="{FE4F4B82-1F9F-41FF-900F-4D79EB2A9ACA}"/>
            </a:ext>
          </a:extLst>
        </xdr:cNvPr>
        <xdr:cNvSpPr>
          <a:spLocks noChangeAspect="1" noChangeArrowheads="1"/>
        </xdr:cNvSpPr>
      </xdr:nvSpPr>
      <xdr:spPr bwMode="auto">
        <a:xfrm>
          <a:off x="152400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35</xdr:row>
      <xdr:rowOff>0</xdr:rowOff>
    </xdr:from>
    <xdr:to>
      <xdr:col>2</xdr:col>
      <xdr:colOff>257175</xdr:colOff>
      <xdr:row>35</xdr:row>
      <xdr:rowOff>123825</xdr:rowOff>
    </xdr:to>
    <xdr:sp macro="" textlink="">
      <xdr:nvSpPr>
        <xdr:cNvPr id="4146" name="AutoShape 50" descr="Waivers Exempt">
          <a:hlinkClick xmlns:r="http://schemas.openxmlformats.org/officeDocument/2006/relationships" r:id="rId18"/>
          <a:extLst>
            <a:ext uri="{FF2B5EF4-FFF2-40B4-BE49-F238E27FC236}">
              <a16:creationId xmlns:a16="http://schemas.microsoft.com/office/drawing/2014/main" id="{5C9FD60E-F90E-4166-B9E0-ABA3CF8B5FEF}"/>
            </a:ext>
          </a:extLst>
        </xdr:cNvPr>
        <xdr:cNvSpPr>
          <a:spLocks noChangeAspect="1" noChangeArrowheads="1"/>
        </xdr:cNvSpPr>
      </xdr:nvSpPr>
      <xdr:spPr bwMode="auto">
        <a:xfrm>
          <a:off x="165735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123825</xdr:colOff>
      <xdr:row>36</xdr:row>
      <xdr:rowOff>123825</xdr:rowOff>
    </xdr:to>
    <xdr:sp macro="" textlink="">
      <xdr:nvSpPr>
        <xdr:cNvPr id="4147" name="AutoShape 51" descr="Performance Bonuses">
          <a:extLst>
            <a:ext uri="{FF2B5EF4-FFF2-40B4-BE49-F238E27FC236}">
              <a16:creationId xmlns:a16="http://schemas.microsoft.com/office/drawing/2014/main" id="{C307E8E5-C34B-4561-85AD-B9BB49E86557}"/>
            </a:ext>
          </a:extLst>
        </xdr:cNvPr>
        <xdr:cNvSpPr>
          <a:spLocks noChangeAspect="1" noChangeArrowheads="1"/>
        </xdr:cNvSpPr>
      </xdr:nvSpPr>
      <xdr:spPr bwMode="auto">
        <a:xfrm>
          <a:off x="152400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xdr:row>
      <xdr:rowOff>0</xdr:rowOff>
    </xdr:from>
    <xdr:to>
      <xdr:col>2</xdr:col>
      <xdr:colOff>257175</xdr:colOff>
      <xdr:row>36</xdr:row>
      <xdr:rowOff>123825</xdr:rowOff>
    </xdr:to>
    <xdr:sp macro="" textlink="">
      <xdr:nvSpPr>
        <xdr:cNvPr id="4148" name="AutoShape 52" descr="Waivers Exempt">
          <a:hlinkClick xmlns:r="http://schemas.openxmlformats.org/officeDocument/2006/relationships" r:id="rId19"/>
          <a:extLst>
            <a:ext uri="{FF2B5EF4-FFF2-40B4-BE49-F238E27FC236}">
              <a16:creationId xmlns:a16="http://schemas.microsoft.com/office/drawing/2014/main" id="{70B6071F-7D95-4A52-8E83-2C717A683863}"/>
            </a:ext>
          </a:extLst>
        </xdr:cNvPr>
        <xdr:cNvSpPr>
          <a:spLocks noChangeAspect="1" noChangeArrowheads="1"/>
        </xdr:cNvSpPr>
      </xdr:nvSpPr>
      <xdr:spPr bwMode="auto">
        <a:xfrm>
          <a:off x="165735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123825</xdr:colOff>
      <xdr:row>37</xdr:row>
      <xdr:rowOff>123825</xdr:rowOff>
    </xdr:to>
    <xdr:sp macro="" textlink="">
      <xdr:nvSpPr>
        <xdr:cNvPr id="4149" name="AutoShape 53" descr="Performance Bonuses">
          <a:extLst>
            <a:ext uri="{FF2B5EF4-FFF2-40B4-BE49-F238E27FC236}">
              <a16:creationId xmlns:a16="http://schemas.microsoft.com/office/drawing/2014/main" id="{8355087C-3B61-44EA-BD8E-D56387DA6C22}"/>
            </a:ext>
          </a:extLst>
        </xdr:cNvPr>
        <xdr:cNvSpPr>
          <a:spLocks noChangeAspect="1" noChangeArrowheads="1"/>
        </xdr:cNvSpPr>
      </xdr:nvSpPr>
      <xdr:spPr bwMode="auto">
        <a:xfrm>
          <a:off x="152400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xdr:row>
      <xdr:rowOff>0</xdr:rowOff>
    </xdr:from>
    <xdr:to>
      <xdr:col>2</xdr:col>
      <xdr:colOff>257175</xdr:colOff>
      <xdr:row>37</xdr:row>
      <xdr:rowOff>123825</xdr:rowOff>
    </xdr:to>
    <xdr:sp macro="" textlink="">
      <xdr:nvSpPr>
        <xdr:cNvPr id="4150" name="AutoShape 54" descr="Waivers Exempt">
          <a:hlinkClick xmlns:r="http://schemas.openxmlformats.org/officeDocument/2006/relationships" r:id="rId20"/>
          <a:extLst>
            <a:ext uri="{FF2B5EF4-FFF2-40B4-BE49-F238E27FC236}">
              <a16:creationId xmlns:a16="http://schemas.microsoft.com/office/drawing/2014/main" id="{4B6A4490-2D80-4F08-AB3D-092794887FC7}"/>
            </a:ext>
          </a:extLst>
        </xdr:cNvPr>
        <xdr:cNvSpPr>
          <a:spLocks noChangeAspect="1" noChangeArrowheads="1"/>
        </xdr:cNvSpPr>
      </xdr:nvSpPr>
      <xdr:spPr bwMode="auto">
        <a:xfrm>
          <a:off x="165735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123825</xdr:colOff>
      <xdr:row>38</xdr:row>
      <xdr:rowOff>123825</xdr:rowOff>
    </xdr:to>
    <xdr:sp macro="" textlink="">
      <xdr:nvSpPr>
        <xdr:cNvPr id="4151" name="AutoShape 55" descr="Performance Bonuses">
          <a:extLst>
            <a:ext uri="{FF2B5EF4-FFF2-40B4-BE49-F238E27FC236}">
              <a16:creationId xmlns:a16="http://schemas.microsoft.com/office/drawing/2014/main" id="{5BC84FF5-18AF-4C55-B432-C16F7E370E64}"/>
            </a:ext>
          </a:extLst>
        </xdr:cNvPr>
        <xdr:cNvSpPr>
          <a:spLocks noChangeAspect="1" noChangeArrowheads="1"/>
        </xdr:cNvSpPr>
      </xdr:nvSpPr>
      <xdr:spPr bwMode="auto">
        <a:xfrm>
          <a:off x="152400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38</xdr:row>
      <xdr:rowOff>0</xdr:rowOff>
    </xdr:from>
    <xdr:to>
      <xdr:col>2</xdr:col>
      <xdr:colOff>257175</xdr:colOff>
      <xdr:row>38</xdr:row>
      <xdr:rowOff>123825</xdr:rowOff>
    </xdr:to>
    <xdr:sp macro="" textlink="">
      <xdr:nvSpPr>
        <xdr:cNvPr id="4152" name="AutoShape 56" descr="Waivers Exempt">
          <a:hlinkClick xmlns:r="http://schemas.openxmlformats.org/officeDocument/2006/relationships" r:id="rId21"/>
          <a:extLst>
            <a:ext uri="{FF2B5EF4-FFF2-40B4-BE49-F238E27FC236}">
              <a16:creationId xmlns:a16="http://schemas.microsoft.com/office/drawing/2014/main" id="{88B92941-1ECA-4DFA-9DA0-D1FF83DE226B}"/>
            </a:ext>
          </a:extLst>
        </xdr:cNvPr>
        <xdr:cNvSpPr>
          <a:spLocks noChangeAspect="1" noChangeArrowheads="1"/>
        </xdr:cNvSpPr>
      </xdr:nvSpPr>
      <xdr:spPr bwMode="auto">
        <a:xfrm>
          <a:off x="165735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123825</xdr:colOff>
      <xdr:row>39</xdr:row>
      <xdr:rowOff>123825</xdr:rowOff>
    </xdr:to>
    <xdr:sp macro="" textlink="">
      <xdr:nvSpPr>
        <xdr:cNvPr id="4153" name="AutoShape 57" descr="Performance Bonuses">
          <a:extLst>
            <a:ext uri="{FF2B5EF4-FFF2-40B4-BE49-F238E27FC236}">
              <a16:creationId xmlns:a16="http://schemas.microsoft.com/office/drawing/2014/main" id="{7A800950-3762-4266-8BFF-E02F830F3337}"/>
            </a:ext>
          </a:extLst>
        </xdr:cNvPr>
        <xdr:cNvSpPr>
          <a:spLocks noChangeAspect="1" noChangeArrowheads="1"/>
        </xdr:cNvSpPr>
      </xdr:nvSpPr>
      <xdr:spPr bwMode="auto">
        <a:xfrm>
          <a:off x="152400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39</xdr:row>
      <xdr:rowOff>0</xdr:rowOff>
    </xdr:from>
    <xdr:to>
      <xdr:col>2</xdr:col>
      <xdr:colOff>257175</xdr:colOff>
      <xdr:row>39</xdr:row>
      <xdr:rowOff>123825</xdr:rowOff>
    </xdr:to>
    <xdr:sp macro="" textlink="">
      <xdr:nvSpPr>
        <xdr:cNvPr id="4154" name="AutoShape 58" descr="Waivers Exempt">
          <a:hlinkClick xmlns:r="http://schemas.openxmlformats.org/officeDocument/2006/relationships" r:id="rId22"/>
          <a:extLst>
            <a:ext uri="{FF2B5EF4-FFF2-40B4-BE49-F238E27FC236}">
              <a16:creationId xmlns:a16="http://schemas.microsoft.com/office/drawing/2014/main" id="{F49D8510-0CC7-470C-92CE-6A80D636599E}"/>
            </a:ext>
          </a:extLst>
        </xdr:cNvPr>
        <xdr:cNvSpPr>
          <a:spLocks noChangeAspect="1" noChangeArrowheads="1"/>
        </xdr:cNvSpPr>
      </xdr:nvSpPr>
      <xdr:spPr bwMode="auto">
        <a:xfrm>
          <a:off x="165735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123825</xdr:colOff>
      <xdr:row>40</xdr:row>
      <xdr:rowOff>123825</xdr:rowOff>
    </xdr:to>
    <xdr:sp macro="" textlink="">
      <xdr:nvSpPr>
        <xdr:cNvPr id="4155" name="AutoShape 59" descr="Performance Bonuses">
          <a:extLst>
            <a:ext uri="{FF2B5EF4-FFF2-40B4-BE49-F238E27FC236}">
              <a16:creationId xmlns:a16="http://schemas.microsoft.com/office/drawing/2014/main" id="{07930ECF-8183-4ABF-98F6-8DEC6B840441}"/>
            </a:ext>
          </a:extLst>
        </xdr:cNvPr>
        <xdr:cNvSpPr>
          <a:spLocks noChangeAspect="1" noChangeArrowheads="1"/>
        </xdr:cNvSpPr>
      </xdr:nvSpPr>
      <xdr:spPr bwMode="auto">
        <a:xfrm>
          <a:off x="152400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40</xdr:row>
      <xdr:rowOff>0</xdr:rowOff>
    </xdr:from>
    <xdr:to>
      <xdr:col>2</xdr:col>
      <xdr:colOff>257175</xdr:colOff>
      <xdr:row>40</xdr:row>
      <xdr:rowOff>123825</xdr:rowOff>
    </xdr:to>
    <xdr:sp macro="" textlink="">
      <xdr:nvSpPr>
        <xdr:cNvPr id="4156" name="AutoShape 60" descr="Waivers Exempt">
          <a:hlinkClick xmlns:r="http://schemas.openxmlformats.org/officeDocument/2006/relationships" r:id="rId23"/>
          <a:extLst>
            <a:ext uri="{FF2B5EF4-FFF2-40B4-BE49-F238E27FC236}">
              <a16:creationId xmlns:a16="http://schemas.microsoft.com/office/drawing/2014/main" id="{51C30A9D-506A-47B4-9FAF-BFE23E642A04}"/>
            </a:ext>
          </a:extLst>
        </xdr:cNvPr>
        <xdr:cNvSpPr>
          <a:spLocks noChangeAspect="1" noChangeArrowheads="1"/>
        </xdr:cNvSpPr>
      </xdr:nvSpPr>
      <xdr:spPr bwMode="auto">
        <a:xfrm>
          <a:off x="165735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123825</xdr:colOff>
      <xdr:row>41</xdr:row>
      <xdr:rowOff>123825</xdr:rowOff>
    </xdr:to>
    <xdr:sp macro="" textlink="">
      <xdr:nvSpPr>
        <xdr:cNvPr id="4157" name="AutoShape 61" descr="Waivers Exempt">
          <a:hlinkClick xmlns:r="http://schemas.openxmlformats.org/officeDocument/2006/relationships" r:id="rId24"/>
          <a:extLst>
            <a:ext uri="{FF2B5EF4-FFF2-40B4-BE49-F238E27FC236}">
              <a16:creationId xmlns:a16="http://schemas.microsoft.com/office/drawing/2014/main" id="{2E529846-A33D-4F46-A493-A0ED22E96220}"/>
            </a:ext>
          </a:extLst>
        </xdr:cNvPr>
        <xdr:cNvSpPr>
          <a:spLocks noChangeAspect="1" noChangeArrowheads="1"/>
        </xdr:cNvSpPr>
      </xdr:nvSpPr>
      <xdr:spPr bwMode="auto">
        <a:xfrm>
          <a:off x="1524000" y="14449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123825</xdr:colOff>
      <xdr:row>42</xdr:row>
      <xdr:rowOff>123825</xdr:rowOff>
    </xdr:to>
    <xdr:sp macro="" textlink="">
      <xdr:nvSpPr>
        <xdr:cNvPr id="4158" name="AutoShape 62" descr="Retained Salary Transaction">
          <a:extLst>
            <a:ext uri="{FF2B5EF4-FFF2-40B4-BE49-F238E27FC236}">
              <a16:creationId xmlns:a16="http://schemas.microsoft.com/office/drawing/2014/main" id="{0187A37C-CAD4-40F5-BDB6-3359F64C7002}"/>
            </a:ext>
          </a:extLst>
        </xdr:cNvPr>
        <xdr:cNvSpPr>
          <a:spLocks noChangeAspect="1" noChangeArrowheads="1"/>
        </xdr:cNvSpPr>
      </xdr:nvSpPr>
      <xdr:spPr bwMode="auto">
        <a:xfrm>
          <a:off x="15240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42</xdr:row>
      <xdr:rowOff>0</xdr:rowOff>
    </xdr:from>
    <xdr:to>
      <xdr:col>2</xdr:col>
      <xdr:colOff>257175</xdr:colOff>
      <xdr:row>42</xdr:row>
      <xdr:rowOff>123825</xdr:rowOff>
    </xdr:to>
    <xdr:sp macro="" textlink="">
      <xdr:nvSpPr>
        <xdr:cNvPr id="4159" name="AutoShape 63" descr="Waivers Exempt">
          <a:hlinkClick xmlns:r="http://schemas.openxmlformats.org/officeDocument/2006/relationships" r:id="rId25"/>
          <a:extLst>
            <a:ext uri="{FF2B5EF4-FFF2-40B4-BE49-F238E27FC236}">
              <a16:creationId xmlns:a16="http://schemas.microsoft.com/office/drawing/2014/main" id="{EC2F8A82-E8B9-4DE1-AEB5-31754F375EF5}"/>
            </a:ext>
          </a:extLst>
        </xdr:cNvPr>
        <xdr:cNvSpPr>
          <a:spLocks noChangeAspect="1" noChangeArrowheads="1"/>
        </xdr:cNvSpPr>
      </xdr:nvSpPr>
      <xdr:spPr bwMode="auto">
        <a:xfrm>
          <a:off x="165735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42</xdr:row>
      <xdr:rowOff>0</xdr:rowOff>
    </xdr:from>
    <xdr:to>
      <xdr:col>2</xdr:col>
      <xdr:colOff>390525</xdr:colOff>
      <xdr:row>42</xdr:row>
      <xdr:rowOff>123825</xdr:rowOff>
    </xdr:to>
    <xdr:sp macro="" textlink="">
      <xdr:nvSpPr>
        <xdr:cNvPr id="4160" name="AutoShape 64" descr="Exempt from the 50 Contract Limit">
          <a:extLst>
            <a:ext uri="{FF2B5EF4-FFF2-40B4-BE49-F238E27FC236}">
              <a16:creationId xmlns:a16="http://schemas.microsoft.com/office/drawing/2014/main" id="{50F3A7EF-D2FF-4566-82F2-E76F268EFA66}"/>
            </a:ext>
          </a:extLst>
        </xdr:cNvPr>
        <xdr:cNvSpPr>
          <a:spLocks noChangeAspect="1" noChangeArrowheads="1"/>
        </xdr:cNvSpPr>
      </xdr:nvSpPr>
      <xdr:spPr bwMode="auto">
        <a:xfrm>
          <a:off x="17907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123825</xdr:colOff>
      <xdr:row>43</xdr:row>
      <xdr:rowOff>123825</xdr:rowOff>
    </xdr:to>
    <xdr:sp macro="" textlink="">
      <xdr:nvSpPr>
        <xdr:cNvPr id="4161" name="AutoShape 65" descr="Waivers Exempt">
          <a:hlinkClick xmlns:r="http://schemas.openxmlformats.org/officeDocument/2006/relationships" r:id="rId26"/>
          <a:extLst>
            <a:ext uri="{FF2B5EF4-FFF2-40B4-BE49-F238E27FC236}">
              <a16:creationId xmlns:a16="http://schemas.microsoft.com/office/drawing/2014/main" id="{D2B266FA-DB1B-4675-9617-BAF92A82894E}"/>
            </a:ext>
          </a:extLst>
        </xdr:cNvPr>
        <xdr:cNvSpPr>
          <a:spLocks noChangeAspect="1" noChangeArrowheads="1"/>
        </xdr:cNvSpPr>
      </xdr:nvSpPr>
      <xdr:spPr bwMode="auto">
        <a:xfrm>
          <a:off x="1524000" y="1483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123825</xdr:colOff>
      <xdr:row>45</xdr:row>
      <xdr:rowOff>104775</xdr:rowOff>
    </xdr:to>
    <xdr:sp macro="" textlink="">
      <xdr:nvSpPr>
        <xdr:cNvPr id="4162" name="AutoShape 66" descr="Arbitration Eligible">
          <a:hlinkClick xmlns:r="http://schemas.openxmlformats.org/officeDocument/2006/relationships" r:id="rId27"/>
          <a:extLst>
            <a:ext uri="{FF2B5EF4-FFF2-40B4-BE49-F238E27FC236}">
              <a16:creationId xmlns:a16="http://schemas.microsoft.com/office/drawing/2014/main" id="{00590724-5705-46C5-94C4-368A88B4FCCB}"/>
            </a:ext>
          </a:extLst>
        </xdr:cNvPr>
        <xdr:cNvSpPr>
          <a:spLocks noChangeAspect="1" noChangeArrowheads="1"/>
        </xdr:cNvSpPr>
      </xdr:nvSpPr>
      <xdr:spPr bwMode="auto">
        <a:xfrm>
          <a:off x="5334000" y="152114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657</xdr:row>
      <xdr:rowOff>0</xdr:rowOff>
    </xdr:from>
    <xdr:to>
      <xdr:col>0</xdr:col>
      <xdr:colOff>304800</xdr:colOff>
      <xdr:row>658</xdr:row>
      <xdr:rowOff>121920</xdr:rowOff>
    </xdr:to>
    <xdr:sp macro="" textlink="">
      <xdr:nvSpPr>
        <xdr:cNvPr id="3073" name="AutoShape 1" descr="Chicago Blackhawks">
          <a:extLst>
            <a:ext uri="{FF2B5EF4-FFF2-40B4-BE49-F238E27FC236}">
              <a16:creationId xmlns:a16="http://schemas.microsoft.com/office/drawing/2014/main" id="{00000000-0008-0000-0D00-0000010C0000}"/>
            </a:ext>
          </a:extLst>
        </xdr:cNvPr>
        <xdr:cNvSpPr>
          <a:spLocks noChangeAspect="1" noChangeArrowheads="1"/>
        </xdr:cNvSpPr>
      </xdr:nvSpPr>
      <xdr:spPr bwMode="auto">
        <a:xfrm>
          <a:off x="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412</xdr:row>
      <xdr:rowOff>0</xdr:rowOff>
    </xdr:from>
    <xdr:to>
      <xdr:col>0</xdr:col>
      <xdr:colOff>304800</xdr:colOff>
      <xdr:row>413</xdr:row>
      <xdr:rowOff>121920</xdr:rowOff>
    </xdr:to>
    <xdr:sp macro="" textlink="">
      <xdr:nvSpPr>
        <xdr:cNvPr id="3074" name="AutoShape 2" descr="Chicago Blackhawks">
          <a:extLst>
            <a:ext uri="{FF2B5EF4-FFF2-40B4-BE49-F238E27FC236}">
              <a16:creationId xmlns:a16="http://schemas.microsoft.com/office/drawing/2014/main" id="{00000000-0008-0000-0D00-0000020C0000}"/>
            </a:ext>
          </a:extLst>
        </xdr:cNvPr>
        <xdr:cNvSpPr>
          <a:spLocks noChangeAspect="1" noChangeArrowheads="1"/>
        </xdr:cNvSpPr>
      </xdr:nvSpPr>
      <xdr:spPr bwMode="auto">
        <a:xfrm>
          <a:off x="0" y="74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75</xdr:row>
      <xdr:rowOff>121920</xdr:rowOff>
    </xdr:to>
    <xdr:sp macro="" textlink="">
      <xdr:nvSpPr>
        <xdr:cNvPr id="3075" name="AutoShape 3" descr="Los Angeles Kings">
          <a:extLst>
            <a:ext uri="{FF2B5EF4-FFF2-40B4-BE49-F238E27FC236}">
              <a16:creationId xmlns:a16="http://schemas.microsoft.com/office/drawing/2014/main" id="{00000000-0008-0000-0D00-0000030C0000}"/>
            </a:ext>
          </a:extLst>
        </xdr:cNvPr>
        <xdr:cNvSpPr>
          <a:spLocks noChangeAspect="1" noChangeArrowheads="1"/>
        </xdr:cNvSpPr>
      </xdr:nvSpPr>
      <xdr:spPr bwMode="auto">
        <a:xfrm>
          <a:off x="0" y="111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30</xdr:row>
      <xdr:rowOff>121920</xdr:rowOff>
    </xdr:to>
    <xdr:sp macro="" textlink="">
      <xdr:nvSpPr>
        <xdr:cNvPr id="3076" name="AutoShape 4" descr="Washington Capitals">
          <a:extLst>
            <a:ext uri="{FF2B5EF4-FFF2-40B4-BE49-F238E27FC236}">
              <a16:creationId xmlns:a16="http://schemas.microsoft.com/office/drawing/2014/main" id="{00000000-0008-0000-0D00-0000040C0000}"/>
            </a:ext>
          </a:extLst>
        </xdr:cNvPr>
        <xdr:cNvSpPr>
          <a:spLocks noChangeAspect="1" noChangeArrowheads="1"/>
        </xdr:cNvSpPr>
      </xdr:nvSpPr>
      <xdr:spPr bwMode="auto">
        <a:xfrm>
          <a:off x="0" y="147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283</xdr:row>
      <xdr:rowOff>0</xdr:rowOff>
    </xdr:from>
    <xdr:to>
      <xdr:col>0</xdr:col>
      <xdr:colOff>304800</xdr:colOff>
      <xdr:row>284</xdr:row>
      <xdr:rowOff>121920</xdr:rowOff>
    </xdr:to>
    <xdr:sp macro="" textlink="">
      <xdr:nvSpPr>
        <xdr:cNvPr id="3077" name="AutoShape 5" descr="Pittsburgh Penguins">
          <a:extLst>
            <a:ext uri="{FF2B5EF4-FFF2-40B4-BE49-F238E27FC236}">
              <a16:creationId xmlns:a16="http://schemas.microsoft.com/office/drawing/2014/main" id="{00000000-0008-0000-0D00-0000050C0000}"/>
            </a:ext>
          </a:extLst>
        </xdr:cNvPr>
        <xdr:cNvSpPr>
          <a:spLocks noChangeAspect="1" noChangeArrowheads="1"/>
        </xdr:cNvSpPr>
      </xdr:nvSpPr>
      <xdr:spPr bwMode="auto">
        <a:xfrm>
          <a:off x="0" y="185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362</xdr:row>
      <xdr:rowOff>0</xdr:rowOff>
    </xdr:from>
    <xdr:to>
      <xdr:col>0</xdr:col>
      <xdr:colOff>304800</xdr:colOff>
      <xdr:row>363</xdr:row>
      <xdr:rowOff>121920</xdr:rowOff>
    </xdr:to>
    <xdr:sp macro="" textlink="">
      <xdr:nvSpPr>
        <xdr:cNvPr id="3078" name="AutoShape 6" descr="Dallas Stars">
          <a:extLst>
            <a:ext uri="{FF2B5EF4-FFF2-40B4-BE49-F238E27FC236}">
              <a16:creationId xmlns:a16="http://schemas.microsoft.com/office/drawing/2014/main" id="{00000000-0008-0000-0D00-0000060C0000}"/>
            </a:ext>
          </a:extLst>
        </xdr:cNvPr>
        <xdr:cNvSpPr>
          <a:spLocks noChangeAspect="1" noChangeArrowheads="1"/>
        </xdr:cNvSpPr>
      </xdr:nvSpPr>
      <xdr:spPr bwMode="auto">
        <a:xfrm>
          <a:off x="0" y="222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651</xdr:row>
      <xdr:rowOff>0</xdr:rowOff>
    </xdr:from>
    <xdr:to>
      <xdr:col>0</xdr:col>
      <xdr:colOff>304800</xdr:colOff>
      <xdr:row>652</xdr:row>
      <xdr:rowOff>121920</xdr:rowOff>
    </xdr:to>
    <xdr:sp macro="" textlink="">
      <xdr:nvSpPr>
        <xdr:cNvPr id="3079" name="AutoShape 7" descr="Nashville Predators">
          <a:extLst>
            <a:ext uri="{FF2B5EF4-FFF2-40B4-BE49-F238E27FC236}">
              <a16:creationId xmlns:a16="http://schemas.microsoft.com/office/drawing/2014/main" id="{00000000-0008-0000-0D00-0000070C0000}"/>
            </a:ext>
          </a:extLst>
        </xdr:cNvPr>
        <xdr:cNvSpPr>
          <a:spLocks noChangeAspect="1" noChangeArrowheads="1"/>
        </xdr:cNvSpPr>
      </xdr:nvSpPr>
      <xdr:spPr bwMode="auto">
        <a:xfrm>
          <a:off x="0" y="240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744</xdr:row>
      <xdr:rowOff>0</xdr:rowOff>
    </xdr:from>
    <xdr:to>
      <xdr:col>0</xdr:col>
      <xdr:colOff>304800</xdr:colOff>
      <xdr:row>745</xdr:row>
      <xdr:rowOff>121920</xdr:rowOff>
    </xdr:to>
    <xdr:sp macro="" textlink="">
      <xdr:nvSpPr>
        <xdr:cNvPr id="3080" name="AutoShape 8" descr="Pittsburgh Penguins">
          <a:extLst>
            <a:ext uri="{FF2B5EF4-FFF2-40B4-BE49-F238E27FC236}">
              <a16:creationId xmlns:a16="http://schemas.microsoft.com/office/drawing/2014/main" id="{00000000-0008-0000-0D00-0000080C0000}"/>
            </a:ext>
          </a:extLst>
        </xdr:cNvPr>
        <xdr:cNvSpPr>
          <a:spLocks noChangeAspect="1" noChangeArrowheads="1"/>
        </xdr:cNvSpPr>
      </xdr:nvSpPr>
      <xdr:spPr bwMode="auto">
        <a:xfrm>
          <a:off x="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204</xdr:row>
      <xdr:rowOff>0</xdr:rowOff>
    </xdr:from>
    <xdr:to>
      <xdr:col>0</xdr:col>
      <xdr:colOff>304800</xdr:colOff>
      <xdr:row>205</xdr:row>
      <xdr:rowOff>121920</xdr:rowOff>
    </xdr:to>
    <xdr:sp macro="" textlink="">
      <xdr:nvSpPr>
        <xdr:cNvPr id="3081" name="AutoShape 9" descr="Anaheim Ducks">
          <a:extLst>
            <a:ext uri="{FF2B5EF4-FFF2-40B4-BE49-F238E27FC236}">
              <a16:creationId xmlns:a16="http://schemas.microsoft.com/office/drawing/2014/main" id="{00000000-0008-0000-0D00-0000090C0000}"/>
            </a:ext>
          </a:extLst>
        </xdr:cNvPr>
        <xdr:cNvSpPr>
          <a:spLocks noChangeAspect="1" noChangeArrowheads="1"/>
        </xdr:cNvSpPr>
      </xdr:nvSpPr>
      <xdr:spPr bwMode="auto">
        <a:xfrm>
          <a:off x="0" y="31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325</xdr:row>
      <xdr:rowOff>0</xdr:rowOff>
    </xdr:from>
    <xdr:to>
      <xdr:col>0</xdr:col>
      <xdr:colOff>304800</xdr:colOff>
      <xdr:row>326</xdr:row>
      <xdr:rowOff>121920</xdr:rowOff>
    </xdr:to>
    <xdr:sp macro="" textlink="">
      <xdr:nvSpPr>
        <xdr:cNvPr id="3082" name="AutoShape 10" descr="New York Rangers">
          <a:extLst>
            <a:ext uri="{FF2B5EF4-FFF2-40B4-BE49-F238E27FC236}">
              <a16:creationId xmlns:a16="http://schemas.microsoft.com/office/drawing/2014/main" id="{00000000-0008-0000-0D00-00000A0C0000}"/>
            </a:ext>
          </a:extLst>
        </xdr:cNvPr>
        <xdr:cNvSpPr>
          <a:spLocks noChangeAspect="1" noChangeArrowheads="1"/>
        </xdr:cNvSpPr>
      </xdr:nvSpPr>
      <xdr:spPr bwMode="auto">
        <a:xfrm>
          <a:off x="0" y="352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757</xdr:row>
      <xdr:rowOff>0</xdr:rowOff>
    </xdr:from>
    <xdr:to>
      <xdr:col>0</xdr:col>
      <xdr:colOff>304800</xdr:colOff>
      <xdr:row>758</xdr:row>
      <xdr:rowOff>121920</xdr:rowOff>
    </xdr:to>
    <xdr:sp macro="" textlink="">
      <xdr:nvSpPr>
        <xdr:cNvPr id="3083" name="AutoShape 11" descr="Tampa Bay Lightning">
          <a:extLst>
            <a:ext uri="{FF2B5EF4-FFF2-40B4-BE49-F238E27FC236}">
              <a16:creationId xmlns:a16="http://schemas.microsoft.com/office/drawing/2014/main" id="{00000000-0008-0000-0D00-00000B0C0000}"/>
            </a:ext>
          </a:extLst>
        </xdr:cNvPr>
        <xdr:cNvSpPr>
          <a:spLocks noChangeAspect="1" noChangeArrowheads="1"/>
        </xdr:cNvSpPr>
      </xdr:nvSpPr>
      <xdr:spPr bwMode="auto">
        <a:xfrm>
          <a:off x="0" y="389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491</xdr:row>
      <xdr:rowOff>0</xdr:rowOff>
    </xdr:from>
    <xdr:to>
      <xdr:col>0</xdr:col>
      <xdr:colOff>304800</xdr:colOff>
      <xdr:row>492</xdr:row>
      <xdr:rowOff>121920</xdr:rowOff>
    </xdr:to>
    <xdr:sp macro="" textlink="">
      <xdr:nvSpPr>
        <xdr:cNvPr id="3084" name="AutoShape 12" descr="Edmonton Oilers">
          <a:extLst>
            <a:ext uri="{FF2B5EF4-FFF2-40B4-BE49-F238E27FC236}">
              <a16:creationId xmlns:a16="http://schemas.microsoft.com/office/drawing/2014/main" id="{00000000-0008-0000-0D00-00000C0C0000}"/>
            </a:ext>
          </a:extLst>
        </xdr:cNvPr>
        <xdr:cNvSpPr>
          <a:spLocks noChangeAspect="1" noChangeArrowheads="1"/>
        </xdr:cNvSpPr>
      </xdr:nvSpPr>
      <xdr:spPr bwMode="auto">
        <a:xfrm>
          <a:off x="0" y="425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178</xdr:row>
      <xdr:rowOff>0</xdr:rowOff>
    </xdr:from>
    <xdr:to>
      <xdr:col>0</xdr:col>
      <xdr:colOff>304800</xdr:colOff>
      <xdr:row>179</xdr:row>
      <xdr:rowOff>121920</xdr:rowOff>
    </xdr:to>
    <xdr:sp macro="" textlink="">
      <xdr:nvSpPr>
        <xdr:cNvPr id="3085" name="AutoShape 13" descr="Philadelphia Flyers">
          <a:extLst>
            <a:ext uri="{FF2B5EF4-FFF2-40B4-BE49-F238E27FC236}">
              <a16:creationId xmlns:a16="http://schemas.microsoft.com/office/drawing/2014/main" id="{00000000-0008-0000-0D00-00000D0C0000}"/>
            </a:ext>
          </a:extLst>
        </xdr:cNvPr>
        <xdr:cNvSpPr>
          <a:spLocks noChangeAspect="1" noChangeArrowheads="1"/>
        </xdr:cNvSpPr>
      </xdr:nvSpPr>
      <xdr:spPr bwMode="auto">
        <a:xfrm>
          <a:off x="0" y="46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704</xdr:row>
      <xdr:rowOff>0</xdr:rowOff>
    </xdr:from>
    <xdr:to>
      <xdr:col>0</xdr:col>
      <xdr:colOff>304800</xdr:colOff>
      <xdr:row>705</xdr:row>
      <xdr:rowOff>121920</xdr:rowOff>
    </xdr:to>
    <xdr:sp macro="" textlink="">
      <xdr:nvSpPr>
        <xdr:cNvPr id="3086" name="AutoShape 14" descr="Anaheim Ducks">
          <a:extLst>
            <a:ext uri="{FF2B5EF4-FFF2-40B4-BE49-F238E27FC236}">
              <a16:creationId xmlns:a16="http://schemas.microsoft.com/office/drawing/2014/main" id="{00000000-0008-0000-0D00-00000E0C0000}"/>
            </a:ext>
          </a:extLst>
        </xdr:cNvPr>
        <xdr:cNvSpPr>
          <a:spLocks noChangeAspect="1" noChangeArrowheads="1"/>
        </xdr:cNvSpPr>
      </xdr:nvSpPr>
      <xdr:spPr bwMode="auto">
        <a:xfrm>
          <a:off x="0" y="49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356</xdr:row>
      <xdr:rowOff>0</xdr:rowOff>
    </xdr:from>
    <xdr:to>
      <xdr:col>0</xdr:col>
      <xdr:colOff>304800</xdr:colOff>
      <xdr:row>357</xdr:row>
      <xdr:rowOff>121920</xdr:rowOff>
    </xdr:to>
    <xdr:sp macro="" textlink="">
      <xdr:nvSpPr>
        <xdr:cNvPr id="3087" name="AutoShape 15" descr="Philadelphia Flyers">
          <a:extLst>
            <a:ext uri="{FF2B5EF4-FFF2-40B4-BE49-F238E27FC236}">
              <a16:creationId xmlns:a16="http://schemas.microsoft.com/office/drawing/2014/main" id="{00000000-0008-0000-0D00-00000F0C0000}"/>
            </a:ext>
          </a:extLst>
        </xdr:cNvPr>
        <xdr:cNvSpPr>
          <a:spLocks noChangeAspect="1" noChangeArrowheads="1"/>
        </xdr:cNvSpPr>
      </xdr:nvSpPr>
      <xdr:spPr bwMode="auto">
        <a:xfrm>
          <a:off x="0" y="53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122</xdr:row>
      <xdr:rowOff>0</xdr:rowOff>
    </xdr:from>
    <xdr:to>
      <xdr:col>0</xdr:col>
      <xdr:colOff>304800</xdr:colOff>
      <xdr:row>123</xdr:row>
      <xdr:rowOff>121920</xdr:rowOff>
    </xdr:to>
    <xdr:sp macro="" textlink="">
      <xdr:nvSpPr>
        <xdr:cNvPr id="3088" name="AutoShape 16" descr="San Jose Sharks">
          <a:extLst>
            <a:ext uri="{FF2B5EF4-FFF2-40B4-BE49-F238E27FC236}">
              <a16:creationId xmlns:a16="http://schemas.microsoft.com/office/drawing/2014/main" id="{00000000-0008-0000-0D00-0000100C0000}"/>
            </a:ext>
          </a:extLst>
        </xdr:cNvPr>
        <xdr:cNvSpPr>
          <a:spLocks noChangeAspect="1" noChangeArrowheads="1"/>
        </xdr:cNvSpPr>
      </xdr:nvSpPr>
      <xdr:spPr bwMode="auto">
        <a:xfrm>
          <a:off x="0" y="573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672</xdr:row>
      <xdr:rowOff>0</xdr:rowOff>
    </xdr:from>
    <xdr:to>
      <xdr:col>0</xdr:col>
      <xdr:colOff>304800</xdr:colOff>
      <xdr:row>673</xdr:row>
      <xdr:rowOff>121920</xdr:rowOff>
    </xdr:to>
    <xdr:sp macro="" textlink="">
      <xdr:nvSpPr>
        <xdr:cNvPr id="3089" name="AutoShape 17" descr="Pittsburgh Penguins">
          <a:extLst>
            <a:ext uri="{FF2B5EF4-FFF2-40B4-BE49-F238E27FC236}">
              <a16:creationId xmlns:a16="http://schemas.microsoft.com/office/drawing/2014/main" id="{00000000-0008-0000-0D00-0000110C0000}"/>
            </a:ext>
          </a:extLst>
        </xdr:cNvPr>
        <xdr:cNvSpPr>
          <a:spLocks noChangeAspect="1" noChangeArrowheads="1"/>
        </xdr:cNvSpPr>
      </xdr:nvSpPr>
      <xdr:spPr bwMode="auto">
        <a:xfrm>
          <a:off x="0" y="610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706</xdr:row>
      <xdr:rowOff>0</xdr:rowOff>
    </xdr:from>
    <xdr:to>
      <xdr:col>0</xdr:col>
      <xdr:colOff>304800</xdr:colOff>
      <xdr:row>707</xdr:row>
      <xdr:rowOff>121920</xdr:rowOff>
    </xdr:to>
    <xdr:sp macro="" textlink="">
      <xdr:nvSpPr>
        <xdr:cNvPr id="3090" name="AutoShape 18" descr="Nashville Predators">
          <a:extLst>
            <a:ext uri="{FF2B5EF4-FFF2-40B4-BE49-F238E27FC236}">
              <a16:creationId xmlns:a16="http://schemas.microsoft.com/office/drawing/2014/main" id="{00000000-0008-0000-0D00-0000120C0000}"/>
            </a:ext>
          </a:extLst>
        </xdr:cNvPr>
        <xdr:cNvSpPr>
          <a:spLocks noChangeAspect="1" noChangeArrowheads="1"/>
        </xdr:cNvSpPr>
      </xdr:nvSpPr>
      <xdr:spPr bwMode="auto">
        <a:xfrm>
          <a:off x="0"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806</xdr:row>
      <xdr:rowOff>0</xdr:rowOff>
    </xdr:from>
    <xdr:to>
      <xdr:col>0</xdr:col>
      <xdr:colOff>304800</xdr:colOff>
      <xdr:row>807</xdr:row>
      <xdr:rowOff>121920</xdr:rowOff>
    </xdr:to>
    <xdr:sp macro="" textlink="">
      <xdr:nvSpPr>
        <xdr:cNvPr id="3091" name="AutoShape 19" descr="Tampa Bay Lightning">
          <a:extLst>
            <a:ext uri="{FF2B5EF4-FFF2-40B4-BE49-F238E27FC236}">
              <a16:creationId xmlns:a16="http://schemas.microsoft.com/office/drawing/2014/main" id="{00000000-0008-0000-0D00-0000130C0000}"/>
            </a:ext>
          </a:extLst>
        </xdr:cNvPr>
        <xdr:cNvSpPr>
          <a:spLocks noChangeAspect="1" noChangeArrowheads="1"/>
        </xdr:cNvSpPr>
      </xdr:nvSpPr>
      <xdr:spPr bwMode="auto">
        <a:xfrm>
          <a:off x="0" y="68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743</xdr:row>
      <xdr:rowOff>0</xdr:rowOff>
    </xdr:from>
    <xdr:to>
      <xdr:col>0</xdr:col>
      <xdr:colOff>304800</xdr:colOff>
      <xdr:row>744</xdr:row>
      <xdr:rowOff>121920</xdr:rowOff>
    </xdr:to>
    <xdr:sp macro="" textlink="">
      <xdr:nvSpPr>
        <xdr:cNvPr id="3092" name="AutoShape 20" descr="Montreal Canadiens">
          <a:extLst>
            <a:ext uri="{FF2B5EF4-FFF2-40B4-BE49-F238E27FC236}">
              <a16:creationId xmlns:a16="http://schemas.microsoft.com/office/drawing/2014/main" id="{00000000-0008-0000-0D00-0000140C0000}"/>
            </a:ext>
          </a:extLst>
        </xdr:cNvPr>
        <xdr:cNvSpPr>
          <a:spLocks noChangeAspect="1" noChangeArrowheads="1"/>
        </xdr:cNvSpPr>
      </xdr:nvSpPr>
      <xdr:spPr bwMode="auto">
        <a:xfrm>
          <a:off x="0" y="720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285</xdr:row>
      <xdr:rowOff>0</xdr:rowOff>
    </xdr:from>
    <xdr:to>
      <xdr:col>0</xdr:col>
      <xdr:colOff>304800</xdr:colOff>
      <xdr:row>286</xdr:row>
      <xdr:rowOff>121920</xdr:rowOff>
    </xdr:to>
    <xdr:sp macro="" textlink="">
      <xdr:nvSpPr>
        <xdr:cNvPr id="3093" name="AutoShape 21" descr="Washington Capitals">
          <a:extLst>
            <a:ext uri="{FF2B5EF4-FFF2-40B4-BE49-F238E27FC236}">
              <a16:creationId xmlns:a16="http://schemas.microsoft.com/office/drawing/2014/main" id="{00000000-0008-0000-0D00-0000150C0000}"/>
            </a:ext>
          </a:extLst>
        </xdr:cNvPr>
        <xdr:cNvSpPr>
          <a:spLocks noChangeAspect="1" noChangeArrowheads="1"/>
        </xdr:cNvSpPr>
      </xdr:nvSpPr>
      <xdr:spPr bwMode="auto">
        <a:xfrm>
          <a:off x="0" y="757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257</xdr:row>
      <xdr:rowOff>0</xdr:rowOff>
    </xdr:from>
    <xdr:to>
      <xdr:col>0</xdr:col>
      <xdr:colOff>304800</xdr:colOff>
      <xdr:row>258</xdr:row>
      <xdr:rowOff>121920</xdr:rowOff>
    </xdr:to>
    <xdr:sp macro="" textlink="">
      <xdr:nvSpPr>
        <xdr:cNvPr id="3094" name="AutoShape 22" descr="Winnipeg Jets">
          <a:extLst>
            <a:ext uri="{FF2B5EF4-FFF2-40B4-BE49-F238E27FC236}">
              <a16:creationId xmlns:a16="http://schemas.microsoft.com/office/drawing/2014/main" id="{00000000-0008-0000-0D00-0000160C0000}"/>
            </a:ext>
          </a:extLst>
        </xdr:cNvPr>
        <xdr:cNvSpPr>
          <a:spLocks noChangeAspect="1" noChangeArrowheads="1"/>
        </xdr:cNvSpPr>
      </xdr:nvSpPr>
      <xdr:spPr bwMode="auto">
        <a:xfrm>
          <a:off x="0" y="79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835</xdr:row>
      <xdr:rowOff>0</xdr:rowOff>
    </xdr:from>
    <xdr:to>
      <xdr:col>0</xdr:col>
      <xdr:colOff>304800</xdr:colOff>
      <xdr:row>836</xdr:row>
      <xdr:rowOff>121920</xdr:rowOff>
    </xdr:to>
    <xdr:sp macro="" textlink="">
      <xdr:nvSpPr>
        <xdr:cNvPr id="3095" name="AutoShape 23" descr="Minnesota Wild">
          <a:extLst>
            <a:ext uri="{FF2B5EF4-FFF2-40B4-BE49-F238E27FC236}">
              <a16:creationId xmlns:a16="http://schemas.microsoft.com/office/drawing/2014/main" id="{00000000-0008-0000-0D00-0000170C0000}"/>
            </a:ext>
          </a:extLst>
        </xdr:cNvPr>
        <xdr:cNvSpPr>
          <a:spLocks noChangeAspect="1" noChangeArrowheads="1"/>
        </xdr:cNvSpPr>
      </xdr:nvSpPr>
      <xdr:spPr bwMode="auto">
        <a:xfrm>
          <a:off x="0" y="83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716</xdr:row>
      <xdr:rowOff>0</xdr:rowOff>
    </xdr:from>
    <xdr:to>
      <xdr:col>0</xdr:col>
      <xdr:colOff>304800</xdr:colOff>
      <xdr:row>717</xdr:row>
      <xdr:rowOff>121920</xdr:rowOff>
    </xdr:to>
    <xdr:sp macro="" textlink="">
      <xdr:nvSpPr>
        <xdr:cNvPr id="3096" name="AutoShape 24" descr="Minnesota Wild">
          <a:extLst>
            <a:ext uri="{FF2B5EF4-FFF2-40B4-BE49-F238E27FC236}">
              <a16:creationId xmlns:a16="http://schemas.microsoft.com/office/drawing/2014/main" id="{00000000-0008-0000-0D00-0000180C0000}"/>
            </a:ext>
          </a:extLst>
        </xdr:cNvPr>
        <xdr:cNvSpPr>
          <a:spLocks noChangeAspect="1" noChangeArrowheads="1"/>
        </xdr:cNvSpPr>
      </xdr:nvSpPr>
      <xdr:spPr bwMode="auto">
        <a:xfrm>
          <a:off x="0" y="867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714</xdr:row>
      <xdr:rowOff>0</xdr:rowOff>
    </xdr:from>
    <xdr:to>
      <xdr:col>0</xdr:col>
      <xdr:colOff>304800</xdr:colOff>
      <xdr:row>715</xdr:row>
      <xdr:rowOff>121920</xdr:rowOff>
    </xdr:to>
    <xdr:sp macro="" textlink="">
      <xdr:nvSpPr>
        <xdr:cNvPr id="3097" name="AutoShape 25" descr="St Louis Blues">
          <a:extLst>
            <a:ext uri="{FF2B5EF4-FFF2-40B4-BE49-F238E27FC236}">
              <a16:creationId xmlns:a16="http://schemas.microsoft.com/office/drawing/2014/main" id="{00000000-0008-0000-0D00-0000190C0000}"/>
            </a:ext>
          </a:extLst>
        </xdr:cNvPr>
        <xdr:cNvSpPr>
          <a:spLocks noChangeAspect="1" noChangeArrowheads="1"/>
        </xdr:cNvSpPr>
      </xdr:nvSpPr>
      <xdr:spPr bwMode="auto">
        <a:xfrm>
          <a:off x="0" y="904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121920</xdr:rowOff>
    </xdr:to>
    <xdr:sp macro="" textlink="">
      <xdr:nvSpPr>
        <xdr:cNvPr id="3098" name="AutoShape 26" descr="Florida Panthers">
          <a:extLst>
            <a:ext uri="{FF2B5EF4-FFF2-40B4-BE49-F238E27FC236}">
              <a16:creationId xmlns:a16="http://schemas.microsoft.com/office/drawing/2014/main" id="{00000000-0008-0000-0D00-00001A0C0000}"/>
            </a:ext>
          </a:extLst>
        </xdr:cNvPr>
        <xdr:cNvSpPr>
          <a:spLocks noChangeAspect="1" noChangeArrowheads="1"/>
        </xdr:cNvSpPr>
      </xdr:nvSpPr>
      <xdr:spPr bwMode="auto">
        <a:xfrm>
          <a:off x="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820</xdr:row>
      <xdr:rowOff>0</xdr:rowOff>
    </xdr:from>
    <xdr:to>
      <xdr:col>0</xdr:col>
      <xdr:colOff>304800</xdr:colOff>
      <xdr:row>821</xdr:row>
      <xdr:rowOff>121920</xdr:rowOff>
    </xdr:to>
    <xdr:sp macro="" textlink="">
      <xdr:nvSpPr>
        <xdr:cNvPr id="3099" name="AutoShape 27" descr="St Louis Blues">
          <a:extLst>
            <a:ext uri="{FF2B5EF4-FFF2-40B4-BE49-F238E27FC236}">
              <a16:creationId xmlns:a16="http://schemas.microsoft.com/office/drawing/2014/main" id="{00000000-0008-0000-0D00-00001B0C0000}"/>
            </a:ext>
          </a:extLst>
        </xdr:cNvPr>
        <xdr:cNvSpPr>
          <a:spLocks noChangeAspect="1" noChangeArrowheads="1"/>
        </xdr:cNvSpPr>
      </xdr:nvSpPr>
      <xdr:spPr bwMode="auto">
        <a:xfrm>
          <a:off x="0" y="97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370</xdr:row>
      <xdr:rowOff>0</xdr:rowOff>
    </xdr:from>
    <xdr:to>
      <xdr:col>0</xdr:col>
      <xdr:colOff>304800</xdr:colOff>
      <xdr:row>371</xdr:row>
      <xdr:rowOff>121920</xdr:rowOff>
    </xdr:to>
    <xdr:sp macro="" textlink="">
      <xdr:nvSpPr>
        <xdr:cNvPr id="3100" name="AutoShape 28" descr="Dallas Stars">
          <a:extLst>
            <a:ext uri="{FF2B5EF4-FFF2-40B4-BE49-F238E27FC236}">
              <a16:creationId xmlns:a16="http://schemas.microsoft.com/office/drawing/2014/main" id="{00000000-0008-0000-0D00-00001C0C0000}"/>
            </a:ext>
          </a:extLst>
        </xdr:cNvPr>
        <xdr:cNvSpPr>
          <a:spLocks noChangeAspect="1" noChangeArrowheads="1"/>
        </xdr:cNvSpPr>
      </xdr:nvSpPr>
      <xdr:spPr bwMode="auto">
        <a:xfrm>
          <a:off x="0" y="1014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737</xdr:row>
      <xdr:rowOff>0</xdr:rowOff>
    </xdr:from>
    <xdr:to>
      <xdr:col>0</xdr:col>
      <xdr:colOff>304800</xdr:colOff>
      <xdr:row>738</xdr:row>
      <xdr:rowOff>121920</xdr:rowOff>
    </xdr:to>
    <xdr:sp macro="" textlink="">
      <xdr:nvSpPr>
        <xdr:cNvPr id="3101" name="AutoShape 29" descr="Columbus Blue Jackets">
          <a:extLst>
            <a:ext uri="{FF2B5EF4-FFF2-40B4-BE49-F238E27FC236}">
              <a16:creationId xmlns:a16="http://schemas.microsoft.com/office/drawing/2014/main" id="{00000000-0008-0000-0D00-00001D0C0000}"/>
            </a:ext>
          </a:extLst>
        </xdr:cNvPr>
        <xdr:cNvSpPr>
          <a:spLocks noChangeAspect="1" noChangeArrowheads="1"/>
        </xdr:cNvSpPr>
      </xdr:nvSpPr>
      <xdr:spPr bwMode="auto">
        <a:xfrm>
          <a:off x="0" y="1051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96</xdr:row>
      <xdr:rowOff>0</xdr:rowOff>
    </xdr:from>
    <xdr:to>
      <xdr:col>0</xdr:col>
      <xdr:colOff>304800</xdr:colOff>
      <xdr:row>97</xdr:row>
      <xdr:rowOff>121920</xdr:rowOff>
    </xdr:to>
    <xdr:sp macro="" textlink="">
      <xdr:nvSpPr>
        <xdr:cNvPr id="3102" name="AutoShape 30" descr="Ottawa Senators">
          <a:extLst>
            <a:ext uri="{FF2B5EF4-FFF2-40B4-BE49-F238E27FC236}">
              <a16:creationId xmlns:a16="http://schemas.microsoft.com/office/drawing/2014/main" id="{00000000-0008-0000-0D00-00001E0C0000}"/>
            </a:ext>
          </a:extLst>
        </xdr:cNvPr>
        <xdr:cNvSpPr>
          <a:spLocks noChangeAspect="1" noChangeArrowheads="1"/>
        </xdr:cNvSpPr>
      </xdr:nvSpPr>
      <xdr:spPr bwMode="auto">
        <a:xfrm>
          <a:off x="0" y="1088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478</xdr:row>
      <xdr:rowOff>0</xdr:rowOff>
    </xdr:from>
    <xdr:to>
      <xdr:col>0</xdr:col>
      <xdr:colOff>304800</xdr:colOff>
      <xdr:row>479</xdr:row>
      <xdr:rowOff>121920</xdr:rowOff>
    </xdr:to>
    <xdr:sp macro="" textlink="">
      <xdr:nvSpPr>
        <xdr:cNvPr id="3103" name="AutoShape 31" descr="Pittsburgh Penguins">
          <a:extLst>
            <a:ext uri="{FF2B5EF4-FFF2-40B4-BE49-F238E27FC236}">
              <a16:creationId xmlns:a16="http://schemas.microsoft.com/office/drawing/2014/main" id="{00000000-0008-0000-0D00-00001F0C0000}"/>
            </a:ext>
          </a:extLst>
        </xdr:cNvPr>
        <xdr:cNvSpPr>
          <a:spLocks noChangeAspect="1" noChangeArrowheads="1"/>
        </xdr:cNvSpPr>
      </xdr:nvSpPr>
      <xdr:spPr bwMode="auto">
        <a:xfrm>
          <a:off x="0" y="1126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223</xdr:row>
      <xdr:rowOff>0</xdr:rowOff>
    </xdr:from>
    <xdr:to>
      <xdr:col>0</xdr:col>
      <xdr:colOff>304800</xdr:colOff>
      <xdr:row>224</xdr:row>
      <xdr:rowOff>121920</xdr:rowOff>
    </xdr:to>
    <xdr:sp macro="" textlink="">
      <xdr:nvSpPr>
        <xdr:cNvPr id="3104" name="AutoShape 32" descr="Boston Bruins">
          <a:extLst>
            <a:ext uri="{FF2B5EF4-FFF2-40B4-BE49-F238E27FC236}">
              <a16:creationId xmlns:a16="http://schemas.microsoft.com/office/drawing/2014/main" id="{00000000-0008-0000-0D00-0000200C0000}"/>
            </a:ext>
          </a:extLst>
        </xdr:cNvPr>
        <xdr:cNvSpPr>
          <a:spLocks noChangeAspect="1" noChangeArrowheads="1"/>
        </xdr:cNvSpPr>
      </xdr:nvSpPr>
      <xdr:spPr bwMode="auto">
        <a:xfrm>
          <a:off x="0" y="1163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791</xdr:row>
      <xdr:rowOff>0</xdr:rowOff>
    </xdr:from>
    <xdr:to>
      <xdr:col>0</xdr:col>
      <xdr:colOff>304800</xdr:colOff>
      <xdr:row>792</xdr:row>
      <xdr:rowOff>121920</xdr:rowOff>
    </xdr:to>
    <xdr:sp macro="" textlink="">
      <xdr:nvSpPr>
        <xdr:cNvPr id="3105" name="AutoShape 33" descr="Boston Bruins">
          <a:extLst>
            <a:ext uri="{FF2B5EF4-FFF2-40B4-BE49-F238E27FC236}">
              <a16:creationId xmlns:a16="http://schemas.microsoft.com/office/drawing/2014/main" id="{00000000-0008-0000-0D00-0000210C0000}"/>
            </a:ext>
          </a:extLst>
        </xdr:cNvPr>
        <xdr:cNvSpPr>
          <a:spLocks noChangeAspect="1" noChangeArrowheads="1"/>
        </xdr:cNvSpPr>
      </xdr:nvSpPr>
      <xdr:spPr bwMode="auto">
        <a:xfrm>
          <a:off x="0" y="1200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242</xdr:row>
      <xdr:rowOff>0</xdr:rowOff>
    </xdr:from>
    <xdr:to>
      <xdr:col>0</xdr:col>
      <xdr:colOff>304800</xdr:colOff>
      <xdr:row>243</xdr:row>
      <xdr:rowOff>121920</xdr:rowOff>
    </xdr:to>
    <xdr:sp macro="" textlink="">
      <xdr:nvSpPr>
        <xdr:cNvPr id="3106" name="AutoShape 34" descr="Los Angeles Kings">
          <a:extLst>
            <a:ext uri="{FF2B5EF4-FFF2-40B4-BE49-F238E27FC236}">
              <a16:creationId xmlns:a16="http://schemas.microsoft.com/office/drawing/2014/main" id="{00000000-0008-0000-0D00-0000220C0000}"/>
            </a:ext>
          </a:extLst>
        </xdr:cNvPr>
        <xdr:cNvSpPr>
          <a:spLocks noChangeAspect="1" noChangeArrowheads="1"/>
        </xdr:cNvSpPr>
      </xdr:nvSpPr>
      <xdr:spPr bwMode="auto">
        <a:xfrm>
          <a:off x="0" y="1238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667</xdr:row>
      <xdr:rowOff>0</xdr:rowOff>
    </xdr:from>
    <xdr:to>
      <xdr:col>0</xdr:col>
      <xdr:colOff>304800</xdr:colOff>
      <xdr:row>668</xdr:row>
      <xdr:rowOff>121920</xdr:rowOff>
    </xdr:to>
    <xdr:sp macro="" textlink="">
      <xdr:nvSpPr>
        <xdr:cNvPr id="3107" name="AutoShape 35" descr="Nashville Predators">
          <a:extLst>
            <a:ext uri="{FF2B5EF4-FFF2-40B4-BE49-F238E27FC236}">
              <a16:creationId xmlns:a16="http://schemas.microsoft.com/office/drawing/2014/main" id="{00000000-0008-0000-0D00-0000230C0000}"/>
            </a:ext>
          </a:extLst>
        </xdr:cNvPr>
        <xdr:cNvSpPr>
          <a:spLocks noChangeAspect="1" noChangeArrowheads="1"/>
        </xdr:cNvSpPr>
      </xdr:nvSpPr>
      <xdr:spPr bwMode="auto">
        <a:xfrm>
          <a:off x="0" y="1275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253</xdr:row>
      <xdr:rowOff>0</xdr:rowOff>
    </xdr:from>
    <xdr:to>
      <xdr:col>0</xdr:col>
      <xdr:colOff>304800</xdr:colOff>
      <xdr:row>254</xdr:row>
      <xdr:rowOff>121920</xdr:rowOff>
    </xdr:to>
    <xdr:sp macro="" textlink="">
      <xdr:nvSpPr>
        <xdr:cNvPr id="3108" name="AutoShape 36" descr="Los Angeles Kings">
          <a:extLst>
            <a:ext uri="{FF2B5EF4-FFF2-40B4-BE49-F238E27FC236}">
              <a16:creationId xmlns:a16="http://schemas.microsoft.com/office/drawing/2014/main" id="{00000000-0008-0000-0D00-0000240C0000}"/>
            </a:ext>
          </a:extLst>
        </xdr:cNvPr>
        <xdr:cNvSpPr>
          <a:spLocks noChangeAspect="1" noChangeArrowheads="1"/>
        </xdr:cNvSpPr>
      </xdr:nvSpPr>
      <xdr:spPr bwMode="auto">
        <a:xfrm>
          <a:off x="0" y="131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655</xdr:row>
      <xdr:rowOff>0</xdr:rowOff>
    </xdr:from>
    <xdr:to>
      <xdr:col>0</xdr:col>
      <xdr:colOff>304800</xdr:colOff>
      <xdr:row>656</xdr:row>
      <xdr:rowOff>121920</xdr:rowOff>
    </xdr:to>
    <xdr:sp macro="" textlink="">
      <xdr:nvSpPr>
        <xdr:cNvPr id="3109" name="AutoShape 37" descr="Boston Bruins">
          <a:extLst>
            <a:ext uri="{FF2B5EF4-FFF2-40B4-BE49-F238E27FC236}">
              <a16:creationId xmlns:a16="http://schemas.microsoft.com/office/drawing/2014/main" id="{00000000-0008-0000-0D00-0000250C0000}"/>
            </a:ext>
          </a:extLst>
        </xdr:cNvPr>
        <xdr:cNvSpPr>
          <a:spLocks noChangeAspect="1" noChangeArrowheads="1"/>
        </xdr:cNvSpPr>
      </xdr:nvSpPr>
      <xdr:spPr bwMode="auto">
        <a:xfrm>
          <a:off x="0" y="135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123</xdr:row>
      <xdr:rowOff>0</xdr:rowOff>
    </xdr:from>
    <xdr:to>
      <xdr:col>0</xdr:col>
      <xdr:colOff>304800</xdr:colOff>
      <xdr:row>124</xdr:row>
      <xdr:rowOff>121920</xdr:rowOff>
    </xdr:to>
    <xdr:sp macro="" textlink="">
      <xdr:nvSpPr>
        <xdr:cNvPr id="3110" name="AutoShape 38" descr="Chicago Blackhawks">
          <a:extLst>
            <a:ext uri="{FF2B5EF4-FFF2-40B4-BE49-F238E27FC236}">
              <a16:creationId xmlns:a16="http://schemas.microsoft.com/office/drawing/2014/main" id="{00000000-0008-0000-0D00-0000260C0000}"/>
            </a:ext>
          </a:extLst>
        </xdr:cNvPr>
        <xdr:cNvSpPr>
          <a:spLocks noChangeAspect="1" noChangeArrowheads="1"/>
        </xdr:cNvSpPr>
      </xdr:nvSpPr>
      <xdr:spPr bwMode="auto">
        <a:xfrm>
          <a:off x="0" y="138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707</xdr:row>
      <xdr:rowOff>0</xdr:rowOff>
    </xdr:from>
    <xdr:to>
      <xdr:col>0</xdr:col>
      <xdr:colOff>304800</xdr:colOff>
      <xdr:row>708</xdr:row>
      <xdr:rowOff>121920</xdr:rowOff>
    </xdr:to>
    <xdr:sp macro="" textlink="">
      <xdr:nvSpPr>
        <xdr:cNvPr id="3111" name="AutoShape 39" descr="Anaheim Ducks">
          <a:extLst>
            <a:ext uri="{FF2B5EF4-FFF2-40B4-BE49-F238E27FC236}">
              <a16:creationId xmlns:a16="http://schemas.microsoft.com/office/drawing/2014/main" id="{00000000-0008-0000-0D00-0000270C0000}"/>
            </a:ext>
          </a:extLst>
        </xdr:cNvPr>
        <xdr:cNvSpPr>
          <a:spLocks noChangeAspect="1" noChangeArrowheads="1"/>
        </xdr:cNvSpPr>
      </xdr:nvSpPr>
      <xdr:spPr bwMode="auto">
        <a:xfrm>
          <a:off x="0" y="142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525</xdr:row>
      <xdr:rowOff>0</xdr:rowOff>
    </xdr:from>
    <xdr:to>
      <xdr:col>0</xdr:col>
      <xdr:colOff>304800</xdr:colOff>
      <xdr:row>526</xdr:row>
      <xdr:rowOff>121920</xdr:rowOff>
    </xdr:to>
    <xdr:sp macro="" textlink="">
      <xdr:nvSpPr>
        <xdr:cNvPr id="3112" name="AutoShape 40" descr="Calgary Flames">
          <a:extLst>
            <a:ext uri="{FF2B5EF4-FFF2-40B4-BE49-F238E27FC236}">
              <a16:creationId xmlns:a16="http://schemas.microsoft.com/office/drawing/2014/main" id="{00000000-0008-0000-0D00-0000280C0000}"/>
            </a:ext>
          </a:extLst>
        </xdr:cNvPr>
        <xdr:cNvSpPr>
          <a:spLocks noChangeAspect="1" noChangeArrowheads="1"/>
        </xdr:cNvSpPr>
      </xdr:nvSpPr>
      <xdr:spPr bwMode="auto">
        <a:xfrm>
          <a:off x="0" y="1461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401</xdr:row>
      <xdr:rowOff>0</xdr:rowOff>
    </xdr:from>
    <xdr:to>
      <xdr:col>0</xdr:col>
      <xdr:colOff>304800</xdr:colOff>
      <xdr:row>402</xdr:row>
      <xdr:rowOff>121920</xdr:rowOff>
    </xdr:to>
    <xdr:sp macro="" textlink="">
      <xdr:nvSpPr>
        <xdr:cNvPr id="3113" name="AutoShape 41" descr="Calgary Flames">
          <a:extLst>
            <a:ext uri="{FF2B5EF4-FFF2-40B4-BE49-F238E27FC236}">
              <a16:creationId xmlns:a16="http://schemas.microsoft.com/office/drawing/2014/main" id="{00000000-0008-0000-0D00-0000290C0000}"/>
            </a:ext>
          </a:extLst>
        </xdr:cNvPr>
        <xdr:cNvSpPr>
          <a:spLocks noChangeAspect="1" noChangeArrowheads="1"/>
        </xdr:cNvSpPr>
      </xdr:nvSpPr>
      <xdr:spPr bwMode="auto">
        <a:xfrm>
          <a:off x="0" y="1498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623</xdr:row>
      <xdr:rowOff>0</xdr:rowOff>
    </xdr:from>
    <xdr:to>
      <xdr:col>0</xdr:col>
      <xdr:colOff>304800</xdr:colOff>
      <xdr:row>624</xdr:row>
      <xdr:rowOff>121920</xdr:rowOff>
    </xdr:to>
    <xdr:sp macro="" textlink="">
      <xdr:nvSpPr>
        <xdr:cNvPr id="3114" name="AutoShape 42" descr="Washington Capitals">
          <a:extLst>
            <a:ext uri="{FF2B5EF4-FFF2-40B4-BE49-F238E27FC236}">
              <a16:creationId xmlns:a16="http://schemas.microsoft.com/office/drawing/2014/main" id="{00000000-0008-0000-0D00-00002A0C0000}"/>
            </a:ext>
          </a:extLst>
        </xdr:cNvPr>
        <xdr:cNvSpPr>
          <a:spLocks noChangeAspect="1" noChangeArrowheads="1"/>
        </xdr:cNvSpPr>
      </xdr:nvSpPr>
      <xdr:spPr bwMode="auto">
        <a:xfrm>
          <a:off x="0" y="1536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224</xdr:row>
      <xdr:rowOff>0</xdr:rowOff>
    </xdr:from>
    <xdr:to>
      <xdr:col>0</xdr:col>
      <xdr:colOff>304800</xdr:colOff>
      <xdr:row>225</xdr:row>
      <xdr:rowOff>121920</xdr:rowOff>
    </xdr:to>
    <xdr:sp macro="" textlink="">
      <xdr:nvSpPr>
        <xdr:cNvPr id="3115" name="AutoShape 43" descr="Boston Bruins">
          <a:extLst>
            <a:ext uri="{FF2B5EF4-FFF2-40B4-BE49-F238E27FC236}">
              <a16:creationId xmlns:a16="http://schemas.microsoft.com/office/drawing/2014/main" id="{00000000-0008-0000-0D00-00002B0C0000}"/>
            </a:ext>
          </a:extLst>
        </xdr:cNvPr>
        <xdr:cNvSpPr>
          <a:spLocks noChangeAspect="1" noChangeArrowheads="1"/>
        </xdr:cNvSpPr>
      </xdr:nvSpPr>
      <xdr:spPr bwMode="auto">
        <a:xfrm>
          <a:off x="0" y="1573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471</xdr:row>
      <xdr:rowOff>0</xdr:rowOff>
    </xdr:from>
    <xdr:to>
      <xdr:col>0</xdr:col>
      <xdr:colOff>304800</xdr:colOff>
      <xdr:row>472</xdr:row>
      <xdr:rowOff>121920</xdr:rowOff>
    </xdr:to>
    <xdr:sp macro="" textlink="">
      <xdr:nvSpPr>
        <xdr:cNvPr id="3116" name="AutoShape 44" descr="New York Rangers">
          <a:extLst>
            <a:ext uri="{FF2B5EF4-FFF2-40B4-BE49-F238E27FC236}">
              <a16:creationId xmlns:a16="http://schemas.microsoft.com/office/drawing/2014/main" id="{00000000-0008-0000-0D00-00002C0C0000}"/>
            </a:ext>
          </a:extLst>
        </xdr:cNvPr>
        <xdr:cNvSpPr>
          <a:spLocks noChangeAspect="1" noChangeArrowheads="1"/>
        </xdr:cNvSpPr>
      </xdr:nvSpPr>
      <xdr:spPr bwMode="auto">
        <a:xfrm>
          <a:off x="0" y="1610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121920</xdr:rowOff>
    </xdr:to>
    <xdr:sp macro="" textlink="">
      <xdr:nvSpPr>
        <xdr:cNvPr id="3117" name="AutoShape 45" descr="St Louis Blues">
          <a:extLst>
            <a:ext uri="{FF2B5EF4-FFF2-40B4-BE49-F238E27FC236}">
              <a16:creationId xmlns:a16="http://schemas.microsoft.com/office/drawing/2014/main" id="{00000000-0008-0000-0D00-00002D0C0000}"/>
            </a:ext>
          </a:extLst>
        </xdr:cNvPr>
        <xdr:cNvSpPr>
          <a:spLocks noChangeAspect="1" noChangeArrowheads="1"/>
        </xdr:cNvSpPr>
      </xdr:nvSpPr>
      <xdr:spPr bwMode="auto">
        <a:xfrm>
          <a:off x="0" y="1647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121920</xdr:rowOff>
    </xdr:to>
    <xdr:sp macro="" textlink="">
      <xdr:nvSpPr>
        <xdr:cNvPr id="3118" name="AutoShape 46" descr="Arizona Coyotes">
          <a:extLst>
            <a:ext uri="{FF2B5EF4-FFF2-40B4-BE49-F238E27FC236}">
              <a16:creationId xmlns:a16="http://schemas.microsoft.com/office/drawing/2014/main" id="{00000000-0008-0000-0D00-00002E0C0000}"/>
            </a:ext>
          </a:extLst>
        </xdr:cNvPr>
        <xdr:cNvSpPr>
          <a:spLocks noChangeAspect="1" noChangeArrowheads="1"/>
        </xdr:cNvSpPr>
      </xdr:nvSpPr>
      <xdr:spPr bwMode="auto">
        <a:xfrm>
          <a:off x="0" y="168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277</xdr:row>
      <xdr:rowOff>0</xdr:rowOff>
    </xdr:from>
    <xdr:to>
      <xdr:col>0</xdr:col>
      <xdr:colOff>304800</xdr:colOff>
      <xdr:row>278</xdr:row>
      <xdr:rowOff>121920</xdr:rowOff>
    </xdr:to>
    <xdr:sp macro="" textlink="">
      <xdr:nvSpPr>
        <xdr:cNvPr id="3119" name="AutoShape 47" descr="Ottawa Senators">
          <a:extLst>
            <a:ext uri="{FF2B5EF4-FFF2-40B4-BE49-F238E27FC236}">
              <a16:creationId xmlns:a16="http://schemas.microsoft.com/office/drawing/2014/main" id="{00000000-0008-0000-0D00-00002F0C0000}"/>
            </a:ext>
          </a:extLst>
        </xdr:cNvPr>
        <xdr:cNvSpPr>
          <a:spLocks noChangeAspect="1" noChangeArrowheads="1"/>
        </xdr:cNvSpPr>
      </xdr:nvSpPr>
      <xdr:spPr bwMode="auto">
        <a:xfrm>
          <a:off x="0" y="172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733</xdr:row>
      <xdr:rowOff>0</xdr:rowOff>
    </xdr:from>
    <xdr:to>
      <xdr:col>0</xdr:col>
      <xdr:colOff>304800</xdr:colOff>
      <xdr:row>734</xdr:row>
      <xdr:rowOff>121920</xdr:rowOff>
    </xdr:to>
    <xdr:sp macro="" textlink="">
      <xdr:nvSpPr>
        <xdr:cNvPr id="3120" name="AutoShape 48" descr="Calgary Flames">
          <a:extLst>
            <a:ext uri="{FF2B5EF4-FFF2-40B4-BE49-F238E27FC236}">
              <a16:creationId xmlns:a16="http://schemas.microsoft.com/office/drawing/2014/main" id="{00000000-0008-0000-0D00-0000300C0000}"/>
            </a:ext>
          </a:extLst>
        </xdr:cNvPr>
        <xdr:cNvSpPr>
          <a:spLocks noChangeAspect="1" noChangeArrowheads="1"/>
        </xdr:cNvSpPr>
      </xdr:nvSpPr>
      <xdr:spPr bwMode="auto">
        <a:xfrm>
          <a:off x="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466</xdr:row>
      <xdr:rowOff>0</xdr:rowOff>
    </xdr:from>
    <xdr:to>
      <xdr:col>0</xdr:col>
      <xdr:colOff>304800</xdr:colOff>
      <xdr:row>467</xdr:row>
      <xdr:rowOff>121920</xdr:rowOff>
    </xdr:to>
    <xdr:sp macro="" textlink="">
      <xdr:nvSpPr>
        <xdr:cNvPr id="3121" name="AutoShape 49" descr="Florida Panthers">
          <a:extLst>
            <a:ext uri="{FF2B5EF4-FFF2-40B4-BE49-F238E27FC236}">
              <a16:creationId xmlns:a16="http://schemas.microsoft.com/office/drawing/2014/main" id="{00000000-0008-0000-0D00-0000310C0000}"/>
            </a:ext>
          </a:extLst>
        </xdr:cNvPr>
        <xdr:cNvSpPr>
          <a:spLocks noChangeAspect="1" noChangeArrowheads="1"/>
        </xdr:cNvSpPr>
      </xdr:nvSpPr>
      <xdr:spPr bwMode="auto">
        <a:xfrm>
          <a:off x="0" y="179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605</xdr:row>
      <xdr:rowOff>0</xdr:rowOff>
    </xdr:from>
    <xdr:to>
      <xdr:col>0</xdr:col>
      <xdr:colOff>304800</xdr:colOff>
      <xdr:row>606</xdr:row>
      <xdr:rowOff>121920</xdr:rowOff>
    </xdr:to>
    <xdr:sp macro="" textlink="">
      <xdr:nvSpPr>
        <xdr:cNvPr id="3122" name="AutoShape 50" descr="Colorado Avalanche">
          <a:extLst>
            <a:ext uri="{FF2B5EF4-FFF2-40B4-BE49-F238E27FC236}">
              <a16:creationId xmlns:a16="http://schemas.microsoft.com/office/drawing/2014/main" id="{00000000-0008-0000-0D00-0000320C0000}"/>
            </a:ext>
          </a:extLst>
        </xdr:cNvPr>
        <xdr:cNvSpPr>
          <a:spLocks noChangeAspect="1" noChangeArrowheads="1"/>
        </xdr:cNvSpPr>
      </xdr:nvSpPr>
      <xdr:spPr bwMode="auto">
        <a:xfrm>
          <a:off x="0" y="183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658</xdr:row>
      <xdr:rowOff>0</xdr:rowOff>
    </xdr:from>
    <xdr:to>
      <xdr:col>0</xdr:col>
      <xdr:colOff>304800</xdr:colOff>
      <xdr:row>659</xdr:row>
      <xdr:rowOff>121920</xdr:rowOff>
    </xdr:to>
    <xdr:sp macro="" textlink="">
      <xdr:nvSpPr>
        <xdr:cNvPr id="3123" name="AutoShape 51" descr="Toronto Maple Leafs">
          <a:extLst>
            <a:ext uri="{FF2B5EF4-FFF2-40B4-BE49-F238E27FC236}">
              <a16:creationId xmlns:a16="http://schemas.microsoft.com/office/drawing/2014/main" id="{00000000-0008-0000-0D00-0000330C0000}"/>
            </a:ext>
          </a:extLst>
        </xdr:cNvPr>
        <xdr:cNvSpPr>
          <a:spLocks noChangeAspect="1" noChangeArrowheads="1"/>
        </xdr:cNvSpPr>
      </xdr:nvSpPr>
      <xdr:spPr bwMode="auto">
        <a:xfrm>
          <a:off x="0" y="186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121920</xdr:rowOff>
    </xdr:to>
    <xdr:sp macro="" textlink="">
      <xdr:nvSpPr>
        <xdr:cNvPr id="3124" name="AutoShape 52" descr="Dallas Stars">
          <a:extLst>
            <a:ext uri="{FF2B5EF4-FFF2-40B4-BE49-F238E27FC236}">
              <a16:creationId xmlns:a16="http://schemas.microsoft.com/office/drawing/2014/main" id="{00000000-0008-0000-0D00-0000340C0000}"/>
            </a:ext>
          </a:extLst>
        </xdr:cNvPr>
        <xdr:cNvSpPr>
          <a:spLocks noChangeAspect="1" noChangeArrowheads="1"/>
        </xdr:cNvSpPr>
      </xdr:nvSpPr>
      <xdr:spPr bwMode="auto">
        <a:xfrm>
          <a:off x="0" y="19065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527</xdr:row>
      <xdr:rowOff>0</xdr:rowOff>
    </xdr:from>
    <xdr:to>
      <xdr:col>0</xdr:col>
      <xdr:colOff>304800</xdr:colOff>
      <xdr:row>528</xdr:row>
      <xdr:rowOff>121920</xdr:rowOff>
    </xdr:to>
    <xdr:sp macro="" textlink="">
      <xdr:nvSpPr>
        <xdr:cNvPr id="3125" name="AutoShape 53" descr="Winnipeg Jets">
          <a:extLst>
            <a:ext uri="{FF2B5EF4-FFF2-40B4-BE49-F238E27FC236}">
              <a16:creationId xmlns:a16="http://schemas.microsoft.com/office/drawing/2014/main" id="{00000000-0008-0000-0D00-0000350C0000}"/>
            </a:ext>
          </a:extLst>
        </xdr:cNvPr>
        <xdr:cNvSpPr>
          <a:spLocks noChangeAspect="1" noChangeArrowheads="1"/>
        </xdr:cNvSpPr>
      </xdr:nvSpPr>
      <xdr:spPr bwMode="auto">
        <a:xfrm>
          <a:off x="0" y="1943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304800</xdr:colOff>
      <xdr:row>102</xdr:row>
      <xdr:rowOff>121920</xdr:rowOff>
    </xdr:to>
    <xdr:sp macro="" textlink="">
      <xdr:nvSpPr>
        <xdr:cNvPr id="3126" name="AutoShape 54" descr="Boston Bruins">
          <a:extLst>
            <a:ext uri="{FF2B5EF4-FFF2-40B4-BE49-F238E27FC236}">
              <a16:creationId xmlns:a16="http://schemas.microsoft.com/office/drawing/2014/main" id="{00000000-0008-0000-0D00-0000360C0000}"/>
            </a:ext>
          </a:extLst>
        </xdr:cNvPr>
        <xdr:cNvSpPr>
          <a:spLocks noChangeAspect="1" noChangeArrowheads="1"/>
        </xdr:cNvSpPr>
      </xdr:nvSpPr>
      <xdr:spPr bwMode="auto">
        <a:xfrm>
          <a:off x="0" y="1980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102</xdr:row>
      <xdr:rowOff>0</xdr:rowOff>
    </xdr:from>
    <xdr:to>
      <xdr:col>0</xdr:col>
      <xdr:colOff>304800</xdr:colOff>
      <xdr:row>103</xdr:row>
      <xdr:rowOff>121920</xdr:rowOff>
    </xdr:to>
    <xdr:sp macro="" textlink="">
      <xdr:nvSpPr>
        <xdr:cNvPr id="3127" name="AutoShape 55" descr="Washington Capitals">
          <a:extLst>
            <a:ext uri="{FF2B5EF4-FFF2-40B4-BE49-F238E27FC236}">
              <a16:creationId xmlns:a16="http://schemas.microsoft.com/office/drawing/2014/main" id="{00000000-0008-0000-0D00-0000370C0000}"/>
            </a:ext>
          </a:extLst>
        </xdr:cNvPr>
        <xdr:cNvSpPr>
          <a:spLocks noChangeAspect="1" noChangeArrowheads="1"/>
        </xdr:cNvSpPr>
      </xdr:nvSpPr>
      <xdr:spPr bwMode="auto">
        <a:xfrm>
          <a:off x="0" y="2017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326</xdr:row>
      <xdr:rowOff>0</xdr:rowOff>
    </xdr:from>
    <xdr:to>
      <xdr:col>0</xdr:col>
      <xdr:colOff>304800</xdr:colOff>
      <xdr:row>327</xdr:row>
      <xdr:rowOff>121920</xdr:rowOff>
    </xdr:to>
    <xdr:sp macro="" textlink="">
      <xdr:nvSpPr>
        <xdr:cNvPr id="3128" name="AutoShape 56" descr="Detroit Red Wings">
          <a:extLst>
            <a:ext uri="{FF2B5EF4-FFF2-40B4-BE49-F238E27FC236}">
              <a16:creationId xmlns:a16="http://schemas.microsoft.com/office/drawing/2014/main" id="{00000000-0008-0000-0D00-0000380C0000}"/>
            </a:ext>
          </a:extLst>
        </xdr:cNvPr>
        <xdr:cNvSpPr>
          <a:spLocks noChangeAspect="1" noChangeArrowheads="1"/>
        </xdr:cNvSpPr>
      </xdr:nvSpPr>
      <xdr:spPr bwMode="auto">
        <a:xfrm>
          <a:off x="0" y="2054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425</xdr:row>
      <xdr:rowOff>0</xdr:rowOff>
    </xdr:from>
    <xdr:to>
      <xdr:col>0</xdr:col>
      <xdr:colOff>304800</xdr:colOff>
      <xdr:row>426</xdr:row>
      <xdr:rowOff>121920</xdr:rowOff>
    </xdr:to>
    <xdr:sp macro="" textlink="">
      <xdr:nvSpPr>
        <xdr:cNvPr id="3129" name="AutoShape 57" descr="Carolina Hurricanes">
          <a:extLst>
            <a:ext uri="{FF2B5EF4-FFF2-40B4-BE49-F238E27FC236}">
              <a16:creationId xmlns:a16="http://schemas.microsoft.com/office/drawing/2014/main" id="{00000000-0008-0000-0D00-0000390C0000}"/>
            </a:ext>
          </a:extLst>
        </xdr:cNvPr>
        <xdr:cNvSpPr>
          <a:spLocks noChangeAspect="1" noChangeArrowheads="1"/>
        </xdr:cNvSpPr>
      </xdr:nvSpPr>
      <xdr:spPr bwMode="auto">
        <a:xfrm>
          <a:off x="0" y="2091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108</xdr:row>
      <xdr:rowOff>0</xdr:rowOff>
    </xdr:from>
    <xdr:to>
      <xdr:col>0</xdr:col>
      <xdr:colOff>304800</xdr:colOff>
      <xdr:row>109</xdr:row>
      <xdr:rowOff>121920</xdr:rowOff>
    </xdr:to>
    <xdr:sp macro="" textlink="">
      <xdr:nvSpPr>
        <xdr:cNvPr id="3130" name="AutoShape 58" descr="Chicago Blackhawks">
          <a:extLst>
            <a:ext uri="{FF2B5EF4-FFF2-40B4-BE49-F238E27FC236}">
              <a16:creationId xmlns:a16="http://schemas.microsoft.com/office/drawing/2014/main" id="{00000000-0008-0000-0D00-00003A0C0000}"/>
            </a:ext>
          </a:extLst>
        </xdr:cNvPr>
        <xdr:cNvSpPr>
          <a:spLocks noChangeAspect="1" noChangeArrowheads="1"/>
        </xdr:cNvSpPr>
      </xdr:nvSpPr>
      <xdr:spPr bwMode="auto">
        <a:xfrm>
          <a:off x="0" y="2128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498</xdr:row>
      <xdr:rowOff>0</xdr:rowOff>
    </xdr:from>
    <xdr:to>
      <xdr:col>0</xdr:col>
      <xdr:colOff>304800</xdr:colOff>
      <xdr:row>499</xdr:row>
      <xdr:rowOff>121920</xdr:rowOff>
    </xdr:to>
    <xdr:sp macro="" textlink="">
      <xdr:nvSpPr>
        <xdr:cNvPr id="3131" name="AutoShape 59" descr="Vancouver Canucks">
          <a:extLst>
            <a:ext uri="{FF2B5EF4-FFF2-40B4-BE49-F238E27FC236}">
              <a16:creationId xmlns:a16="http://schemas.microsoft.com/office/drawing/2014/main" id="{00000000-0008-0000-0D00-00003B0C0000}"/>
            </a:ext>
          </a:extLst>
        </xdr:cNvPr>
        <xdr:cNvSpPr>
          <a:spLocks noChangeAspect="1" noChangeArrowheads="1"/>
        </xdr:cNvSpPr>
      </xdr:nvSpPr>
      <xdr:spPr bwMode="auto">
        <a:xfrm>
          <a:off x="0" y="2165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77</xdr:row>
      <xdr:rowOff>121920</xdr:rowOff>
    </xdr:to>
    <xdr:sp macro="" textlink="">
      <xdr:nvSpPr>
        <xdr:cNvPr id="3132" name="AutoShape 60" descr="Columbus Blue Jackets">
          <a:extLst>
            <a:ext uri="{FF2B5EF4-FFF2-40B4-BE49-F238E27FC236}">
              <a16:creationId xmlns:a16="http://schemas.microsoft.com/office/drawing/2014/main" id="{00000000-0008-0000-0D00-00003C0C0000}"/>
            </a:ext>
          </a:extLst>
        </xdr:cNvPr>
        <xdr:cNvSpPr>
          <a:spLocks noChangeAspect="1" noChangeArrowheads="1"/>
        </xdr:cNvSpPr>
      </xdr:nvSpPr>
      <xdr:spPr bwMode="auto">
        <a:xfrm>
          <a:off x="0" y="2202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496</xdr:row>
      <xdr:rowOff>0</xdr:rowOff>
    </xdr:from>
    <xdr:to>
      <xdr:col>0</xdr:col>
      <xdr:colOff>304800</xdr:colOff>
      <xdr:row>497</xdr:row>
      <xdr:rowOff>121920</xdr:rowOff>
    </xdr:to>
    <xdr:sp macro="" textlink="">
      <xdr:nvSpPr>
        <xdr:cNvPr id="3133" name="AutoShape 61" descr="San Jose Sharks">
          <a:extLst>
            <a:ext uri="{FF2B5EF4-FFF2-40B4-BE49-F238E27FC236}">
              <a16:creationId xmlns:a16="http://schemas.microsoft.com/office/drawing/2014/main" id="{00000000-0008-0000-0D00-00003D0C0000}"/>
            </a:ext>
          </a:extLst>
        </xdr:cNvPr>
        <xdr:cNvSpPr>
          <a:spLocks noChangeAspect="1" noChangeArrowheads="1"/>
        </xdr:cNvSpPr>
      </xdr:nvSpPr>
      <xdr:spPr bwMode="auto">
        <a:xfrm>
          <a:off x="0" y="2240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391</xdr:row>
      <xdr:rowOff>0</xdr:rowOff>
    </xdr:from>
    <xdr:to>
      <xdr:col>0</xdr:col>
      <xdr:colOff>304800</xdr:colOff>
      <xdr:row>392</xdr:row>
      <xdr:rowOff>121920</xdr:rowOff>
    </xdr:to>
    <xdr:sp macro="" textlink="">
      <xdr:nvSpPr>
        <xdr:cNvPr id="3134" name="AutoShape 62" descr="San Jose Sharks">
          <a:extLst>
            <a:ext uri="{FF2B5EF4-FFF2-40B4-BE49-F238E27FC236}">
              <a16:creationId xmlns:a16="http://schemas.microsoft.com/office/drawing/2014/main" id="{00000000-0008-0000-0D00-00003E0C0000}"/>
            </a:ext>
          </a:extLst>
        </xdr:cNvPr>
        <xdr:cNvSpPr>
          <a:spLocks noChangeAspect="1" noChangeArrowheads="1"/>
        </xdr:cNvSpPr>
      </xdr:nvSpPr>
      <xdr:spPr bwMode="auto">
        <a:xfrm>
          <a:off x="0" y="227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206</xdr:row>
      <xdr:rowOff>0</xdr:rowOff>
    </xdr:from>
    <xdr:to>
      <xdr:col>0</xdr:col>
      <xdr:colOff>304800</xdr:colOff>
      <xdr:row>207</xdr:row>
      <xdr:rowOff>121920</xdr:rowOff>
    </xdr:to>
    <xdr:sp macro="" textlink="">
      <xdr:nvSpPr>
        <xdr:cNvPr id="3135" name="AutoShape 63" descr="New Jersey Devils">
          <a:extLst>
            <a:ext uri="{FF2B5EF4-FFF2-40B4-BE49-F238E27FC236}">
              <a16:creationId xmlns:a16="http://schemas.microsoft.com/office/drawing/2014/main" id="{00000000-0008-0000-0D00-00003F0C0000}"/>
            </a:ext>
          </a:extLst>
        </xdr:cNvPr>
        <xdr:cNvSpPr>
          <a:spLocks noChangeAspect="1" noChangeArrowheads="1"/>
        </xdr:cNvSpPr>
      </xdr:nvSpPr>
      <xdr:spPr bwMode="auto">
        <a:xfrm>
          <a:off x="0" y="2314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289</xdr:row>
      <xdr:rowOff>0</xdr:rowOff>
    </xdr:from>
    <xdr:to>
      <xdr:col>0</xdr:col>
      <xdr:colOff>304800</xdr:colOff>
      <xdr:row>290</xdr:row>
      <xdr:rowOff>121920</xdr:rowOff>
    </xdr:to>
    <xdr:sp macro="" textlink="">
      <xdr:nvSpPr>
        <xdr:cNvPr id="3136" name="AutoShape 64" descr="Nashville Predators">
          <a:extLst>
            <a:ext uri="{FF2B5EF4-FFF2-40B4-BE49-F238E27FC236}">
              <a16:creationId xmlns:a16="http://schemas.microsoft.com/office/drawing/2014/main" id="{00000000-0008-0000-0D00-0000400C0000}"/>
            </a:ext>
          </a:extLst>
        </xdr:cNvPr>
        <xdr:cNvSpPr>
          <a:spLocks noChangeAspect="1" noChangeArrowheads="1"/>
        </xdr:cNvSpPr>
      </xdr:nvSpPr>
      <xdr:spPr bwMode="auto">
        <a:xfrm>
          <a:off x="0" y="2352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539</xdr:row>
      <xdr:rowOff>0</xdr:rowOff>
    </xdr:from>
    <xdr:to>
      <xdr:col>0</xdr:col>
      <xdr:colOff>304800</xdr:colOff>
      <xdr:row>540</xdr:row>
      <xdr:rowOff>121920</xdr:rowOff>
    </xdr:to>
    <xdr:sp macro="" textlink="">
      <xdr:nvSpPr>
        <xdr:cNvPr id="3137" name="AutoShape 65" descr="Ottawa Senators">
          <a:extLst>
            <a:ext uri="{FF2B5EF4-FFF2-40B4-BE49-F238E27FC236}">
              <a16:creationId xmlns:a16="http://schemas.microsoft.com/office/drawing/2014/main" id="{00000000-0008-0000-0D00-0000410C0000}"/>
            </a:ext>
          </a:extLst>
        </xdr:cNvPr>
        <xdr:cNvSpPr>
          <a:spLocks noChangeAspect="1" noChangeArrowheads="1"/>
        </xdr:cNvSpPr>
      </xdr:nvSpPr>
      <xdr:spPr bwMode="auto">
        <a:xfrm>
          <a:off x="0" y="2389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276</xdr:row>
      <xdr:rowOff>0</xdr:rowOff>
    </xdr:from>
    <xdr:to>
      <xdr:col>0</xdr:col>
      <xdr:colOff>304800</xdr:colOff>
      <xdr:row>277</xdr:row>
      <xdr:rowOff>121920</xdr:rowOff>
    </xdr:to>
    <xdr:sp macro="" textlink="">
      <xdr:nvSpPr>
        <xdr:cNvPr id="3138" name="AutoShape 66" descr="Colorado Avalanche">
          <a:extLst>
            <a:ext uri="{FF2B5EF4-FFF2-40B4-BE49-F238E27FC236}">
              <a16:creationId xmlns:a16="http://schemas.microsoft.com/office/drawing/2014/main" id="{00000000-0008-0000-0D00-0000420C0000}"/>
            </a:ext>
          </a:extLst>
        </xdr:cNvPr>
        <xdr:cNvSpPr>
          <a:spLocks noChangeAspect="1" noChangeArrowheads="1"/>
        </xdr:cNvSpPr>
      </xdr:nvSpPr>
      <xdr:spPr bwMode="auto">
        <a:xfrm>
          <a:off x="0" y="2426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220</xdr:row>
      <xdr:rowOff>0</xdr:rowOff>
    </xdr:from>
    <xdr:to>
      <xdr:col>0</xdr:col>
      <xdr:colOff>304800</xdr:colOff>
      <xdr:row>221</xdr:row>
      <xdr:rowOff>121920</xdr:rowOff>
    </xdr:to>
    <xdr:sp macro="" textlink="">
      <xdr:nvSpPr>
        <xdr:cNvPr id="3139" name="AutoShape 67" descr="Boston Bruins">
          <a:extLst>
            <a:ext uri="{FF2B5EF4-FFF2-40B4-BE49-F238E27FC236}">
              <a16:creationId xmlns:a16="http://schemas.microsoft.com/office/drawing/2014/main" id="{00000000-0008-0000-0D00-0000430C0000}"/>
            </a:ext>
          </a:extLst>
        </xdr:cNvPr>
        <xdr:cNvSpPr>
          <a:spLocks noChangeAspect="1" noChangeArrowheads="1"/>
        </xdr:cNvSpPr>
      </xdr:nvSpPr>
      <xdr:spPr bwMode="auto">
        <a:xfrm>
          <a:off x="0" y="246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713</xdr:row>
      <xdr:rowOff>0</xdr:rowOff>
    </xdr:from>
    <xdr:to>
      <xdr:col>0</xdr:col>
      <xdr:colOff>304800</xdr:colOff>
      <xdr:row>714</xdr:row>
      <xdr:rowOff>121920</xdr:rowOff>
    </xdr:to>
    <xdr:sp macro="" textlink="">
      <xdr:nvSpPr>
        <xdr:cNvPr id="3140" name="AutoShape 68" descr="Edmonton Oilers">
          <a:extLst>
            <a:ext uri="{FF2B5EF4-FFF2-40B4-BE49-F238E27FC236}">
              <a16:creationId xmlns:a16="http://schemas.microsoft.com/office/drawing/2014/main" id="{00000000-0008-0000-0D00-0000440C0000}"/>
            </a:ext>
          </a:extLst>
        </xdr:cNvPr>
        <xdr:cNvSpPr>
          <a:spLocks noChangeAspect="1" noChangeArrowheads="1"/>
        </xdr:cNvSpPr>
      </xdr:nvSpPr>
      <xdr:spPr bwMode="auto">
        <a:xfrm>
          <a:off x="0" y="2500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484</xdr:row>
      <xdr:rowOff>0</xdr:rowOff>
    </xdr:from>
    <xdr:to>
      <xdr:col>0</xdr:col>
      <xdr:colOff>304800</xdr:colOff>
      <xdr:row>485</xdr:row>
      <xdr:rowOff>121920</xdr:rowOff>
    </xdr:to>
    <xdr:sp macro="" textlink="">
      <xdr:nvSpPr>
        <xdr:cNvPr id="3141" name="AutoShape 69" descr="Buffalo Sabres">
          <a:extLst>
            <a:ext uri="{FF2B5EF4-FFF2-40B4-BE49-F238E27FC236}">
              <a16:creationId xmlns:a16="http://schemas.microsoft.com/office/drawing/2014/main" id="{00000000-0008-0000-0D00-0000450C0000}"/>
            </a:ext>
          </a:extLst>
        </xdr:cNvPr>
        <xdr:cNvSpPr>
          <a:spLocks noChangeAspect="1" noChangeArrowheads="1"/>
        </xdr:cNvSpPr>
      </xdr:nvSpPr>
      <xdr:spPr bwMode="auto">
        <a:xfrm>
          <a:off x="0" y="2556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588</xdr:row>
      <xdr:rowOff>0</xdr:rowOff>
    </xdr:from>
    <xdr:to>
      <xdr:col>0</xdr:col>
      <xdr:colOff>304800</xdr:colOff>
      <xdr:row>589</xdr:row>
      <xdr:rowOff>121920</xdr:rowOff>
    </xdr:to>
    <xdr:sp macro="" textlink="">
      <xdr:nvSpPr>
        <xdr:cNvPr id="3142" name="AutoShape 70" descr="Edmonton Oilers">
          <a:extLst>
            <a:ext uri="{FF2B5EF4-FFF2-40B4-BE49-F238E27FC236}">
              <a16:creationId xmlns:a16="http://schemas.microsoft.com/office/drawing/2014/main" id="{00000000-0008-0000-0D00-0000460C0000}"/>
            </a:ext>
          </a:extLst>
        </xdr:cNvPr>
        <xdr:cNvSpPr>
          <a:spLocks noChangeAspect="1" noChangeArrowheads="1"/>
        </xdr:cNvSpPr>
      </xdr:nvSpPr>
      <xdr:spPr bwMode="auto">
        <a:xfrm>
          <a:off x="0" y="259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766</xdr:row>
      <xdr:rowOff>0</xdr:rowOff>
    </xdr:from>
    <xdr:to>
      <xdr:col>0</xdr:col>
      <xdr:colOff>304800</xdr:colOff>
      <xdr:row>767</xdr:row>
      <xdr:rowOff>121920</xdr:rowOff>
    </xdr:to>
    <xdr:sp macro="" textlink="">
      <xdr:nvSpPr>
        <xdr:cNvPr id="3143" name="AutoShape 71" descr="New Jersey Devils">
          <a:extLst>
            <a:ext uri="{FF2B5EF4-FFF2-40B4-BE49-F238E27FC236}">
              <a16:creationId xmlns:a16="http://schemas.microsoft.com/office/drawing/2014/main" id="{00000000-0008-0000-0D00-0000470C0000}"/>
            </a:ext>
          </a:extLst>
        </xdr:cNvPr>
        <xdr:cNvSpPr>
          <a:spLocks noChangeAspect="1" noChangeArrowheads="1"/>
        </xdr:cNvSpPr>
      </xdr:nvSpPr>
      <xdr:spPr bwMode="auto">
        <a:xfrm>
          <a:off x="0" y="2629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121920</xdr:rowOff>
    </xdr:to>
    <xdr:sp macro="" textlink="">
      <xdr:nvSpPr>
        <xdr:cNvPr id="3144" name="AutoShape 72" descr="New York Islanders">
          <a:extLst>
            <a:ext uri="{FF2B5EF4-FFF2-40B4-BE49-F238E27FC236}">
              <a16:creationId xmlns:a16="http://schemas.microsoft.com/office/drawing/2014/main" id="{00000000-0008-0000-0D00-0000480C0000}"/>
            </a:ext>
          </a:extLst>
        </xdr:cNvPr>
        <xdr:cNvSpPr>
          <a:spLocks noChangeAspect="1" noChangeArrowheads="1"/>
        </xdr:cNvSpPr>
      </xdr:nvSpPr>
      <xdr:spPr bwMode="auto">
        <a:xfrm>
          <a:off x="0" y="266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203</xdr:row>
      <xdr:rowOff>0</xdr:rowOff>
    </xdr:from>
    <xdr:to>
      <xdr:col>0</xdr:col>
      <xdr:colOff>304800</xdr:colOff>
      <xdr:row>204</xdr:row>
      <xdr:rowOff>121920</xdr:rowOff>
    </xdr:to>
    <xdr:sp macro="" textlink="">
      <xdr:nvSpPr>
        <xdr:cNvPr id="3145" name="AutoShape 73" descr="Chicago Blackhawks">
          <a:extLst>
            <a:ext uri="{FF2B5EF4-FFF2-40B4-BE49-F238E27FC236}">
              <a16:creationId xmlns:a16="http://schemas.microsoft.com/office/drawing/2014/main" id="{00000000-0008-0000-0D00-0000490C0000}"/>
            </a:ext>
          </a:extLst>
        </xdr:cNvPr>
        <xdr:cNvSpPr>
          <a:spLocks noChangeAspect="1" noChangeArrowheads="1"/>
        </xdr:cNvSpPr>
      </xdr:nvSpPr>
      <xdr:spPr bwMode="auto">
        <a:xfrm>
          <a:off x="0" y="27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121920</xdr:rowOff>
    </xdr:to>
    <xdr:sp macro="" textlink="">
      <xdr:nvSpPr>
        <xdr:cNvPr id="3146" name="AutoShape 74" descr="New York Islanders">
          <a:extLst>
            <a:ext uri="{FF2B5EF4-FFF2-40B4-BE49-F238E27FC236}">
              <a16:creationId xmlns:a16="http://schemas.microsoft.com/office/drawing/2014/main" id="{00000000-0008-0000-0D00-00004A0C0000}"/>
            </a:ext>
          </a:extLst>
        </xdr:cNvPr>
        <xdr:cNvSpPr>
          <a:spLocks noChangeAspect="1" noChangeArrowheads="1"/>
        </xdr:cNvSpPr>
      </xdr:nvSpPr>
      <xdr:spPr bwMode="auto">
        <a:xfrm>
          <a:off x="0" y="2741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736</xdr:row>
      <xdr:rowOff>0</xdr:rowOff>
    </xdr:from>
    <xdr:to>
      <xdr:col>0</xdr:col>
      <xdr:colOff>304800</xdr:colOff>
      <xdr:row>737</xdr:row>
      <xdr:rowOff>121920</xdr:rowOff>
    </xdr:to>
    <xdr:sp macro="" textlink="">
      <xdr:nvSpPr>
        <xdr:cNvPr id="3147" name="AutoShape 75" descr="Colorado Avalanche">
          <a:extLst>
            <a:ext uri="{FF2B5EF4-FFF2-40B4-BE49-F238E27FC236}">
              <a16:creationId xmlns:a16="http://schemas.microsoft.com/office/drawing/2014/main" id="{00000000-0008-0000-0D00-00004B0C0000}"/>
            </a:ext>
          </a:extLst>
        </xdr:cNvPr>
        <xdr:cNvSpPr>
          <a:spLocks noChangeAspect="1" noChangeArrowheads="1"/>
        </xdr:cNvSpPr>
      </xdr:nvSpPr>
      <xdr:spPr bwMode="auto">
        <a:xfrm>
          <a:off x="0" y="2779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121920</xdr:rowOff>
    </xdr:to>
    <xdr:sp macro="" textlink="">
      <xdr:nvSpPr>
        <xdr:cNvPr id="3148" name="AutoShape 76" descr="Florida Panthers">
          <a:extLst>
            <a:ext uri="{FF2B5EF4-FFF2-40B4-BE49-F238E27FC236}">
              <a16:creationId xmlns:a16="http://schemas.microsoft.com/office/drawing/2014/main" id="{00000000-0008-0000-0D00-00004C0C0000}"/>
            </a:ext>
          </a:extLst>
        </xdr:cNvPr>
        <xdr:cNvSpPr>
          <a:spLocks noChangeAspect="1" noChangeArrowheads="1"/>
        </xdr:cNvSpPr>
      </xdr:nvSpPr>
      <xdr:spPr bwMode="auto">
        <a:xfrm>
          <a:off x="0" y="2816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410</xdr:row>
      <xdr:rowOff>0</xdr:rowOff>
    </xdr:from>
    <xdr:to>
      <xdr:col>0</xdr:col>
      <xdr:colOff>304800</xdr:colOff>
      <xdr:row>411</xdr:row>
      <xdr:rowOff>121920</xdr:rowOff>
    </xdr:to>
    <xdr:sp macro="" textlink="">
      <xdr:nvSpPr>
        <xdr:cNvPr id="3149" name="AutoShape 77" descr="Florida Panthers">
          <a:extLst>
            <a:ext uri="{FF2B5EF4-FFF2-40B4-BE49-F238E27FC236}">
              <a16:creationId xmlns:a16="http://schemas.microsoft.com/office/drawing/2014/main" id="{00000000-0008-0000-0D00-00004D0C0000}"/>
            </a:ext>
          </a:extLst>
        </xdr:cNvPr>
        <xdr:cNvSpPr>
          <a:spLocks noChangeAspect="1" noChangeArrowheads="1"/>
        </xdr:cNvSpPr>
      </xdr:nvSpPr>
      <xdr:spPr bwMode="auto">
        <a:xfrm>
          <a:off x="0" y="2853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256</xdr:row>
      <xdr:rowOff>0</xdr:rowOff>
    </xdr:from>
    <xdr:to>
      <xdr:col>0</xdr:col>
      <xdr:colOff>304800</xdr:colOff>
      <xdr:row>257</xdr:row>
      <xdr:rowOff>121920</xdr:rowOff>
    </xdr:to>
    <xdr:sp macro="" textlink="">
      <xdr:nvSpPr>
        <xdr:cNvPr id="3150" name="AutoShape 78" descr="Los Angeles Kings">
          <a:extLst>
            <a:ext uri="{FF2B5EF4-FFF2-40B4-BE49-F238E27FC236}">
              <a16:creationId xmlns:a16="http://schemas.microsoft.com/office/drawing/2014/main" id="{00000000-0008-0000-0D00-00004E0C0000}"/>
            </a:ext>
          </a:extLst>
        </xdr:cNvPr>
        <xdr:cNvSpPr>
          <a:spLocks noChangeAspect="1" noChangeArrowheads="1"/>
        </xdr:cNvSpPr>
      </xdr:nvSpPr>
      <xdr:spPr bwMode="auto">
        <a:xfrm>
          <a:off x="0" y="2890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304800</xdr:colOff>
      <xdr:row>106</xdr:row>
      <xdr:rowOff>121920</xdr:rowOff>
    </xdr:to>
    <xdr:sp macro="" textlink="">
      <xdr:nvSpPr>
        <xdr:cNvPr id="3151" name="AutoShape 79" descr="Columbus Blue Jackets">
          <a:extLst>
            <a:ext uri="{FF2B5EF4-FFF2-40B4-BE49-F238E27FC236}">
              <a16:creationId xmlns:a16="http://schemas.microsoft.com/office/drawing/2014/main" id="{00000000-0008-0000-0D00-00004F0C0000}"/>
            </a:ext>
          </a:extLst>
        </xdr:cNvPr>
        <xdr:cNvSpPr>
          <a:spLocks noChangeAspect="1" noChangeArrowheads="1"/>
        </xdr:cNvSpPr>
      </xdr:nvSpPr>
      <xdr:spPr bwMode="auto">
        <a:xfrm>
          <a:off x="0" y="2927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411</xdr:row>
      <xdr:rowOff>0</xdr:rowOff>
    </xdr:from>
    <xdr:to>
      <xdr:col>0</xdr:col>
      <xdr:colOff>304800</xdr:colOff>
      <xdr:row>412</xdr:row>
      <xdr:rowOff>121920</xdr:rowOff>
    </xdr:to>
    <xdr:sp macro="" textlink="">
      <xdr:nvSpPr>
        <xdr:cNvPr id="3152" name="AutoShape 80" descr="Los Angeles Kings">
          <a:extLst>
            <a:ext uri="{FF2B5EF4-FFF2-40B4-BE49-F238E27FC236}">
              <a16:creationId xmlns:a16="http://schemas.microsoft.com/office/drawing/2014/main" id="{00000000-0008-0000-0D00-0000500C0000}"/>
            </a:ext>
          </a:extLst>
        </xdr:cNvPr>
        <xdr:cNvSpPr>
          <a:spLocks noChangeAspect="1" noChangeArrowheads="1"/>
        </xdr:cNvSpPr>
      </xdr:nvSpPr>
      <xdr:spPr bwMode="auto">
        <a:xfrm>
          <a:off x="0" y="2964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697</xdr:row>
      <xdr:rowOff>0</xdr:rowOff>
    </xdr:from>
    <xdr:to>
      <xdr:col>0</xdr:col>
      <xdr:colOff>304800</xdr:colOff>
      <xdr:row>698</xdr:row>
      <xdr:rowOff>121920</xdr:rowOff>
    </xdr:to>
    <xdr:sp macro="" textlink="">
      <xdr:nvSpPr>
        <xdr:cNvPr id="3153" name="AutoShape 81" descr="Tampa Bay Lightning">
          <a:extLst>
            <a:ext uri="{FF2B5EF4-FFF2-40B4-BE49-F238E27FC236}">
              <a16:creationId xmlns:a16="http://schemas.microsoft.com/office/drawing/2014/main" id="{00000000-0008-0000-0D00-0000510C0000}"/>
            </a:ext>
          </a:extLst>
        </xdr:cNvPr>
        <xdr:cNvSpPr>
          <a:spLocks noChangeAspect="1" noChangeArrowheads="1"/>
        </xdr:cNvSpPr>
      </xdr:nvSpPr>
      <xdr:spPr bwMode="auto">
        <a:xfrm>
          <a:off x="0" y="3001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578</xdr:row>
      <xdr:rowOff>0</xdr:rowOff>
    </xdr:from>
    <xdr:to>
      <xdr:col>0</xdr:col>
      <xdr:colOff>304800</xdr:colOff>
      <xdr:row>579</xdr:row>
      <xdr:rowOff>121920</xdr:rowOff>
    </xdr:to>
    <xdr:sp macro="" textlink="">
      <xdr:nvSpPr>
        <xdr:cNvPr id="3154" name="AutoShape 82" descr="Minnesota Wild">
          <a:extLst>
            <a:ext uri="{FF2B5EF4-FFF2-40B4-BE49-F238E27FC236}">
              <a16:creationId xmlns:a16="http://schemas.microsoft.com/office/drawing/2014/main" id="{00000000-0008-0000-0D00-0000520C0000}"/>
            </a:ext>
          </a:extLst>
        </xdr:cNvPr>
        <xdr:cNvSpPr>
          <a:spLocks noChangeAspect="1" noChangeArrowheads="1"/>
        </xdr:cNvSpPr>
      </xdr:nvSpPr>
      <xdr:spPr bwMode="auto">
        <a:xfrm>
          <a:off x="0" y="3038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514</xdr:row>
      <xdr:rowOff>0</xdr:rowOff>
    </xdr:from>
    <xdr:to>
      <xdr:col>0</xdr:col>
      <xdr:colOff>304800</xdr:colOff>
      <xdr:row>515</xdr:row>
      <xdr:rowOff>121920</xdr:rowOff>
    </xdr:to>
    <xdr:sp macro="" textlink="">
      <xdr:nvSpPr>
        <xdr:cNvPr id="3155" name="AutoShape 83" descr="Vegas Golden Knights">
          <a:extLst>
            <a:ext uri="{FF2B5EF4-FFF2-40B4-BE49-F238E27FC236}">
              <a16:creationId xmlns:a16="http://schemas.microsoft.com/office/drawing/2014/main" id="{00000000-0008-0000-0D00-0000530C0000}"/>
            </a:ext>
          </a:extLst>
        </xdr:cNvPr>
        <xdr:cNvSpPr>
          <a:spLocks noChangeAspect="1" noChangeArrowheads="1"/>
        </xdr:cNvSpPr>
      </xdr:nvSpPr>
      <xdr:spPr bwMode="auto">
        <a:xfrm>
          <a:off x="0" y="307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545</xdr:row>
      <xdr:rowOff>0</xdr:rowOff>
    </xdr:from>
    <xdr:to>
      <xdr:col>0</xdr:col>
      <xdr:colOff>304800</xdr:colOff>
      <xdr:row>546</xdr:row>
      <xdr:rowOff>121920</xdr:rowOff>
    </xdr:to>
    <xdr:sp macro="" textlink="">
      <xdr:nvSpPr>
        <xdr:cNvPr id="3156" name="AutoShape 84" descr="Washington Capitals">
          <a:extLst>
            <a:ext uri="{FF2B5EF4-FFF2-40B4-BE49-F238E27FC236}">
              <a16:creationId xmlns:a16="http://schemas.microsoft.com/office/drawing/2014/main" id="{00000000-0008-0000-0D00-0000540C0000}"/>
            </a:ext>
          </a:extLst>
        </xdr:cNvPr>
        <xdr:cNvSpPr>
          <a:spLocks noChangeAspect="1" noChangeArrowheads="1"/>
        </xdr:cNvSpPr>
      </xdr:nvSpPr>
      <xdr:spPr bwMode="auto">
        <a:xfrm>
          <a:off x="0" y="3131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785</xdr:row>
      <xdr:rowOff>0</xdr:rowOff>
    </xdr:from>
    <xdr:to>
      <xdr:col>0</xdr:col>
      <xdr:colOff>304800</xdr:colOff>
      <xdr:row>786</xdr:row>
      <xdr:rowOff>121920</xdr:rowOff>
    </xdr:to>
    <xdr:sp macro="" textlink="">
      <xdr:nvSpPr>
        <xdr:cNvPr id="3157" name="AutoShape 85" descr="New Jersey Devils">
          <a:extLst>
            <a:ext uri="{FF2B5EF4-FFF2-40B4-BE49-F238E27FC236}">
              <a16:creationId xmlns:a16="http://schemas.microsoft.com/office/drawing/2014/main" id="{00000000-0008-0000-0D00-0000550C0000}"/>
            </a:ext>
          </a:extLst>
        </xdr:cNvPr>
        <xdr:cNvSpPr>
          <a:spLocks noChangeAspect="1" noChangeArrowheads="1"/>
        </xdr:cNvSpPr>
      </xdr:nvSpPr>
      <xdr:spPr bwMode="auto">
        <a:xfrm>
          <a:off x="0" y="3169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121920</xdr:rowOff>
    </xdr:to>
    <xdr:sp macro="" textlink="">
      <xdr:nvSpPr>
        <xdr:cNvPr id="3158" name="AutoShape 86" descr="St Louis Blues">
          <a:extLst>
            <a:ext uri="{FF2B5EF4-FFF2-40B4-BE49-F238E27FC236}">
              <a16:creationId xmlns:a16="http://schemas.microsoft.com/office/drawing/2014/main" id="{00000000-0008-0000-0D00-0000560C0000}"/>
            </a:ext>
          </a:extLst>
        </xdr:cNvPr>
        <xdr:cNvSpPr>
          <a:spLocks noChangeAspect="1" noChangeArrowheads="1"/>
        </xdr:cNvSpPr>
      </xdr:nvSpPr>
      <xdr:spPr bwMode="auto">
        <a:xfrm>
          <a:off x="0" y="3206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251</xdr:row>
      <xdr:rowOff>0</xdr:rowOff>
    </xdr:from>
    <xdr:to>
      <xdr:col>0</xdr:col>
      <xdr:colOff>304800</xdr:colOff>
      <xdr:row>252</xdr:row>
      <xdr:rowOff>121920</xdr:rowOff>
    </xdr:to>
    <xdr:sp macro="" textlink="">
      <xdr:nvSpPr>
        <xdr:cNvPr id="3159" name="AutoShape 87" descr="Carolina Hurricanes">
          <a:extLst>
            <a:ext uri="{FF2B5EF4-FFF2-40B4-BE49-F238E27FC236}">
              <a16:creationId xmlns:a16="http://schemas.microsoft.com/office/drawing/2014/main" id="{00000000-0008-0000-0D00-0000570C0000}"/>
            </a:ext>
          </a:extLst>
        </xdr:cNvPr>
        <xdr:cNvSpPr>
          <a:spLocks noChangeAspect="1" noChangeArrowheads="1"/>
        </xdr:cNvSpPr>
      </xdr:nvSpPr>
      <xdr:spPr bwMode="auto">
        <a:xfrm>
          <a:off x="0" y="3243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800</xdr:row>
      <xdr:rowOff>0</xdr:rowOff>
    </xdr:from>
    <xdr:to>
      <xdr:col>0</xdr:col>
      <xdr:colOff>304800</xdr:colOff>
      <xdr:row>801</xdr:row>
      <xdr:rowOff>121920</xdr:rowOff>
    </xdr:to>
    <xdr:sp macro="" textlink="">
      <xdr:nvSpPr>
        <xdr:cNvPr id="3160" name="AutoShape 88" descr="Dallas Stars">
          <a:extLst>
            <a:ext uri="{FF2B5EF4-FFF2-40B4-BE49-F238E27FC236}">
              <a16:creationId xmlns:a16="http://schemas.microsoft.com/office/drawing/2014/main" id="{00000000-0008-0000-0D00-0000580C0000}"/>
            </a:ext>
          </a:extLst>
        </xdr:cNvPr>
        <xdr:cNvSpPr>
          <a:spLocks noChangeAspect="1" noChangeArrowheads="1"/>
        </xdr:cNvSpPr>
      </xdr:nvSpPr>
      <xdr:spPr bwMode="auto">
        <a:xfrm>
          <a:off x="0" y="32811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760</xdr:row>
      <xdr:rowOff>0</xdr:rowOff>
    </xdr:from>
    <xdr:to>
      <xdr:col>0</xdr:col>
      <xdr:colOff>304800</xdr:colOff>
      <xdr:row>761</xdr:row>
      <xdr:rowOff>121920</xdr:rowOff>
    </xdr:to>
    <xdr:sp macro="" textlink="">
      <xdr:nvSpPr>
        <xdr:cNvPr id="3161" name="AutoShape 89" descr="Washington Capitals">
          <a:extLst>
            <a:ext uri="{FF2B5EF4-FFF2-40B4-BE49-F238E27FC236}">
              <a16:creationId xmlns:a16="http://schemas.microsoft.com/office/drawing/2014/main" id="{00000000-0008-0000-0D00-0000590C0000}"/>
            </a:ext>
          </a:extLst>
        </xdr:cNvPr>
        <xdr:cNvSpPr>
          <a:spLocks noChangeAspect="1" noChangeArrowheads="1"/>
        </xdr:cNvSpPr>
      </xdr:nvSpPr>
      <xdr:spPr bwMode="auto">
        <a:xfrm>
          <a:off x="0" y="3300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377</xdr:row>
      <xdr:rowOff>0</xdr:rowOff>
    </xdr:from>
    <xdr:to>
      <xdr:col>0</xdr:col>
      <xdr:colOff>304800</xdr:colOff>
      <xdr:row>378</xdr:row>
      <xdr:rowOff>121920</xdr:rowOff>
    </xdr:to>
    <xdr:sp macro="" textlink="">
      <xdr:nvSpPr>
        <xdr:cNvPr id="3162" name="AutoShape 90" descr="Buffalo Sabres">
          <a:extLst>
            <a:ext uri="{FF2B5EF4-FFF2-40B4-BE49-F238E27FC236}">
              <a16:creationId xmlns:a16="http://schemas.microsoft.com/office/drawing/2014/main" id="{00000000-0008-0000-0D00-00005A0C0000}"/>
            </a:ext>
          </a:extLst>
        </xdr:cNvPr>
        <xdr:cNvSpPr>
          <a:spLocks noChangeAspect="1" noChangeArrowheads="1"/>
        </xdr:cNvSpPr>
      </xdr:nvSpPr>
      <xdr:spPr bwMode="auto">
        <a:xfrm>
          <a:off x="0" y="333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513</xdr:row>
      <xdr:rowOff>0</xdr:rowOff>
    </xdr:from>
    <xdr:to>
      <xdr:col>0</xdr:col>
      <xdr:colOff>304800</xdr:colOff>
      <xdr:row>514</xdr:row>
      <xdr:rowOff>121920</xdr:rowOff>
    </xdr:to>
    <xdr:sp macro="" textlink="">
      <xdr:nvSpPr>
        <xdr:cNvPr id="3163" name="AutoShape 91" descr="New York Rangers">
          <a:extLst>
            <a:ext uri="{FF2B5EF4-FFF2-40B4-BE49-F238E27FC236}">
              <a16:creationId xmlns:a16="http://schemas.microsoft.com/office/drawing/2014/main" id="{00000000-0008-0000-0D00-00005B0C0000}"/>
            </a:ext>
          </a:extLst>
        </xdr:cNvPr>
        <xdr:cNvSpPr>
          <a:spLocks noChangeAspect="1" noChangeArrowheads="1"/>
        </xdr:cNvSpPr>
      </xdr:nvSpPr>
      <xdr:spPr bwMode="auto">
        <a:xfrm>
          <a:off x="0" y="337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583</xdr:row>
      <xdr:rowOff>0</xdr:rowOff>
    </xdr:from>
    <xdr:to>
      <xdr:col>0</xdr:col>
      <xdr:colOff>304800</xdr:colOff>
      <xdr:row>584</xdr:row>
      <xdr:rowOff>121920</xdr:rowOff>
    </xdr:to>
    <xdr:sp macro="" textlink="">
      <xdr:nvSpPr>
        <xdr:cNvPr id="3164" name="AutoShape 92" descr="Calgary Flames">
          <a:extLst>
            <a:ext uri="{FF2B5EF4-FFF2-40B4-BE49-F238E27FC236}">
              <a16:creationId xmlns:a16="http://schemas.microsoft.com/office/drawing/2014/main" id="{00000000-0008-0000-0D00-00005C0C0000}"/>
            </a:ext>
          </a:extLst>
        </xdr:cNvPr>
        <xdr:cNvSpPr>
          <a:spLocks noChangeAspect="1" noChangeArrowheads="1"/>
        </xdr:cNvSpPr>
      </xdr:nvSpPr>
      <xdr:spPr bwMode="auto">
        <a:xfrm>
          <a:off x="0" y="341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369</xdr:row>
      <xdr:rowOff>0</xdr:rowOff>
    </xdr:from>
    <xdr:to>
      <xdr:col>0</xdr:col>
      <xdr:colOff>304800</xdr:colOff>
      <xdr:row>370</xdr:row>
      <xdr:rowOff>121920</xdr:rowOff>
    </xdr:to>
    <xdr:sp macro="" textlink="">
      <xdr:nvSpPr>
        <xdr:cNvPr id="3165" name="AutoShape 93" descr="Buffalo Sabres">
          <a:extLst>
            <a:ext uri="{FF2B5EF4-FFF2-40B4-BE49-F238E27FC236}">
              <a16:creationId xmlns:a16="http://schemas.microsoft.com/office/drawing/2014/main" id="{00000000-0008-0000-0D00-00005D0C0000}"/>
            </a:ext>
          </a:extLst>
        </xdr:cNvPr>
        <xdr:cNvSpPr>
          <a:spLocks noChangeAspect="1" noChangeArrowheads="1"/>
        </xdr:cNvSpPr>
      </xdr:nvSpPr>
      <xdr:spPr bwMode="auto">
        <a:xfrm>
          <a:off x="0" y="344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94</xdr:row>
      <xdr:rowOff>0</xdr:rowOff>
    </xdr:from>
    <xdr:to>
      <xdr:col>0</xdr:col>
      <xdr:colOff>304800</xdr:colOff>
      <xdr:row>95</xdr:row>
      <xdr:rowOff>121920</xdr:rowOff>
    </xdr:to>
    <xdr:sp macro="" textlink="">
      <xdr:nvSpPr>
        <xdr:cNvPr id="3166" name="AutoShape 94" descr="Winnipeg Jets">
          <a:extLst>
            <a:ext uri="{FF2B5EF4-FFF2-40B4-BE49-F238E27FC236}">
              <a16:creationId xmlns:a16="http://schemas.microsoft.com/office/drawing/2014/main" id="{00000000-0008-0000-0D00-00005E0C0000}"/>
            </a:ext>
          </a:extLst>
        </xdr:cNvPr>
        <xdr:cNvSpPr>
          <a:spLocks noChangeAspect="1" noChangeArrowheads="1"/>
        </xdr:cNvSpPr>
      </xdr:nvSpPr>
      <xdr:spPr bwMode="auto">
        <a:xfrm>
          <a:off x="0" y="348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303</xdr:row>
      <xdr:rowOff>0</xdr:rowOff>
    </xdr:from>
    <xdr:to>
      <xdr:col>0</xdr:col>
      <xdr:colOff>304800</xdr:colOff>
      <xdr:row>304</xdr:row>
      <xdr:rowOff>121920</xdr:rowOff>
    </xdr:to>
    <xdr:sp macro="" textlink="">
      <xdr:nvSpPr>
        <xdr:cNvPr id="3167" name="AutoShape 95" descr="Colorado Avalanche">
          <a:extLst>
            <a:ext uri="{FF2B5EF4-FFF2-40B4-BE49-F238E27FC236}">
              <a16:creationId xmlns:a16="http://schemas.microsoft.com/office/drawing/2014/main" id="{00000000-0008-0000-0D00-00005F0C0000}"/>
            </a:ext>
          </a:extLst>
        </xdr:cNvPr>
        <xdr:cNvSpPr>
          <a:spLocks noChangeAspect="1" noChangeArrowheads="1"/>
        </xdr:cNvSpPr>
      </xdr:nvSpPr>
      <xdr:spPr bwMode="auto">
        <a:xfrm>
          <a:off x="0" y="352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255</xdr:row>
      <xdr:rowOff>0</xdr:rowOff>
    </xdr:from>
    <xdr:to>
      <xdr:col>0</xdr:col>
      <xdr:colOff>304800</xdr:colOff>
      <xdr:row>256</xdr:row>
      <xdr:rowOff>121920</xdr:rowOff>
    </xdr:to>
    <xdr:sp macro="" textlink="">
      <xdr:nvSpPr>
        <xdr:cNvPr id="3168" name="AutoShape 96" descr="Chicago Blackhawks">
          <a:extLst>
            <a:ext uri="{FF2B5EF4-FFF2-40B4-BE49-F238E27FC236}">
              <a16:creationId xmlns:a16="http://schemas.microsoft.com/office/drawing/2014/main" id="{00000000-0008-0000-0D00-0000600C0000}"/>
            </a:ext>
          </a:extLst>
        </xdr:cNvPr>
        <xdr:cNvSpPr>
          <a:spLocks noChangeAspect="1" noChangeArrowheads="1"/>
        </xdr:cNvSpPr>
      </xdr:nvSpPr>
      <xdr:spPr bwMode="auto">
        <a:xfrm>
          <a:off x="0" y="356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642</xdr:row>
      <xdr:rowOff>0</xdr:rowOff>
    </xdr:from>
    <xdr:to>
      <xdr:col>0</xdr:col>
      <xdr:colOff>304800</xdr:colOff>
      <xdr:row>643</xdr:row>
      <xdr:rowOff>121920</xdr:rowOff>
    </xdr:to>
    <xdr:sp macro="" textlink="">
      <xdr:nvSpPr>
        <xdr:cNvPr id="3169" name="AutoShape 97" descr="Arizona Coyotes">
          <a:extLst>
            <a:ext uri="{FF2B5EF4-FFF2-40B4-BE49-F238E27FC236}">
              <a16:creationId xmlns:a16="http://schemas.microsoft.com/office/drawing/2014/main" id="{00000000-0008-0000-0D00-0000610C0000}"/>
            </a:ext>
          </a:extLst>
        </xdr:cNvPr>
        <xdr:cNvSpPr>
          <a:spLocks noChangeAspect="1" noChangeArrowheads="1"/>
        </xdr:cNvSpPr>
      </xdr:nvSpPr>
      <xdr:spPr bwMode="auto">
        <a:xfrm>
          <a:off x="0" y="3597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95</xdr:row>
      <xdr:rowOff>0</xdr:rowOff>
    </xdr:from>
    <xdr:to>
      <xdr:col>0</xdr:col>
      <xdr:colOff>304800</xdr:colOff>
      <xdr:row>96</xdr:row>
      <xdr:rowOff>121920</xdr:rowOff>
    </xdr:to>
    <xdr:sp macro="" textlink="">
      <xdr:nvSpPr>
        <xdr:cNvPr id="3170" name="AutoShape 98" descr="Vancouver Canucks">
          <a:extLst>
            <a:ext uri="{FF2B5EF4-FFF2-40B4-BE49-F238E27FC236}">
              <a16:creationId xmlns:a16="http://schemas.microsoft.com/office/drawing/2014/main" id="{00000000-0008-0000-0D00-0000620C0000}"/>
            </a:ext>
          </a:extLst>
        </xdr:cNvPr>
        <xdr:cNvSpPr>
          <a:spLocks noChangeAspect="1" noChangeArrowheads="1"/>
        </xdr:cNvSpPr>
      </xdr:nvSpPr>
      <xdr:spPr bwMode="auto">
        <a:xfrm>
          <a:off x="0" y="3653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134</xdr:row>
      <xdr:rowOff>0</xdr:rowOff>
    </xdr:from>
    <xdr:to>
      <xdr:col>0</xdr:col>
      <xdr:colOff>304800</xdr:colOff>
      <xdr:row>135</xdr:row>
      <xdr:rowOff>121920</xdr:rowOff>
    </xdr:to>
    <xdr:sp macro="" textlink="">
      <xdr:nvSpPr>
        <xdr:cNvPr id="3171" name="AutoShape 99" descr="Colorado Avalanche">
          <a:extLst>
            <a:ext uri="{FF2B5EF4-FFF2-40B4-BE49-F238E27FC236}">
              <a16:creationId xmlns:a16="http://schemas.microsoft.com/office/drawing/2014/main" id="{00000000-0008-0000-0D00-0000630C0000}"/>
            </a:ext>
          </a:extLst>
        </xdr:cNvPr>
        <xdr:cNvSpPr>
          <a:spLocks noChangeAspect="1" noChangeArrowheads="1"/>
        </xdr:cNvSpPr>
      </xdr:nvSpPr>
      <xdr:spPr bwMode="auto">
        <a:xfrm>
          <a:off x="0" y="3689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191</xdr:row>
      <xdr:rowOff>0</xdr:rowOff>
    </xdr:from>
    <xdr:to>
      <xdr:col>0</xdr:col>
      <xdr:colOff>304800</xdr:colOff>
      <xdr:row>192</xdr:row>
      <xdr:rowOff>121920</xdr:rowOff>
    </xdr:to>
    <xdr:sp macro="" textlink="">
      <xdr:nvSpPr>
        <xdr:cNvPr id="3172" name="AutoShape 100" descr="St Louis Blues">
          <a:extLst>
            <a:ext uri="{FF2B5EF4-FFF2-40B4-BE49-F238E27FC236}">
              <a16:creationId xmlns:a16="http://schemas.microsoft.com/office/drawing/2014/main" id="{00000000-0008-0000-0D00-0000640C0000}"/>
            </a:ext>
          </a:extLst>
        </xdr:cNvPr>
        <xdr:cNvSpPr>
          <a:spLocks noChangeAspect="1" noChangeArrowheads="1"/>
        </xdr:cNvSpPr>
      </xdr:nvSpPr>
      <xdr:spPr bwMode="auto">
        <a:xfrm>
          <a:off x="0" y="3726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121920</xdr:rowOff>
    </xdr:to>
    <xdr:sp macro="" textlink="">
      <xdr:nvSpPr>
        <xdr:cNvPr id="3173" name="AutoShape 101" descr="Montreal Canadiens">
          <a:extLst>
            <a:ext uri="{FF2B5EF4-FFF2-40B4-BE49-F238E27FC236}">
              <a16:creationId xmlns:a16="http://schemas.microsoft.com/office/drawing/2014/main" id="{00000000-0008-0000-0D00-0000650C0000}"/>
            </a:ext>
          </a:extLst>
        </xdr:cNvPr>
        <xdr:cNvSpPr>
          <a:spLocks noChangeAspect="1" noChangeArrowheads="1"/>
        </xdr:cNvSpPr>
      </xdr:nvSpPr>
      <xdr:spPr bwMode="auto">
        <a:xfrm>
          <a:off x="0" y="3764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57</xdr:row>
      <xdr:rowOff>121920</xdr:rowOff>
    </xdr:to>
    <xdr:sp macro="" textlink="">
      <xdr:nvSpPr>
        <xdr:cNvPr id="3174" name="AutoShape 102" descr="New York Islanders">
          <a:extLst>
            <a:ext uri="{FF2B5EF4-FFF2-40B4-BE49-F238E27FC236}">
              <a16:creationId xmlns:a16="http://schemas.microsoft.com/office/drawing/2014/main" id="{00000000-0008-0000-0D00-0000660C0000}"/>
            </a:ext>
          </a:extLst>
        </xdr:cNvPr>
        <xdr:cNvSpPr>
          <a:spLocks noChangeAspect="1" noChangeArrowheads="1"/>
        </xdr:cNvSpPr>
      </xdr:nvSpPr>
      <xdr:spPr bwMode="auto">
        <a:xfrm>
          <a:off x="0" y="38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618</xdr:row>
      <xdr:rowOff>0</xdr:rowOff>
    </xdr:from>
    <xdr:to>
      <xdr:col>0</xdr:col>
      <xdr:colOff>304800</xdr:colOff>
      <xdr:row>619</xdr:row>
      <xdr:rowOff>121920</xdr:rowOff>
    </xdr:to>
    <xdr:sp macro="" textlink="">
      <xdr:nvSpPr>
        <xdr:cNvPr id="3175" name="AutoShape 103" descr="New York Islanders">
          <a:extLst>
            <a:ext uri="{FF2B5EF4-FFF2-40B4-BE49-F238E27FC236}">
              <a16:creationId xmlns:a16="http://schemas.microsoft.com/office/drawing/2014/main" id="{00000000-0008-0000-0D00-0000670C0000}"/>
            </a:ext>
          </a:extLst>
        </xdr:cNvPr>
        <xdr:cNvSpPr>
          <a:spLocks noChangeAspect="1" noChangeArrowheads="1"/>
        </xdr:cNvSpPr>
      </xdr:nvSpPr>
      <xdr:spPr bwMode="auto">
        <a:xfrm>
          <a:off x="0" y="383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454</xdr:row>
      <xdr:rowOff>0</xdr:rowOff>
    </xdr:from>
    <xdr:to>
      <xdr:col>0</xdr:col>
      <xdr:colOff>304800</xdr:colOff>
      <xdr:row>455</xdr:row>
      <xdr:rowOff>121920</xdr:rowOff>
    </xdr:to>
    <xdr:sp macro="" textlink="">
      <xdr:nvSpPr>
        <xdr:cNvPr id="3176" name="AutoShape 104" descr="Pittsburgh Penguins">
          <a:extLst>
            <a:ext uri="{FF2B5EF4-FFF2-40B4-BE49-F238E27FC236}">
              <a16:creationId xmlns:a16="http://schemas.microsoft.com/office/drawing/2014/main" id="{00000000-0008-0000-0D00-0000680C0000}"/>
            </a:ext>
          </a:extLst>
        </xdr:cNvPr>
        <xdr:cNvSpPr>
          <a:spLocks noChangeAspect="1" noChangeArrowheads="1"/>
        </xdr:cNvSpPr>
      </xdr:nvSpPr>
      <xdr:spPr bwMode="auto">
        <a:xfrm>
          <a:off x="0" y="387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797</xdr:row>
      <xdr:rowOff>0</xdr:rowOff>
    </xdr:from>
    <xdr:to>
      <xdr:col>0</xdr:col>
      <xdr:colOff>304800</xdr:colOff>
      <xdr:row>798</xdr:row>
      <xdr:rowOff>121920</xdr:rowOff>
    </xdr:to>
    <xdr:sp macro="" textlink="">
      <xdr:nvSpPr>
        <xdr:cNvPr id="3177" name="AutoShape 105" descr="Winnipeg Jets">
          <a:extLst>
            <a:ext uri="{FF2B5EF4-FFF2-40B4-BE49-F238E27FC236}">
              <a16:creationId xmlns:a16="http://schemas.microsoft.com/office/drawing/2014/main" id="{00000000-0008-0000-0D00-0000690C0000}"/>
            </a:ext>
          </a:extLst>
        </xdr:cNvPr>
        <xdr:cNvSpPr>
          <a:spLocks noChangeAspect="1" noChangeArrowheads="1"/>
        </xdr:cNvSpPr>
      </xdr:nvSpPr>
      <xdr:spPr bwMode="auto">
        <a:xfrm>
          <a:off x="0" y="391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616</xdr:row>
      <xdr:rowOff>0</xdr:rowOff>
    </xdr:from>
    <xdr:to>
      <xdr:col>0</xdr:col>
      <xdr:colOff>304800</xdr:colOff>
      <xdr:row>617</xdr:row>
      <xdr:rowOff>121920</xdr:rowOff>
    </xdr:to>
    <xdr:sp macro="" textlink="">
      <xdr:nvSpPr>
        <xdr:cNvPr id="3178" name="AutoShape 106" descr="Columbus Blue Jackets">
          <a:extLst>
            <a:ext uri="{FF2B5EF4-FFF2-40B4-BE49-F238E27FC236}">
              <a16:creationId xmlns:a16="http://schemas.microsoft.com/office/drawing/2014/main" id="{00000000-0008-0000-0D00-00006A0C0000}"/>
            </a:ext>
          </a:extLst>
        </xdr:cNvPr>
        <xdr:cNvSpPr>
          <a:spLocks noChangeAspect="1" noChangeArrowheads="1"/>
        </xdr:cNvSpPr>
      </xdr:nvSpPr>
      <xdr:spPr bwMode="auto">
        <a:xfrm>
          <a:off x="0" y="395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53</xdr:row>
      <xdr:rowOff>121920</xdr:rowOff>
    </xdr:to>
    <xdr:sp macro="" textlink="">
      <xdr:nvSpPr>
        <xdr:cNvPr id="3179" name="AutoShape 107" descr="Edmonton Oilers">
          <a:extLst>
            <a:ext uri="{FF2B5EF4-FFF2-40B4-BE49-F238E27FC236}">
              <a16:creationId xmlns:a16="http://schemas.microsoft.com/office/drawing/2014/main" id="{00000000-0008-0000-0D00-00006B0C0000}"/>
            </a:ext>
          </a:extLst>
        </xdr:cNvPr>
        <xdr:cNvSpPr>
          <a:spLocks noChangeAspect="1" noChangeArrowheads="1"/>
        </xdr:cNvSpPr>
      </xdr:nvSpPr>
      <xdr:spPr bwMode="auto">
        <a:xfrm>
          <a:off x="0" y="398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802</xdr:row>
      <xdr:rowOff>0</xdr:rowOff>
    </xdr:from>
    <xdr:to>
      <xdr:col>0</xdr:col>
      <xdr:colOff>304800</xdr:colOff>
      <xdr:row>803</xdr:row>
      <xdr:rowOff>121920</xdr:rowOff>
    </xdr:to>
    <xdr:sp macro="" textlink="">
      <xdr:nvSpPr>
        <xdr:cNvPr id="3180" name="AutoShape 108" descr="Colorado Avalanche">
          <a:extLst>
            <a:ext uri="{FF2B5EF4-FFF2-40B4-BE49-F238E27FC236}">
              <a16:creationId xmlns:a16="http://schemas.microsoft.com/office/drawing/2014/main" id="{00000000-0008-0000-0D00-00006C0C0000}"/>
            </a:ext>
          </a:extLst>
        </xdr:cNvPr>
        <xdr:cNvSpPr>
          <a:spLocks noChangeAspect="1" noChangeArrowheads="1"/>
        </xdr:cNvSpPr>
      </xdr:nvSpPr>
      <xdr:spPr bwMode="auto">
        <a:xfrm>
          <a:off x="0" y="402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219</xdr:row>
      <xdr:rowOff>0</xdr:rowOff>
    </xdr:from>
    <xdr:to>
      <xdr:col>0</xdr:col>
      <xdr:colOff>304800</xdr:colOff>
      <xdr:row>220</xdr:row>
      <xdr:rowOff>121920</xdr:rowOff>
    </xdr:to>
    <xdr:sp macro="" textlink="">
      <xdr:nvSpPr>
        <xdr:cNvPr id="3181" name="AutoShape 109" descr="Arizona Coyotes">
          <a:extLst>
            <a:ext uri="{FF2B5EF4-FFF2-40B4-BE49-F238E27FC236}">
              <a16:creationId xmlns:a16="http://schemas.microsoft.com/office/drawing/2014/main" id="{00000000-0008-0000-0D00-00006D0C0000}"/>
            </a:ext>
          </a:extLst>
        </xdr:cNvPr>
        <xdr:cNvSpPr>
          <a:spLocks noChangeAspect="1" noChangeArrowheads="1"/>
        </xdr:cNvSpPr>
      </xdr:nvSpPr>
      <xdr:spPr bwMode="auto">
        <a:xfrm>
          <a:off x="0" y="406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408</xdr:row>
      <xdr:rowOff>0</xdr:rowOff>
    </xdr:from>
    <xdr:to>
      <xdr:col>0</xdr:col>
      <xdr:colOff>304800</xdr:colOff>
      <xdr:row>409</xdr:row>
      <xdr:rowOff>121920</xdr:rowOff>
    </xdr:to>
    <xdr:sp macro="" textlink="">
      <xdr:nvSpPr>
        <xdr:cNvPr id="3182" name="AutoShape 110" descr="Montreal Canadiens">
          <a:extLst>
            <a:ext uri="{FF2B5EF4-FFF2-40B4-BE49-F238E27FC236}">
              <a16:creationId xmlns:a16="http://schemas.microsoft.com/office/drawing/2014/main" id="{00000000-0008-0000-0D00-00006E0C0000}"/>
            </a:ext>
          </a:extLst>
        </xdr:cNvPr>
        <xdr:cNvSpPr>
          <a:spLocks noChangeAspect="1" noChangeArrowheads="1"/>
        </xdr:cNvSpPr>
      </xdr:nvSpPr>
      <xdr:spPr bwMode="auto">
        <a:xfrm>
          <a:off x="0" y="409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121920</xdr:rowOff>
    </xdr:to>
    <xdr:sp macro="" textlink="">
      <xdr:nvSpPr>
        <xdr:cNvPr id="3183" name="AutoShape 111" descr="Arizona Coyotes">
          <a:extLst>
            <a:ext uri="{FF2B5EF4-FFF2-40B4-BE49-F238E27FC236}">
              <a16:creationId xmlns:a16="http://schemas.microsoft.com/office/drawing/2014/main" id="{00000000-0008-0000-0D00-00006F0C0000}"/>
            </a:ext>
          </a:extLst>
        </xdr:cNvPr>
        <xdr:cNvSpPr>
          <a:spLocks noChangeAspect="1" noChangeArrowheads="1"/>
        </xdr:cNvSpPr>
      </xdr:nvSpPr>
      <xdr:spPr bwMode="auto">
        <a:xfrm>
          <a:off x="0" y="4136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740</xdr:row>
      <xdr:rowOff>0</xdr:rowOff>
    </xdr:from>
    <xdr:to>
      <xdr:col>0</xdr:col>
      <xdr:colOff>304800</xdr:colOff>
      <xdr:row>741</xdr:row>
      <xdr:rowOff>121920</xdr:rowOff>
    </xdr:to>
    <xdr:sp macro="" textlink="">
      <xdr:nvSpPr>
        <xdr:cNvPr id="3184" name="AutoShape 112" descr="Columbus Blue Jackets">
          <a:extLst>
            <a:ext uri="{FF2B5EF4-FFF2-40B4-BE49-F238E27FC236}">
              <a16:creationId xmlns:a16="http://schemas.microsoft.com/office/drawing/2014/main" id="{00000000-0008-0000-0D00-0000700C0000}"/>
            </a:ext>
          </a:extLst>
        </xdr:cNvPr>
        <xdr:cNvSpPr>
          <a:spLocks noChangeAspect="1" noChangeArrowheads="1"/>
        </xdr:cNvSpPr>
      </xdr:nvSpPr>
      <xdr:spPr bwMode="auto">
        <a:xfrm>
          <a:off x="0" y="417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371</xdr:row>
      <xdr:rowOff>0</xdr:rowOff>
    </xdr:from>
    <xdr:to>
      <xdr:col>0</xdr:col>
      <xdr:colOff>304800</xdr:colOff>
      <xdr:row>372</xdr:row>
      <xdr:rowOff>121920</xdr:rowOff>
    </xdr:to>
    <xdr:sp macro="" textlink="">
      <xdr:nvSpPr>
        <xdr:cNvPr id="3185" name="AutoShape 113" descr="St Louis Blues">
          <a:extLst>
            <a:ext uri="{FF2B5EF4-FFF2-40B4-BE49-F238E27FC236}">
              <a16:creationId xmlns:a16="http://schemas.microsoft.com/office/drawing/2014/main" id="{00000000-0008-0000-0D00-0000710C0000}"/>
            </a:ext>
          </a:extLst>
        </xdr:cNvPr>
        <xdr:cNvSpPr>
          <a:spLocks noChangeAspect="1" noChangeArrowheads="1"/>
        </xdr:cNvSpPr>
      </xdr:nvSpPr>
      <xdr:spPr bwMode="auto">
        <a:xfrm>
          <a:off x="0" y="4210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681</xdr:row>
      <xdr:rowOff>0</xdr:rowOff>
    </xdr:from>
    <xdr:to>
      <xdr:col>0</xdr:col>
      <xdr:colOff>304800</xdr:colOff>
      <xdr:row>682</xdr:row>
      <xdr:rowOff>121920</xdr:rowOff>
    </xdr:to>
    <xdr:sp macro="" textlink="">
      <xdr:nvSpPr>
        <xdr:cNvPr id="3186" name="AutoShape 114" descr="Buffalo Sabres">
          <a:extLst>
            <a:ext uri="{FF2B5EF4-FFF2-40B4-BE49-F238E27FC236}">
              <a16:creationId xmlns:a16="http://schemas.microsoft.com/office/drawing/2014/main" id="{00000000-0008-0000-0D00-0000720C0000}"/>
            </a:ext>
          </a:extLst>
        </xdr:cNvPr>
        <xdr:cNvSpPr>
          <a:spLocks noChangeAspect="1" noChangeArrowheads="1"/>
        </xdr:cNvSpPr>
      </xdr:nvSpPr>
      <xdr:spPr bwMode="auto">
        <a:xfrm>
          <a:off x="0" y="4266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342</xdr:row>
      <xdr:rowOff>0</xdr:rowOff>
    </xdr:from>
    <xdr:to>
      <xdr:col>0</xdr:col>
      <xdr:colOff>304800</xdr:colOff>
      <xdr:row>343</xdr:row>
      <xdr:rowOff>121920</xdr:rowOff>
    </xdr:to>
    <xdr:sp macro="" textlink="">
      <xdr:nvSpPr>
        <xdr:cNvPr id="3187" name="AutoShape 115" descr="St Louis Blues">
          <a:extLst>
            <a:ext uri="{FF2B5EF4-FFF2-40B4-BE49-F238E27FC236}">
              <a16:creationId xmlns:a16="http://schemas.microsoft.com/office/drawing/2014/main" id="{00000000-0008-0000-0D00-0000730C0000}"/>
            </a:ext>
          </a:extLst>
        </xdr:cNvPr>
        <xdr:cNvSpPr>
          <a:spLocks noChangeAspect="1" noChangeArrowheads="1"/>
        </xdr:cNvSpPr>
      </xdr:nvSpPr>
      <xdr:spPr bwMode="auto">
        <a:xfrm>
          <a:off x="0" y="430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577</xdr:row>
      <xdr:rowOff>0</xdr:rowOff>
    </xdr:from>
    <xdr:to>
      <xdr:col>0</xdr:col>
      <xdr:colOff>304800</xdr:colOff>
      <xdr:row>578</xdr:row>
      <xdr:rowOff>121920</xdr:rowOff>
    </xdr:to>
    <xdr:sp macro="" textlink="">
      <xdr:nvSpPr>
        <xdr:cNvPr id="3188" name="AutoShape 116" descr="New York Rangers">
          <a:extLst>
            <a:ext uri="{FF2B5EF4-FFF2-40B4-BE49-F238E27FC236}">
              <a16:creationId xmlns:a16="http://schemas.microsoft.com/office/drawing/2014/main" id="{00000000-0008-0000-0D00-0000740C0000}"/>
            </a:ext>
          </a:extLst>
        </xdr:cNvPr>
        <xdr:cNvSpPr>
          <a:spLocks noChangeAspect="1" noChangeArrowheads="1"/>
        </xdr:cNvSpPr>
      </xdr:nvSpPr>
      <xdr:spPr bwMode="auto">
        <a:xfrm>
          <a:off x="0" y="4341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689</xdr:row>
      <xdr:rowOff>0</xdr:rowOff>
    </xdr:from>
    <xdr:to>
      <xdr:col>0</xdr:col>
      <xdr:colOff>304800</xdr:colOff>
      <xdr:row>690</xdr:row>
      <xdr:rowOff>121920</xdr:rowOff>
    </xdr:to>
    <xdr:sp macro="" textlink="">
      <xdr:nvSpPr>
        <xdr:cNvPr id="3189" name="AutoShape 117" descr="Florida Panthers">
          <a:extLst>
            <a:ext uri="{FF2B5EF4-FFF2-40B4-BE49-F238E27FC236}">
              <a16:creationId xmlns:a16="http://schemas.microsoft.com/office/drawing/2014/main" id="{00000000-0008-0000-0D00-0000750C0000}"/>
            </a:ext>
          </a:extLst>
        </xdr:cNvPr>
        <xdr:cNvSpPr>
          <a:spLocks noChangeAspect="1" noChangeArrowheads="1"/>
        </xdr:cNvSpPr>
      </xdr:nvSpPr>
      <xdr:spPr bwMode="auto">
        <a:xfrm>
          <a:off x="0" y="43784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645</xdr:row>
      <xdr:rowOff>0</xdr:rowOff>
    </xdr:from>
    <xdr:to>
      <xdr:col>0</xdr:col>
      <xdr:colOff>304800</xdr:colOff>
      <xdr:row>646</xdr:row>
      <xdr:rowOff>121920</xdr:rowOff>
    </xdr:to>
    <xdr:sp macro="" textlink="">
      <xdr:nvSpPr>
        <xdr:cNvPr id="3190" name="AutoShape 118" descr="Tampa Bay Lightning">
          <a:extLst>
            <a:ext uri="{FF2B5EF4-FFF2-40B4-BE49-F238E27FC236}">
              <a16:creationId xmlns:a16="http://schemas.microsoft.com/office/drawing/2014/main" id="{00000000-0008-0000-0D00-0000760C0000}"/>
            </a:ext>
          </a:extLst>
        </xdr:cNvPr>
        <xdr:cNvSpPr>
          <a:spLocks noChangeAspect="1" noChangeArrowheads="1"/>
        </xdr:cNvSpPr>
      </xdr:nvSpPr>
      <xdr:spPr bwMode="auto">
        <a:xfrm>
          <a:off x="0" y="4415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779</xdr:row>
      <xdr:rowOff>0</xdr:rowOff>
    </xdr:from>
    <xdr:to>
      <xdr:col>0</xdr:col>
      <xdr:colOff>304800</xdr:colOff>
      <xdr:row>780</xdr:row>
      <xdr:rowOff>121920</xdr:rowOff>
    </xdr:to>
    <xdr:sp macro="" textlink="">
      <xdr:nvSpPr>
        <xdr:cNvPr id="3191" name="AutoShape 119" descr="Vegas Golden Knights">
          <a:extLst>
            <a:ext uri="{FF2B5EF4-FFF2-40B4-BE49-F238E27FC236}">
              <a16:creationId xmlns:a16="http://schemas.microsoft.com/office/drawing/2014/main" id="{00000000-0008-0000-0D00-0000770C0000}"/>
            </a:ext>
          </a:extLst>
        </xdr:cNvPr>
        <xdr:cNvSpPr>
          <a:spLocks noChangeAspect="1" noChangeArrowheads="1"/>
        </xdr:cNvSpPr>
      </xdr:nvSpPr>
      <xdr:spPr bwMode="auto">
        <a:xfrm>
          <a:off x="0" y="4453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604</xdr:row>
      <xdr:rowOff>0</xdr:rowOff>
    </xdr:from>
    <xdr:to>
      <xdr:col>0</xdr:col>
      <xdr:colOff>304800</xdr:colOff>
      <xdr:row>605</xdr:row>
      <xdr:rowOff>121920</xdr:rowOff>
    </xdr:to>
    <xdr:sp macro="" textlink="">
      <xdr:nvSpPr>
        <xdr:cNvPr id="3192" name="AutoShape 120" descr="Toronto Maple Leafs">
          <a:extLst>
            <a:ext uri="{FF2B5EF4-FFF2-40B4-BE49-F238E27FC236}">
              <a16:creationId xmlns:a16="http://schemas.microsoft.com/office/drawing/2014/main" id="{00000000-0008-0000-0D00-0000780C0000}"/>
            </a:ext>
          </a:extLst>
        </xdr:cNvPr>
        <xdr:cNvSpPr>
          <a:spLocks noChangeAspect="1" noChangeArrowheads="1"/>
        </xdr:cNvSpPr>
      </xdr:nvSpPr>
      <xdr:spPr bwMode="auto">
        <a:xfrm>
          <a:off x="0" y="4508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388</xdr:row>
      <xdr:rowOff>0</xdr:rowOff>
    </xdr:from>
    <xdr:to>
      <xdr:col>0</xdr:col>
      <xdr:colOff>304800</xdr:colOff>
      <xdr:row>389</xdr:row>
      <xdr:rowOff>121920</xdr:rowOff>
    </xdr:to>
    <xdr:sp macro="" textlink="">
      <xdr:nvSpPr>
        <xdr:cNvPr id="3193" name="AutoShape 121" descr="Detroit Red Wings">
          <a:extLst>
            <a:ext uri="{FF2B5EF4-FFF2-40B4-BE49-F238E27FC236}">
              <a16:creationId xmlns:a16="http://schemas.microsoft.com/office/drawing/2014/main" id="{00000000-0008-0000-0D00-0000790C0000}"/>
            </a:ext>
          </a:extLst>
        </xdr:cNvPr>
        <xdr:cNvSpPr>
          <a:spLocks noChangeAspect="1" noChangeArrowheads="1"/>
        </xdr:cNvSpPr>
      </xdr:nvSpPr>
      <xdr:spPr bwMode="auto">
        <a:xfrm>
          <a:off x="0" y="4546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375</xdr:row>
      <xdr:rowOff>0</xdr:rowOff>
    </xdr:from>
    <xdr:to>
      <xdr:col>0</xdr:col>
      <xdr:colOff>304800</xdr:colOff>
      <xdr:row>376</xdr:row>
      <xdr:rowOff>121920</xdr:rowOff>
    </xdr:to>
    <xdr:sp macro="" textlink="">
      <xdr:nvSpPr>
        <xdr:cNvPr id="3194" name="AutoShape 122" descr="Los Angeles Kings">
          <a:extLst>
            <a:ext uri="{FF2B5EF4-FFF2-40B4-BE49-F238E27FC236}">
              <a16:creationId xmlns:a16="http://schemas.microsoft.com/office/drawing/2014/main" id="{00000000-0008-0000-0D00-00007A0C0000}"/>
            </a:ext>
          </a:extLst>
        </xdr:cNvPr>
        <xdr:cNvSpPr>
          <a:spLocks noChangeAspect="1" noChangeArrowheads="1"/>
        </xdr:cNvSpPr>
      </xdr:nvSpPr>
      <xdr:spPr bwMode="auto">
        <a:xfrm>
          <a:off x="0" y="4583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780</xdr:row>
      <xdr:rowOff>0</xdr:rowOff>
    </xdr:from>
    <xdr:to>
      <xdr:col>0</xdr:col>
      <xdr:colOff>304800</xdr:colOff>
      <xdr:row>781</xdr:row>
      <xdr:rowOff>121920</xdr:rowOff>
    </xdr:to>
    <xdr:sp macro="" textlink="">
      <xdr:nvSpPr>
        <xdr:cNvPr id="3195" name="AutoShape 123" descr="Boston Bruins">
          <a:extLst>
            <a:ext uri="{FF2B5EF4-FFF2-40B4-BE49-F238E27FC236}">
              <a16:creationId xmlns:a16="http://schemas.microsoft.com/office/drawing/2014/main" id="{00000000-0008-0000-0D00-00007B0C0000}"/>
            </a:ext>
          </a:extLst>
        </xdr:cNvPr>
        <xdr:cNvSpPr>
          <a:spLocks noChangeAspect="1" noChangeArrowheads="1"/>
        </xdr:cNvSpPr>
      </xdr:nvSpPr>
      <xdr:spPr bwMode="auto">
        <a:xfrm>
          <a:off x="0" y="4620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637</xdr:row>
      <xdr:rowOff>0</xdr:rowOff>
    </xdr:from>
    <xdr:to>
      <xdr:col>0</xdr:col>
      <xdr:colOff>304800</xdr:colOff>
      <xdr:row>638</xdr:row>
      <xdr:rowOff>121920</xdr:rowOff>
    </xdr:to>
    <xdr:sp macro="" textlink="">
      <xdr:nvSpPr>
        <xdr:cNvPr id="3196" name="AutoShape 124" descr="Minnesota Wild">
          <a:extLst>
            <a:ext uri="{FF2B5EF4-FFF2-40B4-BE49-F238E27FC236}">
              <a16:creationId xmlns:a16="http://schemas.microsoft.com/office/drawing/2014/main" id="{00000000-0008-0000-0D00-00007C0C0000}"/>
            </a:ext>
          </a:extLst>
        </xdr:cNvPr>
        <xdr:cNvSpPr>
          <a:spLocks noChangeAspect="1" noChangeArrowheads="1"/>
        </xdr:cNvSpPr>
      </xdr:nvSpPr>
      <xdr:spPr bwMode="auto">
        <a:xfrm>
          <a:off x="0" y="4658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221</xdr:row>
      <xdr:rowOff>0</xdr:rowOff>
    </xdr:from>
    <xdr:to>
      <xdr:col>0</xdr:col>
      <xdr:colOff>304800</xdr:colOff>
      <xdr:row>222</xdr:row>
      <xdr:rowOff>121920</xdr:rowOff>
    </xdr:to>
    <xdr:sp macro="" textlink="">
      <xdr:nvSpPr>
        <xdr:cNvPr id="3197" name="AutoShape 125" descr="Vegas Golden Knights">
          <a:extLst>
            <a:ext uri="{FF2B5EF4-FFF2-40B4-BE49-F238E27FC236}">
              <a16:creationId xmlns:a16="http://schemas.microsoft.com/office/drawing/2014/main" id="{00000000-0008-0000-0D00-00007D0C0000}"/>
            </a:ext>
          </a:extLst>
        </xdr:cNvPr>
        <xdr:cNvSpPr>
          <a:spLocks noChangeAspect="1" noChangeArrowheads="1"/>
        </xdr:cNvSpPr>
      </xdr:nvSpPr>
      <xdr:spPr bwMode="auto">
        <a:xfrm>
          <a:off x="0" y="4695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294</xdr:row>
      <xdr:rowOff>0</xdr:rowOff>
    </xdr:from>
    <xdr:to>
      <xdr:col>0</xdr:col>
      <xdr:colOff>304800</xdr:colOff>
      <xdr:row>295</xdr:row>
      <xdr:rowOff>121920</xdr:rowOff>
    </xdr:to>
    <xdr:sp macro="" textlink="">
      <xdr:nvSpPr>
        <xdr:cNvPr id="3198" name="AutoShape 126" descr="Detroit Red Wings">
          <a:extLst>
            <a:ext uri="{FF2B5EF4-FFF2-40B4-BE49-F238E27FC236}">
              <a16:creationId xmlns:a16="http://schemas.microsoft.com/office/drawing/2014/main" id="{00000000-0008-0000-0D00-00007E0C0000}"/>
            </a:ext>
          </a:extLst>
        </xdr:cNvPr>
        <xdr:cNvSpPr>
          <a:spLocks noChangeAspect="1" noChangeArrowheads="1"/>
        </xdr:cNvSpPr>
      </xdr:nvSpPr>
      <xdr:spPr bwMode="auto">
        <a:xfrm>
          <a:off x="0" y="475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322</xdr:row>
      <xdr:rowOff>0</xdr:rowOff>
    </xdr:from>
    <xdr:to>
      <xdr:col>0</xdr:col>
      <xdr:colOff>304800</xdr:colOff>
      <xdr:row>323</xdr:row>
      <xdr:rowOff>121920</xdr:rowOff>
    </xdr:to>
    <xdr:sp macro="" textlink="">
      <xdr:nvSpPr>
        <xdr:cNvPr id="3199" name="AutoShape 127" descr="Anaheim Ducks">
          <a:extLst>
            <a:ext uri="{FF2B5EF4-FFF2-40B4-BE49-F238E27FC236}">
              <a16:creationId xmlns:a16="http://schemas.microsoft.com/office/drawing/2014/main" id="{00000000-0008-0000-0D00-00007F0C0000}"/>
            </a:ext>
          </a:extLst>
        </xdr:cNvPr>
        <xdr:cNvSpPr>
          <a:spLocks noChangeAspect="1" noChangeArrowheads="1"/>
        </xdr:cNvSpPr>
      </xdr:nvSpPr>
      <xdr:spPr bwMode="auto">
        <a:xfrm>
          <a:off x="0" y="4788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523</xdr:row>
      <xdr:rowOff>0</xdr:rowOff>
    </xdr:from>
    <xdr:to>
      <xdr:col>0</xdr:col>
      <xdr:colOff>304800</xdr:colOff>
      <xdr:row>524</xdr:row>
      <xdr:rowOff>121920</xdr:rowOff>
    </xdr:to>
    <xdr:sp macro="" textlink="">
      <xdr:nvSpPr>
        <xdr:cNvPr id="3200" name="AutoShape 128" descr="Arizona Coyotes">
          <a:extLst>
            <a:ext uri="{FF2B5EF4-FFF2-40B4-BE49-F238E27FC236}">
              <a16:creationId xmlns:a16="http://schemas.microsoft.com/office/drawing/2014/main" id="{00000000-0008-0000-0D00-0000800C0000}"/>
            </a:ext>
          </a:extLst>
        </xdr:cNvPr>
        <xdr:cNvSpPr>
          <a:spLocks noChangeAspect="1" noChangeArrowheads="1"/>
        </xdr:cNvSpPr>
      </xdr:nvSpPr>
      <xdr:spPr bwMode="auto">
        <a:xfrm>
          <a:off x="0" y="4825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581</xdr:row>
      <xdr:rowOff>0</xdr:rowOff>
    </xdr:from>
    <xdr:to>
      <xdr:col>0</xdr:col>
      <xdr:colOff>304800</xdr:colOff>
      <xdr:row>582</xdr:row>
      <xdr:rowOff>121920</xdr:rowOff>
    </xdr:to>
    <xdr:sp macro="" textlink="">
      <xdr:nvSpPr>
        <xdr:cNvPr id="3201" name="AutoShape 129" descr="Florida Panthers">
          <a:extLst>
            <a:ext uri="{FF2B5EF4-FFF2-40B4-BE49-F238E27FC236}">
              <a16:creationId xmlns:a16="http://schemas.microsoft.com/office/drawing/2014/main" id="{00000000-0008-0000-0D00-0000810C0000}"/>
            </a:ext>
          </a:extLst>
        </xdr:cNvPr>
        <xdr:cNvSpPr>
          <a:spLocks noChangeAspect="1" noChangeArrowheads="1"/>
        </xdr:cNvSpPr>
      </xdr:nvSpPr>
      <xdr:spPr bwMode="auto">
        <a:xfrm>
          <a:off x="0" y="4863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366</xdr:row>
      <xdr:rowOff>0</xdr:rowOff>
    </xdr:from>
    <xdr:to>
      <xdr:col>0</xdr:col>
      <xdr:colOff>304800</xdr:colOff>
      <xdr:row>367</xdr:row>
      <xdr:rowOff>121920</xdr:rowOff>
    </xdr:to>
    <xdr:sp macro="" textlink="">
      <xdr:nvSpPr>
        <xdr:cNvPr id="3202" name="AutoShape 130" descr="Minnesota Wild">
          <a:extLst>
            <a:ext uri="{FF2B5EF4-FFF2-40B4-BE49-F238E27FC236}">
              <a16:creationId xmlns:a16="http://schemas.microsoft.com/office/drawing/2014/main" id="{00000000-0008-0000-0D00-0000820C0000}"/>
            </a:ext>
          </a:extLst>
        </xdr:cNvPr>
        <xdr:cNvSpPr>
          <a:spLocks noChangeAspect="1" noChangeArrowheads="1"/>
        </xdr:cNvSpPr>
      </xdr:nvSpPr>
      <xdr:spPr bwMode="auto">
        <a:xfrm>
          <a:off x="0" y="4900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832</xdr:row>
      <xdr:rowOff>0</xdr:rowOff>
    </xdr:from>
    <xdr:to>
      <xdr:col>0</xdr:col>
      <xdr:colOff>304800</xdr:colOff>
      <xdr:row>833</xdr:row>
      <xdr:rowOff>121920</xdr:rowOff>
    </xdr:to>
    <xdr:sp macro="" textlink="">
      <xdr:nvSpPr>
        <xdr:cNvPr id="3203" name="AutoShape 131" descr="Buffalo Sabres">
          <a:extLst>
            <a:ext uri="{FF2B5EF4-FFF2-40B4-BE49-F238E27FC236}">
              <a16:creationId xmlns:a16="http://schemas.microsoft.com/office/drawing/2014/main" id="{00000000-0008-0000-0D00-0000830C0000}"/>
            </a:ext>
          </a:extLst>
        </xdr:cNvPr>
        <xdr:cNvSpPr>
          <a:spLocks noChangeAspect="1" noChangeArrowheads="1"/>
        </xdr:cNvSpPr>
      </xdr:nvSpPr>
      <xdr:spPr bwMode="auto">
        <a:xfrm>
          <a:off x="0" y="4937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xdr:row>
      <xdr:rowOff>0</xdr:rowOff>
    </xdr:from>
    <xdr:to>
      <xdr:col>0</xdr:col>
      <xdr:colOff>304800</xdr:colOff>
      <xdr:row>112</xdr:row>
      <xdr:rowOff>121920</xdr:rowOff>
    </xdr:to>
    <xdr:sp macro="" textlink="">
      <xdr:nvSpPr>
        <xdr:cNvPr id="3204" name="AutoShape 132" descr="St Louis Blues">
          <a:extLst>
            <a:ext uri="{FF2B5EF4-FFF2-40B4-BE49-F238E27FC236}">
              <a16:creationId xmlns:a16="http://schemas.microsoft.com/office/drawing/2014/main" id="{00000000-0008-0000-0D00-0000840C0000}"/>
            </a:ext>
          </a:extLst>
        </xdr:cNvPr>
        <xdr:cNvSpPr>
          <a:spLocks noChangeAspect="1" noChangeArrowheads="1"/>
        </xdr:cNvSpPr>
      </xdr:nvSpPr>
      <xdr:spPr bwMode="auto">
        <a:xfrm>
          <a:off x="0" y="4975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243</xdr:row>
      <xdr:rowOff>0</xdr:rowOff>
    </xdr:from>
    <xdr:to>
      <xdr:col>0</xdr:col>
      <xdr:colOff>304800</xdr:colOff>
      <xdr:row>244</xdr:row>
      <xdr:rowOff>121920</xdr:rowOff>
    </xdr:to>
    <xdr:sp macro="" textlink="">
      <xdr:nvSpPr>
        <xdr:cNvPr id="3205" name="AutoShape 133" descr="Washington Capitals">
          <a:extLst>
            <a:ext uri="{FF2B5EF4-FFF2-40B4-BE49-F238E27FC236}">
              <a16:creationId xmlns:a16="http://schemas.microsoft.com/office/drawing/2014/main" id="{00000000-0008-0000-0D00-0000850C0000}"/>
            </a:ext>
          </a:extLst>
        </xdr:cNvPr>
        <xdr:cNvSpPr>
          <a:spLocks noChangeAspect="1" noChangeArrowheads="1"/>
        </xdr:cNvSpPr>
      </xdr:nvSpPr>
      <xdr:spPr bwMode="auto">
        <a:xfrm>
          <a:off x="0" y="5012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63</xdr:row>
      <xdr:rowOff>121920</xdr:rowOff>
    </xdr:to>
    <xdr:sp macro="" textlink="">
      <xdr:nvSpPr>
        <xdr:cNvPr id="3206" name="AutoShape 134" descr="New Jersey Devils">
          <a:extLst>
            <a:ext uri="{FF2B5EF4-FFF2-40B4-BE49-F238E27FC236}">
              <a16:creationId xmlns:a16="http://schemas.microsoft.com/office/drawing/2014/main" id="{00000000-0008-0000-0D00-0000860C0000}"/>
            </a:ext>
          </a:extLst>
        </xdr:cNvPr>
        <xdr:cNvSpPr>
          <a:spLocks noChangeAspect="1" noChangeArrowheads="1"/>
        </xdr:cNvSpPr>
      </xdr:nvSpPr>
      <xdr:spPr bwMode="auto">
        <a:xfrm>
          <a:off x="0" y="504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794</xdr:row>
      <xdr:rowOff>0</xdr:rowOff>
    </xdr:from>
    <xdr:to>
      <xdr:col>0</xdr:col>
      <xdr:colOff>304800</xdr:colOff>
      <xdr:row>795</xdr:row>
      <xdr:rowOff>121920</xdr:rowOff>
    </xdr:to>
    <xdr:sp macro="" textlink="">
      <xdr:nvSpPr>
        <xdr:cNvPr id="3207" name="AutoShape 135" descr="Tampa Bay Lightning">
          <a:extLst>
            <a:ext uri="{FF2B5EF4-FFF2-40B4-BE49-F238E27FC236}">
              <a16:creationId xmlns:a16="http://schemas.microsoft.com/office/drawing/2014/main" id="{00000000-0008-0000-0D00-0000870C0000}"/>
            </a:ext>
          </a:extLst>
        </xdr:cNvPr>
        <xdr:cNvSpPr>
          <a:spLocks noChangeAspect="1" noChangeArrowheads="1"/>
        </xdr:cNvSpPr>
      </xdr:nvSpPr>
      <xdr:spPr bwMode="auto">
        <a:xfrm>
          <a:off x="0" y="508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212</xdr:row>
      <xdr:rowOff>0</xdr:rowOff>
    </xdr:from>
    <xdr:to>
      <xdr:col>0</xdr:col>
      <xdr:colOff>304800</xdr:colOff>
      <xdr:row>213</xdr:row>
      <xdr:rowOff>121920</xdr:rowOff>
    </xdr:to>
    <xdr:sp macro="" textlink="">
      <xdr:nvSpPr>
        <xdr:cNvPr id="3208" name="AutoShape 136" descr="Detroit Red Wings">
          <a:extLst>
            <a:ext uri="{FF2B5EF4-FFF2-40B4-BE49-F238E27FC236}">
              <a16:creationId xmlns:a16="http://schemas.microsoft.com/office/drawing/2014/main" id="{00000000-0008-0000-0D00-0000880C0000}"/>
            </a:ext>
          </a:extLst>
        </xdr:cNvPr>
        <xdr:cNvSpPr>
          <a:spLocks noChangeAspect="1" noChangeArrowheads="1"/>
        </xdr:cNvSpPr>
      </xdr:nvSpPr>
      <xdr:spPr bwMode="auto">
        <a:xfrm>
          <a:off x="0" y="512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598</xdr:row>
      <xdr:rowOff>0</xdr:rowOff>
    </xdr:from>
    <xdr:to>
      <xdr:col>0</xdr:col>
      <xdr:colOff>304800</xdr:colOff>
      <xdr:row>599</xdr:row>
      <xdr:rowOff>121920</xdr:rowOff>
    </xdr:to>
    <xdr:sp macro="" textlink="">
      <xdr:nvSpPr>
        <xdr:cNvPr id="3209" name="AutoShape 137" descr="Toronto Maple Leafs">
          <a:extLst>
            <a:ext uri="{FF2B5EF4-FFF2-40B4-BE49-F238E27FC236}">
              <a16:creationId xmlns:a16="http://schemas.microsoft.com/office/drawing/2014/main" id="{00000000-0008-0000-0D00-0000890C0000}"/>
            </a:ext>
          </a:extLst>
        </xdr:cNvPr>
        <xdr:cNvSpPr>
          <a:spLocks noChangeAspect="1" noChangeArrowheads="1"/>
        </xdr:cNvSpPr>
      </xdr:nvSpPr>
      <xdr:spPr bwMode="auto">
        <a:xfrm>
          <a:off x="0" y="516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543</xdr:row>
      <xdr:rowOff>0</xdr:rowOff>
    </xdr:from>
    <xdr:to>
      <xdr:col>0</xdr:col>
      <xdr:colOff>304800</xdr:colOff>
      <xdr:row>544</xdr:row>
      <xdr:rowOff>121920</xdr:rowOff>
    </xdr:to>
    <xdr:sp macro="" textlink="">
      <xdr:nvSpPr>
        <xdr:cNvPr id="3210" name="AutoShape 138" descr="Buffalo Sabres">
          <a:extLst>
            <a:ext uri="{FF2B5EF4-FFF2-40B4-BE49-F238E27FC236}">
              <a16:creationId xmlns:a16="http://schemas.microsoft.com/office/drawing/2014/main" id="{00000000-0008-0000-0D00-00008A0C0000}"/>
            </a:ext>
          </a:extLst>
        </xdr:cNvPr>
        <xdr:cNvSpPr>
          <a:spLocks noChangeAspect="1" noChangeArrowheads="1"/>
        </xdr:cNvSpPr>
      </xdr:nvSpPr>
      <xdr:spPr bwMode="auto">
        <a:xfrm>
          <a:off x="0" y="519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683</xdr:row>
      <xdr:rowOff>0</xdr:rowOff>
    </xdr:from>
    <xdr:to>
      <xdr:col>0</xdr:col>
      <xdr:colOff>304800</xdr:colOff>
      <xdr:row>684</xdr:row>
      <xdr:rowOff>121920</xdr:rowOff>
    </xdr:to>
    <xdr:sp macro="" textlink="">
      <xdr:nvSpPr>
        <xdr:cNvPr id="3211" name="AutoShape 139" descr="Vegas Golden Knights">
          <a:extLst>
            <a:ext uri="{FF2B5EF4-FFF2-40B4-BE49-F238E27FC236}">
              <a16:creationId xmlns:a16="http://schemas.microsoft.com/office/drawing/2014/main" id="{00000000-0008-0000-0D00-00008B0C0000}"/>
            </a:ext>
          </a:extLst>
        </xdr:cNvPr>
        <xdr:cNvSpPr>
          <a:spLocks noChangeAspect="1" noChangeArrowheads="1"/>
        </xdr:cNvSpPr>
      </xdr:nvSpPr>
      <xdr:spPr bwMode="auto">
        <a:xfrm>
          <a:off x="0" y="523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435</xdr:row>
      <xdr:rowOff>0</xdr:rowOff>
    </xdr:from>
    <xdr:to>
      <xdr:col>0</xdr:col>
      <xdr:colOff>304800</xdr:colOff>
      <xdr:row>436</xdr:row>
      <xdr:rowOff>121920</xdr:rowOff>
    </xdr:to>
    <xdr:sp macro="" textlink="">
      <xdr:nvSpPr>
        <xdr:cNvPr id="3212" name="AutoShape 140" descr="New York Islanders">
          <a:extLst>
            <a:ext uri="{FF2B5EF4-FFF2-40B4-BE49-F238E27FC236}">
              <a16:creationId xmlns:a16="http://schemas.microsoft.com/office/drawing/2014/main" id="{00000000-0008-0000-0D00-00008C0C0000}"/>
            </a:ext>
          </a:extLst>
        </xdr:cNvPr>
        <xdr:cNvSpPr>
          <a:spLocks noChangeAspect="1" noChangeArrowheads="1"/>
        </xdr:cNvSpPr>
      </xdr:nvSpPr>
      <xdr:spPr bwMode="auto">
        <a:xfrm>
          <a:off x="0" y="5290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237</xdr:row>
      <xdr:rowOff>0</xdr:rowOff>
    </xdr:from>
    <xdr:to>
      <xdr:col>0</xdr:col>
      <xdr:colOff>304800</xdr:colOff>
      <xdr:row>238</xdr:row>
      <xdr:rowOff>121920</xdr:rowOff>
    </xdr:to>
    <xdr:sp macro="" textlink="">
      <xdr:nvSpPr>
        <xdr:cNvPr id="3213" name="AutoShape 141" descr="Pittsburgh Penguins">
          <a:extLst>
            <a:ext uri="{FF2B5EF4-FFF2-40B4-BE49-F238E27FC236}">
              <a16:creationId xmlns:a16="http://schemas.microsoft.com/office/drawing/2014/main" id="{00000000-0008-0000-0D00-00008D0C0000}"/>
            </a:ext>
          </a:extLst>
        </xdr:cNvPr>
        <xdr:cNvSpPr>
          <a:spLocks noChangeAspect="1" noChangeArrowheads="1"/>
        </xdr:cNvSpPr>
      </xdr:nvSpPr>
      <xdr:spPr bwMode="auto">
        <a:xfrm>
          <a:off x="0" y="53271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58</xdr:row>
      <xdr:rowOff>121920</xdr:rowOff>
    </xdr:to>
    <xdr:sp macro="" textlink="">
      <xdr:nvSpPr>
        <xdr:cNvPr id="3214" name="AutoShape 142" descr="Philadelphia Flyers">
          <a:extLst>
            <a:ext uri="{FF2B5EF4-FFF2-40B4-BE49-F238E27FC236}">
              <a16:creationId xmlns:a16="http://schemas.microsoft.com/office/drawing/2014/main" id="{00000000-0008-0000-0D00-00008E0C0000}"/>
            </a:ext>
          </a:extLst>
        </xdr:cNvPr>
        <xdr:cNvSpPr>
          <a:spLocks noChangeAspect="1" noChangeArrowheads="1"/>
        </xdr:cNvSpPr>
      </xdr:nvSpPr>
      <xdr:spPr bwMode="auto">
        <a:xfrm>
          <a:off x="0" y="536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297</xdr:row>
      <xdr:rowOff>0</xdr:rowOff>
    </xdr:from>
    <xdr:to>
      <xdr:col>0</xdr:col>
      <xdr:colOff>304800</xdr:colOff>
      <xdr:row>298</xdr:row>
      <xdr:rowOff>121920</xdr:rowOff>
    </xdr:to>
    <xdr:sp macro="" textlink="">
      <xdr:nvSpPr>
        <xdr:cNvPr id="3215" name="AutoShape 143" descr="Toronto Maple Leafs">
          <a:extLst>
            <a:ext uri="{FF2B5EF4-FFF2-40B4-BE49-F238E27FC236}">
              <a16:creationId xmlns:a16="http://schemas.microsoft.com/office/drawing/2014/main" id="{00000000-0008-0000-0D00-00008F0C0000}"/>
            </a:ext>
          </a:extLst>
        </xdr:cNvPr>
        <xdr:cNvSpPr>
          <a:spLocks noChangeAspect="1" noChangeArrowheads="1"/>
        </xdr:cNvSpPr>
      </xdr:nvSpPr>
      <xdr:spPr bwMode="auto">
        <a:xfrm>
          <a:off x="0" y="5401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121920</xdr:rowOff>
    </xdr:to>
    <xdr:sp macro="" textlink="">
      <xdr:nvSpPr>
        <xdr:cNvPr id="3216" name="AutoShape 144" descr="Vancouver Canucks">
          <a:extLst>
            <a:ext uri="{FF2B5EF4-FFF2-40B4-BE49-F238E27FC236}">
              <a16:creationId xmlns:a16="http://schemas.microsoft.com/office/drawing/2014/main" id="{00000000-0008-0000-0D00-0000900C0000}"/>
            </a:ext>
          </a:extLst>
        </xdr:cNvPr>
        <xdr:cNvSpPr>
          <a:spLocks noChangeAspect="1" noChangeArrowheads="1"/>
        </xdr:cNvSpPr>
      </xdr:nvSpPr>
      <xdr:spPr bwMode="auto">
        <a:xfrm>
          <a:off x="0" y="5439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xdr:row>
      <xdr:rowOff>0</xdr:rowOff>
    </xdr:from>
    <xdr:to>
      <xdr:col>0</xdr:col>
      <xdr:colOff>304800</xdr:colOff>
      <xdr:row>86</xdr:row>
      <xdr:rowOff>121920</xdr:rowOff>
    </xdr:to>
    <xdr:sp macro="" textlink="">
      <xdr:nvSpPr>
        <xdr:cNvPr id="3217" name="AutoShape 145" descr="Dallas Stars">
          <a:extLst>
            <a:ext uri="{FF2B5EF4-FFF2-40B4-BE49-F238E27FC236}">
              <a16:creationId xmlns:a16="http://schemas.microsoft.com/office/drawing/2014/main" id="{00000000-0008-0000-0D00-0000910C0000}"/>
            </a:ext>
          </a:extLst>
        </xdr:cNvPr>
        <xdr:cNvSpPr>
          <a:spLocks noChangeAspect="1" noChangeArrowheads="1"/>
        </xdr:cNvSpPr>
      </xdr:nvSpPr>
      <xdr:spPr bwMode="auto">
        <a:xfrm>
          <a:off x="0" y="5476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121920</xdr:rowOff>
    </xdr:to>
    <xdr:sp macro="" textlink="">
      <xdr:nvSpPr>
        <xdr:cNvPr id="3218" name="AutoShape 146" descr="Arizona Coyotes">
          <a:extLst>
            <a:ext uri="{FF2B5EF4-FFF2-40B4-BE49-F238E27FC236}">
              <a16:creationId xmlns:a16="http://schemas.microsoft.com/office/drawing/2014/main" id="{00000000-0008-0000-0D00-0000920C0000}"/>
            </a:ext>
          </a:extLst>
        </xdr:cNvPr>
        <xdr:cNvSpPr>
          <a:spLocks noChangeAspect="1" noChangeArrowheads="1"/>
        </xdr:cNvSpPr>
      </xdr:nvSpPr>
      <xdr:spPr bwMode="auto">
        <a:xfrm>
          <a:off x="0" y="549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41</xdr:row>
      <xdr:rowOff>121920</xdr:rowOff>
    </xdr:to>
    <xdr:sp macro="" textlink="">
      <xdr:nvSpPr>
        <xdr:cNvPr id="3219" name="AutoShape 147" descr="Columbus Blue Jackets">
          <a:extLst>
            <a:ext uri="{FF2B5EF4-FFF2-40B4-BE49-F238E27FC236}">
              <a16:creationId xmlns:a16="http://schemas.microsoft.com/office/drawing/2014/main" id="{00000000-0008-0000-0D00-0000930C0000}"/>
            </a:ext>
          </a:extLst>
        </xdr:cNvPr>
        <xdr:cNvSpPr>
          <a:spLocks noChangeAspect="1" noChangeArrowheads="1"/>
        </xdr:cNvSpPr>
      </xdr:nvSpPr>
      <xdr:spPr bwMode="auto">
        <a:xfrm>
          <a:off x="0" y="553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512</xdr:row>
      <xdr:rowOff>0</xdr:rowOff>
    </xdr:from>
    <xdr:to>
      <xdr:col>0</xdr:col>
      <xdr:colOff>304800</xdr:colOff>
      <xdr:row>513</xdr:row>
      <xdr:rowOff>121920</xdr:rowOff>
    </xdr:to>
    <xdr:sp macro="" textlink="">
      <xdr:nvSpPr>
        <xdr:cNvPr id="3220" name="AutoShape 148" descr="Dallas Stars">
          <a:extLst>
            <a:ext uri="{FF2B5EF4-FFF2-40B4-BE49-F238E27FC236}">
              <a16:creationId xmlns:a16="http://schemas.microsoft.com/office/drawing/2014/main" id="{00000000-0008-0000-0D00-0000940C0000}"/>
            </a:ext>
          </a:extLst>
        </xdr:cNvPr>
        <xdr:cNvSpPr>
          <a:spLocks noChangeAspect="1" noChangeArrowheads="1"/>
        </xdr:cNvSpPr>
      </xdr:nvSpPr>
      <xdr:spPr bwMode="auto">
        <a:xfrm>
          <a:off x="0" y="556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724</xdr:row>
      <xdr:rowOff>0</xdr:rowOff>
    </xdr:from>
    <xdr:to>
      <xdr:col>0</xdr:col>
      <xdr:colOff>304800</xdr:colOff>
      <xdr:row>725</xdr:row>
      <xdr:rowOff>121920</xdr:rowOff>
    </xdr:to>
    <xdr:sp macro="" textlink="">
      <xdr:nvSpPr>
        <xdr:cNvPr id="3221" name="AutoShape 149" descr="New Jersey Devils">
          <a:extLst>
            <a:ext uri="{FF2B5EF4-FFF2-40B4-BE49-F238E27FC236}">
              <a16:creationId xmlns:a16="http://schemas.microsoft.com/office/drawing/2014/main" id="{00000000-0008-0000-0D00-0000950C0000}"/>
            </a:ext>
          </a:extLst>
        </xdr:cNvPr>
        <xdr:cNvSpPr>
          <a:spLocks noChangeAspect="1" noChangeArrowheads="1"/>
        </xdr:cNvSpPr>
      </xdr:nvSpPr>
      <xdr:spPr bwMode="auto">
        <a:xfrm>
          <a:off x="0" y="560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522</xdr:row>
      <xdr:rowOff>0</xdr:rowOff>
    </xdr:from>
    <xdr:to>
      <xdr:col>0</xdr:col>
      <xdr:colOff>304800</xdr:colOff>
      <xdr:row>523</xdr:row>
      <xdr:rowOff>121920</xdr:rowOff>
    </xdr:to>
    <xdr:sp macro="" textlink="">
      <xdr:nvSpPr>
        <xdr:cNvPr id="3222" name="AutoShape 150" descr="Ottawa Senators">
          <a:extLst>
            <a:ext uri="{FF2B5EF4-FFF2-40B4-BE49-F238E27FC236}">
              <a16:creationId xmlns:a16="http://schemas.microsoft.com/office/drawing/2014/main" id="{00000000-0008-0000-0D00-0000960C0000}"/>
            </a:ext>
          </a:extLst>
        </xdr:cNvPr>
        <xdr:cNvSpPr>
          <a:spLocks noChangeAspect="1" noChangeArrowheads="1"/>
        </xdr:cNvSpPr>
      </xdr:nvSpPr>
      <xdr:spPr bwMode="auto">
        <a:xfrm>
          <a:off x="0" y="564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663</xdr:row>
      <xdr:rowOff>0</xdr:rowOff>
    </xdr:from>
    <xdr:to>
      <xdr:col>0</xdr:col>
      <xdr:colOff>304800</xdr:colOff>
      <xdr:row>664</xdr:row>
      <xdr:rowOff>121920</xdr:rowOff>
    </xdr:to>
    <xdr:sp macro="" textlink="">
      <xdr:nvSpPr>
        <xdr:cNvPr id="3223" name="AutoShape 151" descr="San Jose Sharks">
          <a:extLst>
            <a:ext uri="{FF2B5EF4-FFF2-40B4-BE49-F238E27FC236}">
              <a16:creationId xmlns:a16="http://schemas.microsoft.com/office/drawing/2014/main" id="{00000000-0008-0000-0D00-0000970C0000}"/>
            </a:ext>
          </a:extLst>
        </xdr:cNvPr>
        <xdr:cNvSpPr>
          <a:spLocks noChangeAspect="1" noChangeArrowheads="1"/>
        </xdr:cNvSpPr>
      </xdr:nvSpPr>
      <xdr:spPr bwMode="auto">
        <a:xfrm>
          <a:off x="0" y="568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452</xdr:row>
      <xdr:rowOff>0</xdr:rowOff>
    </xdr:from>
    <xdr:to>
      <xdr:col>0</xdr:col>
      <xdr:colOff>304800</xdr:colOff>
      <xdr:row>453</xdr:row>
      <xdr:rowOff>121920</xdr:rowOff>
    </xdr:to>
    <xdr:sp macro="" textlink="">
      <xdr:nvSpPr>
        <xdr:cNvPr id="3224" name="AutoShape 152" descr="Carolina Hurricanes">
          <a:extLst>
            <a:ext uri="{FF2B5EF4-FFF2-40B4-BE49-F238E27FC236}">
              <a16:creationId xmlns:a16="http://schemas.microsoft.com/office/drawing/2014/main" id="{00000000-0008-0000-0D00-0000980C0000}"/>
            </a:ext>
          </a:extLst>
        </xdr:cNvPr>
        <xdr:cNvSpPr>
          <a:spLocks noChangeAspect="1" noChangeArrowheads="1"/>
        </xdr:cNvSpPr>
      </xdr:nvSpPr>
      <xdr:spPr bwMode="auto">
        <a:xfrm>
          <a:off x="0" y="571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629</xdr:row>
      <xdr:rowOff>0</xdr:rowOff>
    </xdr:from>
    <xdr:to>
      <xdr:col>0</xdr:col>
      <xdr:colOff>304800</xdr:colOff>
      <xdr:row>630</xdr:row>
      <xdr:rowOff>121920</xdr:rowOff>
    </xdr:to>
    <xdr:sp macro="" textlink="">
      <xdr:nvSpPr>
        <xdr:cNvPr id="3225" name="AutoShape 153" descr="Tampa Bay Lightning">
          <a:extLst>
            <a:ext uri="{FF2B5EF4-FFF2-40B4-BE49-F238E27FC236}">
              <a16:creationId xmlns:a16="http://schemas.microsoft.com/office/drawing/2014/main" id="{00000000-0008-0000-0D00-0000990C0000}"/>
            </a:ext>
          </a:extLst>
        </xdr:cNvPr>
        <xdr:cNvSpPr>
          <a:spLocks noChangeAspect="1" noChangeArrowheads="1"/>
        </xdr:cNvSpPr>
      </xdr:nvSpPr>
      <xdr:spPr bwMode="auto">
        <a:xfrm>
          <a:off x="0" y="575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xdr:row>
      <xdr:rowOff>0</xdr:rowOff>
    </xdr:from>
    <xdr:to>
      <xdr:col>0</xdr:col>
      <xdr:colOff>304800</xdr:colOff>
      <xdr:row>151</xdr:row>
      <xdr:rowOff>121920</xdr:rowOff>
    </xdr:to>
    <xdr:sp macro="" textlink="">
      <xdr:nvSpPr>
        <xdr:cNvPr id="3226" name="AutoShape 154" descr="Colorado Avalanche">
          <a:extLst>
            <a:ext uri="{FF2B5EF4-FFF2-40B4-BE49-F238E27FC236}">
              <a16:creationId xmlns:a16="http://schemas.microsoft.com/office/drawing/2014/main" id="{00000000-0008-0000-0D00-00009A0C0000}"/>
            </a:ext>
          </a:extLst>
        </xdr:cNvPr>
        <xdr:cNvSpPr>
          <a:spLocks noChangeAspect="1" noChangeArrowheads="1"/>
        </xdr:cNvSpPr>
      </xdr:nvSpPr>
      <xdr:spPr bwMode="auto">
        <a:xfrm>
          <a:off x="0" y="579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635</xdr:row>
      <xdr:rowOff>0</xdr:rowOff>
    </xdr:from>
    <xdr:to>
      <xdr:col>0</xdr:col>
      <xdr:colOff>304800</xdr:colOff>
      <xdr:row>636</xdr:row>
      <xdr:rowOff>121920</xdr:rowOff>
    </xdr:to>
    <xdr:sp macro="" textlink="">
      <xdr:nvSpPr>
        <xdr:cNvPr id="3227" name="AutoShape 155" descr="Detroit Red Wings">
          <a:extLst>
            <a:ext uri="{FF2B5EF4-FFF2-40B4-BE49-F238E27FC236}">
              <a16:creationId xmlns:a16="http://schemas.microsoft.com/office/drawing/2014/main" id="{00000000-0008-0000-0D00-00009B0C0000}"/>
            </a:ext>
          </a:extLst>
        </xdr:cNvPr>
        <xdr:cNvSpPr>
          <a:spLocks noChangeAspect="1" noChangeArrowheads="1"/>
        </xdr:cNvSpPr>
      </xdr:nvSpPr>
      <xdr:spPr bwMode="auto">
        <a:xfrm>
          <a:off x="0" y="583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815</xdr:row>
      <xdr:rowOff>0</xdr:rowOff>
    </xdr:from>
    <xdr:to>
      <xdr:col>0</xdr:col>
      <xdr:colOff>304800</xdr:colOff>
      <xdr:row>816</xdr:row>
      <xdr:rowOff>121920</xdr:rowOff>
    </xdr:to>
    <xdr:sp macro="" textlink="">
      <xdr:nvSpPr>
        <xdr:cNvPr id="3228" name="AutoShape 156" descr="Florida Panthers">
          <a:extLst>
            <a:ext uri="{FF2B5EF4-FFF2-40B4-BE49-F238E27FC236}">
              <a16:creationId xmlns:a16="http://schemas.microsoft.com/office/drawing/2014/main" id="{00000000-0008-0000-0D00-00009C0C0000}"/>
            </a:ext>
          </a:extLst>
        </xdr:cNvPr>
        <xdr:cNvSpPr>
          <a:spLocks noChangeAspect="1" noChangeArrowheads="1"/>
        </xdr:cNvSpPr>
      </xdr:nvSpPr>
      <xdr:spPr bwMode="auto">
        <a:xfrm>
          <a:off x="0" y="586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319</xdr:row>
      <xdr:rowOff>0</xdr:rowOff>
    </xdr:from>
    <xdr:to>
      <xdr:col>0</xdr:col>
      <xdr:colOff>304800</xdr:colOff>
      <xdr:row>320</xdr:row>
      <xdr:rowOff>121920</xdr:rowOff>
    </xdr:to>
    <xdr:sp macro="" textlink="">
      <xdr:nvSpPr>
        <xdr:cNvPr id="3229" name="AutoShape 157" descr="Detroit Red Wings">
          <a:extLst>
            <a:ext uri="{FF2B5EF4-FFF2-40B4-BE49-F238E27FC236}">
              <a16:creationId xmlns:a16="http://schemas.microsoft.com/office/drawing/2014/main" id="{00000000-0008-0000-0D00-00009D0C0000}"/>
            </a:ext>
          </a:extLst>
        </xdr:cNvPr>
        <xdr:cNvSpPr>
          <a:spLocks noChangeAspect="1" noChangeArrowheads="1"/>
        </xdr:cNvSpPr>
      </xdr:nvSpPr>
      <xdr:spPr bwMode="auto">
        <a:xfrm>
          <a:off x="0" y="590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529</xdr:row>
      <xdr:rowOff>0</xdr:rowOff>
    </xdr:from>
    <xdr:to>
      <xdr:col>0</xdr:col>
      <xdr:colOff>304800</xdr:colOff>
      <xdr:row>530</xdr:row>
      <xdr:rowOff>121920</xdr:rowOff>
    </xdr:to>
    <xdr:sp macro="" textlink="">
      <xdr:nvSpPr>
        <xdr:cNvPr id="3230" name="AutoShape 158" descr="Dallas Stars">
          <a:extLst>
            <a:ext uri="{FF2B5EF4-FFF2-40B4-BE49-F238E27FC236}">
              <a16:creationId xmlns:a16="http://schemas.microsoft.com/office/drawing/2014/main" id="{00000000-0008-0000-0D00-00009E0C0000}"/>
            </a:ext>
          </a:extLst>
        </xdr:cNvPr>
        <xdr:cNvSpPr>
          <a:spLocks noChangeAspect="1" noChangeArrowheads="1"/>
        </xdr:cNvSpPr>
      </xdr:nvSpPr>
      <xdr:spPr bwMode="auto">
        <a:xfrm>
          <a:off x="0" y="594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430</xdr:row>
      <xdr:rowOff>0</xdr:rowOff>
    </xdr:from>
    <xdr:to>
      <xdr:col>0</xdr:col>
      <xdr:colOff>304800</xdr:colOff>
      <xdr:row>431</xdr:row>
      <xdr:rowOff>121920</xdr:rowOff>
    </xdr:to>
    <xdr:sp macro="" textlink="">
      <xdr:nvSpPr>
        <xdr:cNvPr id="3231" name="AutoShape 159" descr="Philadelphia Flyers">
          <a:extLst>
            <a:ext uri="{FF2B5EF4-FFF2-40B4-BE49-F238E27FC236}">
              <a16:creationId xmlns:a16="http://schemas.microsoft.com/office/drawing/2014/main" id="{00000000-0008-0000-0D00-00009F0C0000}"/>
            </a:ext>
          </a:extLst>
        </xdr:cNvPr>
        <xdr:cNvSpPr>
          <a:spLocks noChangeAspect="1" noChangeArrowheads="1"/>
        </xdr:cNvSpPr>
      </xdr:nvSpPr>
      <xdr:spPr bwMode="auto">
        <a:xfrm>
          <a:off x="0" y="597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711</xdr:row>
      <xdr:rowOff>0</xdr:rowOff>
    </xdr:from>
    <xdr:to>
      <xdr:col>0</xdr:col>
      <xdr:colOff>304800</xdr:colOff>
      <xdr:row>712</xdr:row>
      <xdr:rowOff>121920</xdr:rowOff>
    </xdr:to>
    <xdr:sp macro="" textlink="">
      <xdr:nvSpPr>
        <xdr:cNvPr id="3232" name="AutoShape 160" descr="Tampa Bay Lightning">
          <a:extLst>
            <a:ext uri="{FF2B5EF4-FFF2-40B4-BE49-F238E27FC236}">
              <a16:creationId xmlns:a16="http://schemas.microsoft.com/office/drawing/2014/main" id="{00000000-0008-0000-0D00-0000A00C0000}"/>
            </a:ext>
          </a:extLst>
        </xdr:cNvPr>
        <xdr:cNvSpPr>
          <a:spLocks noChangeAspect="1" noChangeArrowheads="1"/>
        </xdr:cNvSpPr>
      </xdr:nvSpPr>
      <xdr:spPr bwMode="auto">
        <a:xfrm>
          <a:off x="0" y="601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177</xdr:row>
      <xdr:rowOff>0</xdr:rowOff>
    </xdr:from>
    <xdr:to>
      <xdr:col>0</xdr:col>
      <xdr:colOff>304800</xdr:colOff>
      <xdr:row>178</xdr:row>
      <xdr:rowOff>121920</xdr:rowOff>
    </xdr:to>
    <xdr:sp macro="" textlink="">
      <xdr:nvSpPr>
        <xdr:cNvPr id="3233" name="AutoShape 161" descr="Ottawa Senators">
          <a:extLst>
            <a:ext uri="{FF2B5EF4-FFF2-40B4-BE49-F238E27FC236}">
              <a16:creationId xmlns:a16="http://schemas.microsoft.com/office/drawing/2014/main" id="{00000000-0008-0000-0D00-0000A10C0000}"/>
            </a:ext>
          </a:extLst>
        </xdr:cNvPr>
        <xdr:cNvSpPr>
          <a:spLocks noChangeAspect="1" noChangeArrowheads="1"/>
        </xdr:cNvSpPr>
      </xdr:nvSpPr>
      <xdr:spPr bwMode="auto">
        <a:xfrm>
          <a:off x="0" y="605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485</xdr:row>
      <xdr:rowOff>0</xdr:rowOff>
    </xdr:from>
    <xdr:to>
      <xdr:col>0</xdr:col>
      <xdr:colOff>304800</xdr:colOff>
      <xdr:row>486</xdr:row>
      <xdr:rowOff>121920</xdr:rowOff>
    </xdr:to>
    <xdr:sp macro="" textlink="">
      <xdr:nvSpPr>
        <xdr:cNvPr id="3234" name="AutoShape 162" descr="New Jersey Devils">
          <a:extLst>
            <a:ext uri="{FF2B5EF4-FFF2-40B4-BE49-F238E27FC236}">
              <a16:creationId xmlns:a16="http://schemas.microsoft.com/office/drawing/2014/main" id="{00000000-0008-0000-0D00-0000A20C0000}"/>
            </a:ext>
          </a:extLst>
        </xdr:cNvPr>
        <xdr:cNvSpPr>
          <a:spLocks noChangeAspect="1" noChangeArrowheads="1"/>
        </xdr:cNvSpPr>
      </xdr:nvSpPr>
      <xdr:spPr bwMode="auto">
        <a:xfrm>
          <a:off x="0" y="609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759</xdr:row>
      <xdr:rowOff>0</xdr:rowOff>
    </xdr:from>
    <xdr:to>
      <xdr:col>0</xdr:col>
      <xdr:colOff>304800</xdr:colOff>
      <xdr:row>760</xdr:row>
      <xdr:rowOff>121920</xdr:rowOff>
    </xdr:to>
    <xdr:sp macro="" textlink="">
      <xdr:nvSpPr>
        <xdr:cNvPr id="3235" name="AutoShape 163" descr="Calgary Flames">
          <a:extLst>
            <a:ext uri="{FF2B5EF4-FFF2-40B4-BE49-F238E27FC236}">
              <a16:creationId xmlns:a16="http://schemas.microsoft.com/office/drawing/2014/main" id="{00000000-0008-0000-0D00-0000A30C0000}"/>
            </a:ext>
          </a:extLst>
        </xdr:cNvPr>
        <xdr:cNvSpPr>
          <a:spLocks noChangeAspect="1" noChangeArrowheads="1"/>
        </xdr:cNvSpPr>
      </xdr:nvSpPr>
      <xdr:spPr bwMode="auto">
        <a:xfrm>
          <a:off x="0" y="612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164</xdr:row>
      <xdr:rowOff>0</xdr:rowOff>
    </xdr:from>
    <xdr:to>
      <xdr:col>0</xdr:col>
      <xdr:colOff>304800</xdr:colOff>
      <xdr:row>165</xdr:row>
      <xdr:rowOff>121920</xdr:rowOff>
    </xdr:to>
    <xdr:sp macro="" textlink="">
      <xdr:nvSpPr>
        <xdr:cNvPr id="3236" name="AutoShape 164" descr="New York Rangers">
          <a:extLst>
            <a:ext uri="{FF2B5EF4-FFF2-40B4-BE49-F238E27FC236}">
              <a16:creationId xmlns:a16="http://schemas.microsoft.com/office/drawing/2014/main" id="{00000000-0008-0000-0D00-0000A40C0000}"/>
            </a:ext>
          </a:extLst>
        </xdr:cNvPr>
        <xdr:cNvSpPr>
          <a:spLocks noChangeAspect="1" noChangeArrowheads="1"/>
        </xdr:cNvSpPr>
      </xdr:nvSpPr>
      <xdr:spPr bwMode="auto">
        <a:xfrm>
          <a:off x="0" y="616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460</xdr:row>
      <xdr:rowOff>0</xdr:rowOff>
    </xdr:from>
    <xdr:to>
      <xdr:col>0</xdr:col>
      <xdr:colOff>304800</xdr:colOff>
      <xdr:row>461</xdr:row>
      <xdr:rowOff>121920</xdr:rowOff>
    </xdr:to>
    <xdr:sp macro="" textlink="">
      <xdr:nvSpPr>
        <xdr:cNvPr id="3237" name="AutoShape 165" descr="Montreal Canadiens">
          <a:extLst>
            <a:ext uri="{FF2B5EF4-FFF2-40B4-BE49-F238E27FC236}">
              <a16:creationId xmlns:a16="http://schemas.microsoft.com/office/drawing/2014/main" id="{00000000-0008-0000-0D00-0000A50C0000}"/>
            </a:ext>
          </a:extLst>
        </xdr:cNvPr>
        <xdr:cNvSpPr>
          <a:spLocks noChangeAspect="1" noChangeArrowheads="1"/>
        </xdr:cNvSpPr>
      </xdr:nvSpPr>
      <xdr:spPr bwMode="auto">
        <a:xfrm>
          <a:off x="0" y="620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793</xdr:row>
      <xdr:rowOff>0</xdr:rowOff>
    </xdr:from>
    <xdr:to>
      <xdr:col>0</xdr:col>
      <xdr:colOff>304800</xdr:colOff>
      <xdr:row>794</xdr:row>
      <xdr:rowOff>121920</xdr:rowOff>
    </xdr:to>
    <xdr:sp macro="" textlink="">
      <xdr:nvSpPr>
        <xdr:cNvPr id="3238" name="AutoShape 166" descr="Minnesota Wild">
          <a:extLst>
            <a:ext uri="{FF2B5EF4-FFF2-40B4-BE49-F238E27FC236}">
              <a16:creationId xmlns:a16="http://schemas.microsoft.com/office/drawing/2014/main" id="{00000000-0008-0000-0D00-0000A60C0000}"/>
            </a:ext>
          </a:extLst>
        </xdr:cNvPr>
        <xdr:cNvSpPr>
          <a:spLocks noChangeAspect="1" noChangeArrowheads="1"/>
        </xdr:cNvSpPr>
      </xdr:nvSpPr>
      <xdr:spPr bwMode="auto">
        <a:xfrm>
          <a:off x="0" y="6240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801</xdr:row>
      <xdr:rowOff>0</xdr:rowOff>
    </xdr:from>
    <xdr:to>
      <xdr:col>0</xdr:col>
      <xdr:colOff>304800</xdr:colOff>
      <xdr:row>802</xdr:row>
      <xdr:rowOff>121920</xdr:rowOff>
    </xdr:to>
    <xdr:sp macro="" textlink="">
      <xdr:nvSpPr>
        <xdr:cNvPr id="3239" name="AutoShape 167" descr="Los Angeles Kings">
          <a:extLst>
            <a:ext uri="{FF2B5EF4-FFF2-40B4-BE49-F238E27FC236}">
              <a16:creationId xmlns:a16="http://schemas.microsoft.com/office/drawing/2014/main" id="{00000000-0008-0000-0D00-0000A70C0000}"/>
            </a:ext>
          </a:extLst>
        </xdr:cNvPr>
        <xdr:cNvSpPr>
          <a:spLocks noChangeAspect="1" noChangeArrowheads="1"/>
        </xdr:cNvSpPr>
      </xdr:nvSpPr>
      <xdr:spPr bwMode="auto">
        <a:xfrm>
          <a:off x="0" y="62781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518</xdr:row>
      <xdr:rowOff>0</xdr:rowOff>
    </xdr:from>
    <xdr:to>
      <xdr:col>0</xdr:col>
      <xdr:colOff>304800</xdr:colOff>
      <xdr:row>519</xdr:row>
      <xdr:rowOff>121920</xdr:rowOff>
    </xdr:to>
    <xdr:sp macro="" textlink="">
      <xdr:nvSpPr>
        <xdr:cNvPr id="3240" name="AutoShape 168" descr="New Jersey Devils">
          <a:extLst>
            <a:ext uri="{FF2B5EF4-FFF2-40B4-BE49-F238E27FC236}">
              <a16:creationId xmlns:a16="http://schemas.microsoft.com/office/drawing/2014/main" id="{00000000-0008-0000-0D00-0000A80C0000}"/>
            </a:ext>
          </a:extLst>
        </xdr:cNvPr>
        <xdr:cNvSpPr>
          <a:spLocks noChangeAspect="1" noChangeArrowheads="1"/>
        </xdr:cNvSpPr>
      </xdr:nvSpPr>
      <xdr:spPr bwMode="auto">
        <a:xfrm>
          <a:off x="0" y="6315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76</xdr:row>
      <xdr:rowOff>121920</xdr:rowOff>
    </xdr:to>
    <xdr:sp macro="" textlink="">
      <xdr:nvSpPr>
        <xdr:cNvPr id="3241" name="AutoShape 169" descr="Chicago Blackhawks">
          <a:extLst>
            <a:ext uri="{FF2B5EF4-FFF2-40B4-BE49-F238E27FC236}">
              <a16:creationId xmlns:a16="http://schemas.microsoft.com/office/drawing/2014/main" id="{00000000-0008-0000-0D00-0000A90C0000}"/>
            </a:ext>
          </a:extLst>
        </xdr:cNvPr>
        <xdr:cNvSpPr>
          <a:spLocks noChangeAspect="1" noChangeArrowheads="1"/>
        </xdr:cNvSpPr>
      </xdr:nvSpPr>
      <xdr:spPr bwMode="auto">
        <a:xfrm>
          <a:off x="0" y="6352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608</xdr:row>
      <xdr:rowOff>0</xdr:rowOff>
    </xdr:from>
    <xdr:to>
      <xdr:col>0</xdr:col>
      <xdr:colOff>304800</xdr:colOff>
      <xdr:row>609</xdr:row>
      <xdr:rowOff>121920</xdr:rowOff>
    </xdr:to>
    <xdr:sp macro="" textlink="">
      <xdr:nvSpPr>
        <xdr:cNvPr id="3242" name="AutoShape 170" descr="Toronto Maple Leafs">
          <a:extLst>
            <a:ext uri="{FF2B5EF4-FFF2-40B4-BE49-F238E27FC236}">
              <a16:creationId xmlns:a16="http://schemas.microsoft.com/office/drawing/2014/main" id="{00000000-0008-0000-0D00-0000AA0C0000}"/>
            </a:ext>
          </a:extLst>
        </xdr:cNvPr>
        <xdr:cNvSpPr>
          <a:spLocks noChangeAspect="1" noChangeArrowheads="1"/>
        </xdr:cNvSpPr>
      </xdr:nvSpPr>
      <xdr:spPr bwMode="auto">
        <a:xfrm>
          <a:off x="0" y="6390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368</xdr:row>
      <xdr:rowOff>0</xdr:rowOff>
    </xdr:from>
    <xdr:to>
      <xdr:col>0</xdr:col>
      <xdr:colOff>304800</xdr:colOff>
      <xdr:row>369</xdr:row>
      <xdr:rowOff>121920</xdr:rowOff>
    </xdr:to>
    <xdr:sp macro="" textlink="">
      <xdr:nvSpPr>
        <xdr:cNvPr id="3243" name="AutoShape 171" descr="Arizona Coyotes">
          <a:extLst>
            <a:ext uri="{FF2B5EF4-FFF2-40B4-BE49-F238E27FC236}">
              <a16:creationId xmlns:a16="http://schemas.microsoft.com/office/drawing/2014/main" id="{00000000-0008-0000-0D00-0000AB0C0000}"/>
            </a:ext>
          </a:extLst>
        </xdr:cNvPr>
        <xdr:cNvSpPr>
          <a:spLocks noChangeAspect="1" noChangeArrowheads="1"/>
        </xdr:cNvSpPr>
      </xdr:nvSpPr>
      <xdr:spPr bwMode="auto">
        <a:xfrm>
          <a:off x="0" y="6427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632</xdr:row>
      <xdr:rowOff>0</xdr:rowOff>
    </xdr:from>
    <xdr:to>
      <xdr:col>0</xdr:col>
      <xdr:colOff>304800</xdr:colOff>
      <xdr:row>633</xdr:row>
      <xdr:rowOff>121920</xdr:rowOff>
    </xdr:to>
    <xdr:sp macro="" textlink="">
      <xdr:nvSpPr>
        <xdr:cNvPr id="3244" name="AutoShape 172" descr="Toronto Maple Leafs">
          <a:extLst>
            <a:ext uri="{FF2B5EF4-FFF2-40B4-BE49-F238E27FC236}">
              <a16:creationId xmlns:a16="http://schemas.microsoft.com/office/drawing/2014/main" id="{00000000-0008-0000-0D00-0000AC0C0000}"/>
            </a:ext>
          </a:extLst>
        </xdr:cNvPr>
        <xdr:cNvSpPr>
          <a:spLocks noChangeAspect="1" noChangeArrowheads="1"/>
        </xdr:cNvSpPr>
      </xdr:nvSpPr>
      <xdr:spPr bwMode="auto">
        <a:xfrm>
          <a:off x="0" y="64648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742</xdr:row>
      <xdr:rowOff>0</xdr:rowOff>
    </xdr:from>
    <xdr:to>
      <xdr:col>0</xdr:col>
      <xdr:colOff>304800</xdr:colOff>
      <xdr:row>743</xdr:row>
      <xdr:rowOff>121920</xdr:rowOff>
    </xdr:to>
    <xdr:sp macro="" textlink="">
      <xdr:nvSpPr>
        <xdr:cNvPr id="3245" name="AutoShape 173" descr="Philadelphia Flyers">
          <a:extLst>
            <a:ext uri="{FF2B5EF4-FFF2-40B4-BE49-F238E27FC236}">
              <a16:creationId xmlns:a16="http://schemas.microsoft.com/office/drawing/2014/main" id="{00000000-0008-0000-0D00-0000AD0C0000}"/>
            </a:ext>
          </a:extLst>
        </xdr:cNvPr>
        <xdr:cNvSpPr>
          <a:spLocks noChangeAspect="1" noChangeArrowheads="1"/>
        </xdr:cNvSpPr>
      </xdr:nvSpPr>
      <xdr:spPr bwMode="auto">
        <a:xfrm>
          <a:off x="0" y="6501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73</xdr:row>
      <xdr:rowOff>121920</xdr:rowOff>
    </xdr:to>
    <xdr:sp macro="" textlink="">
      <xdr:nvSpPr>
        <xdr:cNvPr id="3246" name="AutoShape 174" descr="Tampa Bay Lightning">
          <a:extLst>
            <a:ext uri="{FF2B5EF4-FFF2-40B4-BE49-F238E27FC236}">
              <a16:creationId xmlns:a16="http://schemas.microsoft.com/office/drawing/2014/main" id="{00000000-0008-0000-0D00-0000AE0C0000}"/>
            </a:ext>
          </a:extLst>
        </xdr:cNvPr>
        <xdr:cNvSpPr>
          <a:spLocks noChangeAspect="1" noChangeArrowheads="1"/>
        </xdr:cNvSpPr>
      </xdr:nvSpPr>
      <xdr:spPr bwMode="auto">
        <a:xfrm>
          <a:off x="0" y="655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537</xdr:row>
      <xdr:rowOff>0</xdr:rowOff>
    </xdr:from>
    <xdr:to>
      <xdr:col>0</xdr:col>
      <xdr:colOff>304800</xdr:colOff>
      <xdr:row>538</xdr:row>
      <xdr:rowOff>121920</xdr:rowOff>
    </xdr:to>
    <xdr:sp macro="" textlink="">
      <xdr:nvSpPr>
        <xdr:cNvPr id="3247" name="AutoShape 175" descr="New York Rangers">
          <a:extLst>
            <a:ext uri="{FF2B5EF4-FFF2-40B4-BE49-F238E27FC236}">
              <a16:creationId xmlns:a16="http://schemas.microsoft.com/office/drawing/2014/main" id="{00000000-0008-0000-0D00-0000AF0C0000}"/>
            </a:ext>
          </a:extLst>
        </xdr:cNvPr>
        <xdr:cNvSpPr>
          <a:spLocks noChangeAspect="1" noChangeArrowheads="1"/>
        </xdr:cNvSpPr>
      </xdr:nvSpPr>
      <xdr:spPr bwMode="auto">
        <a:xfrm>
          <a:off x="0" y="659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789</xdr:row>
      <xdr:rowOff>0</xdr:rowOff>
    </xdr:from>
    <xdr:to>
      <xdr:col>0</xdr:col>
      <xdr:colOff>304800</xdr:colOff>
      <xdr:row>790</xdr:row>
      <xdr:rowOff>121920</xdr:rowOff>
    </xdr:to>
    <xdr:sp macro="" textlink="">
      <xdr:nvSpPr>
        <xdr:cNvPr id="3248" name="AutoShape 176" descr="Calgary Flames">
          <a:extLst>
            <a:ext uri="{FF2B5EF4-FFF2-40B4-BE49-F238E27FC236}">
              <a16:creationId xmlns:a16="http://schemas.microsoft.com/office/drawing/2014/main" id="{00000000-0008-0000-0D00-0000B00C0000}"/>
            </a:ext>
          </a:extLst>
        </xdr:cNvPr>
        <xdr:cNvSpPr>
          <a:spLocks noChangeAspect="1" noChangeArrowheads="1"/>
        </xdr:cNvSpPr>
      </xdr:nvSpPr>
      <xdr:spPr bwMode="auto">
        <a:xfrm>
          <a:off x="0" y="663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555</xdr:row>
      <xdr:rowOff>0</xdr:rowOff>
    </xdr:from>
    <xdr:to>
      <xdr:col>0</xdr:col>
      <xdr:colOff>304800</xdr:colOff>
      <xdr:row>556</xdr:row>
      <xdr:rowOff>121920</xdr:rowOff>
    </xdr:to>
    <xdr:sp macro="" textlink="">
      <xdr:nvSpPr>
        <xdr:cNvPr id="3249" name="AutoShape 177" descr="Montreal Canadiens">
          <a:extLst>
            <a:ext uri="{FF2B5EF4-FFF2-40B4-BE49-F238E27FC236}">
              <a16:creationId xmlns:a16="http://schemas.microsoft.com/office/drawing/2014/main" id="{00000000-0008-0000-0D00-0000B10C0000}"/>
            </a:ext>
          </a:extLst>
        </xdr:cNvPr>
        <xdr:cNvSpPr>
          <a:spLocks noChangeAspect="1" noChangeArrowheads="1"/>
        </xdr:cNvSpPr>
      </xdr:nvSpPr>
      <xdr:spPr bwMode="auto">
        <a:xfrm>
          <a:off x="0" y="666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456</xdr:row>
      <xdr:rowOff>0</xdr:rowOff>
    </xdr:from>
    <xdr:to>
      <xdr:col>0</xdr:col>
      <xdr:colOff>304800</xdr:colOff>
      <xdr:row>457</xdr:row>
      <xdr:rowOff>121920</xdr:rowOff>
    </xdr:to>
    <xdr:sp macro="" textlink="">
      <xdr:nvSpPr>
        <xdr:cNvPr id="3250" name="AutoShape 178" descr="Carolina Hurricanes">
          <a:extLst>
            <a:ext uri="{FF2B5EF4-FFF2-40B4-BE49-F238E27FC236}">
              <a16:creationId xmlns:a16="http://schemas.microsoft.com/office/drawing/2014/main" id="{00000000-0008-0000-0D00-0000B20C0000}"/>
            </a:ext>
          </a:extLst>
        </xdr:cNvPr>
        <xdr:cNvSpPr>
          <a:spLocks noChangeAspect="1" noChangeArrowheads="1"/>
        </xdr:cNvSpPr>
      </xdr:nvSpPr>
      <xdr:spPr bwMode="auto">
        <a:xfrm>
          <a:off x="0" y="670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27</xdr:row>
      <xdr:rowOff>121920</xdr:rowOff>
    </xdr:to>
    <xdr:sp macro="" textlink="">
      <xdr:nvSpPr>
        <xdr:cNvPr id="3251" name="AutoShape 179" descr="Tampa Bay Lightning">
          <a:extLst>
            <a:ext uri="{FF2B5EF4-FFF2-40B4-BE49-F238E27FC236}">
              <a16:creationId xmlns:a16="http://schemas.microsoft.com/office/drawing/2014/main" id="{00000000-0008-0000-0D00-0000B30C0000}"/>
            </a:ext>
          </a:extLst>
        </xdr:cNvPr>
        <xdr:cNvSpPr>
          <a:spLocks noChangeAspect="1" noChangeArrowheads="1"/>
        </xdr:cNvSpPr>
      </xdr:nvSpPr>
      <xdr:spPr bwMode="auto">
        <a:xfrm>
          <a:off x="0" y="674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169</xdr:row>
      <xdr:rowOff>0</xdr:rowOff>
    </xdr:from>
    <xdr:to>
      <xdr:col>0</xdr:col>
      <xdr:colOff>304800</xdr:colOff>
      <xdr:row>170</xdr:row>
      <xdr:rowOff>121920</xdr:rowOff>
    </xdr:to>
    <xdr:sp macro="" textlink="">
      <xdr:nvSpPr>
        <xdr:cNvPr id="3252" name="AutoShape 180" descr="Vancouver Canucks">
          <a:extLst>
            <a:ext uri="{FF2B5EF4-FFF2-40B4-BE49-F238E27FC236}">
              <a16:creationId xmlns:a16="http://schemas.microsoft.com/office/drawing/2014/main" id="{00000000-0008-0000-0D00-0000B40C0000}"/>
            </a:ext>
          </a:extLst>
        </xdr:cNvPr>
        <xdr:cNvSpPr>
          <a:spLocks noChangeAspect="1" noChangeArrowheads="1"/>
        </xdr:cNvSpPr>
      </xdr:nvSpPr>
      <xdr:spPr bwMode="auto">
        <a:xfrm>
          <a:off x="0" y="6779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121920</xdr:rowOff>
    </xdr:to>
    <xdr:sp macro="" textlink="">
      <xdr:nvSpPr>
        <xdr:cNvPr id="3253" name="AutoShape 181" descr="Vancouver Canucks">
          <a:extLst>
            <a:ext uri="{FF2B5EF4-FFF2-40B4-BE49-F238E27FC236}">
              <a16:creationId xmlns:a16="http://schemas.microsoft.com/office/drawing/2014/main" id="{00000000-0008-0000-0D00-0000B50C0000}"/>
            </a:ext>
          </a:extLst>
        </xdr:cNvPr>
        <xdr:cNvSpPr>
          <a:spLocks noChangeAspect="1" noChangeArrowheads="1"/>
        </xdr:cNvSpPr>
      </xdr:nvSpPr>
      <xdr:spPr bwMode="auto">
        <a:xfrm>
          <a:off x="0" y="6816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xdr:row>
      <xdr:rowOff>0</xdr:rowOff>
    </xdr:from>
    <xdr:to>
      <xdr:col>0</xdr:col>
      <xdr:colOff>304800</xdr:colOff>
      <xdr:row>120</xdr:row>
      <xdr:rowOff>121920</xdr:rowOff>
    </xdr:to>
    <xdr:sp macro="" textlink="">
      <xdr:nvSpPr>
        <xdr:cNvPr id="3254" name="AutoShape 182" descr="New York Rangers">
          <a:extLst>
            <a:ext uri="{FF2B5EF4-FFF2-40B4-BE49-F238E27FC236}">
              <a16:creationId xmlns:a16="http://schemas.microsoft.com/office/drawing/2014/main" id="{00000000-0008-0000-0D00-0000B60C0000}"/>
            </a:ext>
          </a:extLst>
        </xdr:cNvPr>
        <xdr:cNvSpPr>
          <a:spLocks noChangeAspect="1" noChangeArrowheads="1"/>
        </xdr:cNvSpPr>
      </xdr:nvSpPr>
      <xdr:spPr bwMode="auto">
        <a:xfrm>
          <a:off x="0" y="6854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343</xdr:row>
      <xdr:rowOff>0</xdr:rowOff>
    </xdr:from>
    <xdr:to>
      <xdr:col>0</xdr:col>
      <xdr:colOff>304800</xdr:colOff>
      <xdr:row>344</xdr:row>
      <xdr:rowOff>121920</xdr:rowOff>
    </xdr:to>
    <xdr:sp macro="" textlink="">
      <xdr:nvSpPr>
        <xdr:cNvPr id="3255" name="AutoShape 183" descr="St Louis Blues">
          <a:extLst>
            <a:ext uri="{FF2B5EF4-FFF2-40B4-BE49-F238E27FC236}">
              <a16:creationId xmlns:a16="http://schemas.microsoft.com/office/drawing/2014/main" id="{00000000-0008-0000-0D00-0000B70C0000}"/>
            </a:ext>
          </a:extLst>
        </xdr:cNvPr>
        <xdr:cNvSpPr>
          <a:spLocks noChangeAspect="1" noChangeArrowheads="1"/>
        </xdr:cNvSpPr>
      </xdr:nvSpPr>
      <xdr:spPr bwMode="auto">
        <a:xfrm>
          <a:off x="0" y="6891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731</xdr:row>
      <xdr:rowOff>0</xdr:rowOff>
    </xdr:from>
    <xdr:to>
      <xdr:col>0</xdr:col>
      <xdr:colOff>304800</xdr:colOff>
      <xdr:row>732</xdr:row>
      <xdr:rowOff>121920</xdr:rowOff>
    </xdr:to>
    <xdr:sp macro="" textlink="">
      <xdr:nvSpPr>
        <xdr:cNvPr id="3256" name="AutoShape 184" descr="Philadelphia Flyers">
          <a:extLst>
            <a:ext uri="{FF2B5EF4-FFF2-40B4-BE49-F238E27FC236}">
              <a16:creationId xmlns:a16="http://schemas.microsoft.com/office/drawing/2014/main" id="{00000000-0008-0000-0D00-0000B80C0000}"/>
            </a:ext>
          </a:extLst>
        </xdr:cNvPr>
        <xdr:cNvSpPr>
          <a:spLocks noChangeAspect="1" noChangeArrowheads="1"/>
        </xdr:cNvSpPr>
      </xdr:nvSpPr>
      <xdr:spPr bwMode="auto">
        <a:xfrm>
          <a:off x="0" y="6928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238</xdr:row>
      <xdr:rowOff>0</xdr:rowOff>
    </xdr:from>
    <xdr:to>
      <xdr:col>0</xdr:col>
      <xdr:colOff>304800</xdr:colOff>
      <xdr:row>239</xdr:row>
      <xdr:rowOff>121920</xdr:rowOff>
    </xdr:to>
    <xdr:sp macro="" textlink="">
      <xdr:nvSpPr>
        <xdr:cNvPr id="3257" name="AutoShape 185" descr="Minnesota Wild">
          <a:extLst>
            <a:ext uri="{FF2B5EF4-FFF2-40B4-BE49-F238E27FC236}">
              <a16:creationId xmlns:a16="http://schemas.microsoft.com/office/drawing/2014/main" id="{00000000-0008-0000-0D00-0000B90C0000}"/>
            </a:ext>
          </a:extLst>
        </xdr:cNvPr>
        <xdr:cNvSpPr>
          <a:spLocks noChangeAspect="1" noChangeArrowheads="1"/>
        </xdr:cNvSpPr>
      </xdr:nvSpPr>
      <xdr:spPr bwMode="auto">
        <a:xfrm>
          <a:off x="0" y="69662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246</xdr:row>
      <xdr:rowOff>0</xdr:rowOff>
    </xdr:from>
    <xdr:to>
      <xdr:col>0</xdr:col>
      <xdr:colOff>304800</xdr:colOff>
      <xdr:row>247</xdr:row>
      <xdr:rowOff>121920</xdr:rowOff>
    </xdr:to>
    <xdr:sp macro="" textlink="">
      <xdr:nvSpPr>
        <xdr:cNvPr id="3258" name="AutoShape 186" descr="Winnipeg Jets">
          <a:extLst>
            <a:ext uri="{FF2B5EF4-FFF2-40B4-BE49-F238E27FC236}">
              <a16:creationId xmlns:a16="http://schemas.microsoft.com/office/drawing/2014/main" id="{00000000-0008-0000-0D00-0000BA0C0000}"/>
            </a:ext>
          </a:extLst>
        </xdr:cNvPr>
        <xdr:cNvSpPr>
          <a:spLocks noChangeAspect="1" noChangeArrowheads="1"/>
        </xdr:cNvSpPr>
      </xdr:nvSpPr>
      <xdr:spPr bwMode="auto">
        <a:xfrm>
          <a:off x="0" y="7003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565</xdr:row>
      <xdr:rowOff>0</xdr:rowOff>
    </xdr:from>
    <xdr:to>
      <xdr:col>0</xdr:col>
      <xdr:colOff>304800</xdr:colOff>
      <xdr:row>566</xdr:row>
      <xdr:rowOff>121920</xdr:rowOff>
    </xdr:to>
    <xdr:sp macro="" textlink="">
      <xdr:nvSpPr>
        <xdr:cNvPr id="3259" name="AutoShape 187" descr="Calgary Flames">
          <a:extLst>
            <a:ext uri="{FF2B5EF4-FFF2-40B4-BE49-F238E27FC236}">
              <a16:creationId xmlns:a16="http://schemas.microsoft.com/office/drawing/2014/main" id="{00000000-0008-0000-0D00-0000BB0C0000}"/>
            </a:ext>
          </a:extLst>
        </xdr:cNvPr>
        <xdr:cNvSpPr>
          <a:spLocks noChangeAspect="1" noChangeArrowheads="1"/>
        </xdr:cNvSpPr>
      </xdr:nvSpPr>
      <xdr:spPr bwMode="auto">
        <a:xfrm>
          <a:off x="0" y="7040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74</xdr:row>
      <xdr:rowOff>121920</xdr:rowOff>
    </xdr:to>
    <xdr:sp macro="" textlink="">
      <xdr:nvSpPr>
        <xdr:cNvPr id="3260" name="AutoShape 188" descr="Arizona Coyotes">
          <a:extLst>
            <a:ext uri="{FF2B5EF4-FFF2-40B4-BE49-F238E27FC236}">
              <a16:creationId xmlns:a16="http://schemas.microsoft.com/office/drawing/2014/main" id="{00000000-0008-0000-0D00-0000BC0C0000}"/>
            </a:ext>
          </a:extLst>
        </xdr:cNvPr>
        <xdr:cNvSpPr>
          <a:spLocks noChangeAspect="1" noChangeArrowheads="1"/>
        </xdr:cNvSpPr>
      </xdr:nvSpPr>
      <xdr:spPr bwMode="auto">
        <a:xfrm>
          <a:off x="0" y="7078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449</xdr:row>
      <xdr:rowOff>0</xdr:rowOff>
    </xdr:from>
    <xdr:to>
      <xdr:col>0</xdr:col>
      <xdr:colOff>304800</xdr:colOff>
      <xdr:row>450</xdr:row>
      <xdr:rowOff>121920</xdr:rowOff>
    </xdr:to>
    <xdr:sp macro="" textlink="">
      <xdr:nvSpPr>
        <xdr:cNvPr id="3261" name="AutoShape 189" descr="Detroit Red Wings">
          <a:extLst>
            <a:ext uri="{FF2B5EF4-FFF2-40B4-BE49-F238E27FC236}">
              <a16:creationId xmlns:a16="http://schemas.microsoft.com/office/drawing/2014/main" id="{00000000-0008-0000-0D00-0000BD0C0000}"/>
            </a:ext>
          </a:extLst>
        </xdr:cNvPr>
        <xdr:cNvSpPr>
          <a:spLocks noChangeAspect="1" noChangeArrowheads="1"/>
        </xdr:cNvSpPr>
      </xdr:nvSpPr>
      <xdr:spPr bwMode="auto">
        <a:xfrm>
          <a:off x="0" y="71155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396</xdr:row>
      <xdr:rowOff>0</xdr:rowOff>
    </xdr:from>
    <xdr:to>
      <xdr:col>0</xdr:col>
      <xdr:colOff>304800</xdr:colOff>
      <xdr:row>397</xdr:row>
      <xdr:rowOff>121920</xdr:rowOff>
    </xdr:to>
    <xdr:sp macro="" textlink="">
      <xdr:nvSpPr>
        <xdr:cNvPr id="3262" name="AutoShape 190" descr="Dallas Stars">
          <a:extLst>
            <a:ext uri="{FF2B5EF4-FFF2-40B4-BE49-F238E27FC236}">
              <a16:creationId xmlns:a16="http://schemas.microsoft.com/office/drawing/2014/main" id="{00000000-0008-0000-0D00-0000BE0C0000}"/>
            </a:ext>
          </a:extLst>
        </xdr:cNvPr>
        <xdr:cNvSpPr>
          <a:spLocks noChangeAspect="1" noChangeArrowheads="1"/>
        </xdr:cNvSpPr>
      </xdr:nvSpPr>
      <xdr:spPr bwMode="auto">
        <a:xfrm>
          <a:off x="0" y="7152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809</xdr:row>
      <xdr:rowOff>0</xdr:rowOff>
    </xdr:from>
    <xdr:to>
      <xdr:col>0</xdr:col>
      <xdr:colOff>304800</xdr:colOff>
      <xdr:row>810</xdr:row>
      <xdr:rowOff>121920</xdr:rowOff>
    </xdr:to>
    <xdr:sp macro="" textlink="">
      <xdr:nvSpPr>
        <xdr:cNvPr id="3263" name="AutoShape 191" descr="Nashville Predators">
          <a:extLst>
            <a:ext uri="{FF2B5EF4-FFF2-40B4-BE49-F238E27FC236}">
              <a16:creationId xmlns:a16="http://schemas.microsoft.com/office/drawing/2014/main" id="{00000000-0008-0000-0D00-0000BF0C0000}"/>
            </a:ext>
          </a:extLst>
        </xdr:cNvPr>
        <xdr:cNvSpPr>
          <a:spLocks noChangeAspect="1" noChangeArrowheads="1"/>
        </xdr:cNvSpPr>
      </xdr:nvSpPr>
      <xdr:spPr bwMode="auto">
        <a:xfrm>
          <a:off x="0" y="7189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409</xdr:row>
      <xdr:rowOff>0</xdr:rowOff>
    </xdr:from>
    <xdr:to>
      <xdr:col>0</xdr:col>
      <xdr:colOff>304800</xdr:colOff>
      <xdr:row>410</xdr:row>
      <xdr:rowOff>121920</xdr:rowOff>
    </xdr:to>
    <xdr:sp macro="" textlink="">
      <xdr:nvSpPr>
        <xdr:cNvPr id="3264" name="AutoShape 192" descr="Detroit Red Wings">
          <a:extLst>
            <a:ext uri="{FF2B5EF4-FFF2-40B4-BE49-F238E27FC236}">
              <a16:creationId xmlns:a16="http://schemas.microsoft.com/office/drawing/2014/main" id="{00000000-0008-0000-0D00-0000C00C0000}"/>
            </a:ext>
          </a:extLst>
        </xdr:cNvPr>
        <xdr:cNvSpPr>
          <a:spLocks noChangeAspect="1" noChangeArrowheads="1"/>
        </xdr:cNvSpPr>
      </xdr:nvSpPr>
      <xdr:spPr bwMode="auto">
        <a:xfrm>
          <a:off x="0" y="7226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225</xdr:row>
      <xdr:rowOff>0</xdr:rowOff>
    </xdr:from>
    <xdr:to>
      <xdr:col>0</xdr:col>
      <xdr:colOff>304800</xdr:colOff>
      <xdr:row>226</xdr:row>
      <xdr:rowOff>121920</xdr:rowOff>
    </xdr:to>
    <xdr:sp macro="" textlink="">
      <xdr:nvSpPr>
        <xdr:cNvPr id="3265" name="AutoShape 193" descr="Columbus Blue Jackets">
          <a:extLst>
            <a:ext uri="{FF2B5EF4-FFF2-40B4-BE49-F238E27FC236}">
              <a16:creationId xmlns:a16="http://schemas.microsoft.com/office/drawing/2014/main" id="{00000000-0008-0000-0D00-0000C10C0000}"/>
            </a:ext>
          </a:extLst>
        </xdr:cNvPr>
        <xdr:cNvSpPr>
          <a:spLocks noChangeAspect="1" noChangeArrowheads="1"/>
        </xdr:cNvSpPr>
      </xdr:nvSpPr>
      <xdr:spPr bwMode="auto">
        <a:xfrm>
          <a:off x="0" y="7263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207</xdr:row>
      <xdr:rowOff>0</xdr:rowOff>
    </xdr:from>
    <xdr:to>
      <xdr:col>0</xdr:col>
      <xdr:colOff>304800</xdr:colOff>
      <xdr:row>208</xdr:row>
      <xdr:rowOff>121920</xdr:rowOff>
    </xdr:to>
    <xdr:sp macro="" textlink="">
      <xdr:nvSpPr>
        <xdr:cNvPr id="3266" name="AutoShape 194" descr="Nashville Predators">
          <a:extLst>
            <a:ext uri="{FF2B5EF4-FFF2-40B4-BE49-F238E27FC236}">
              <a16:creationId xmlns:a16="http://schemas.microsoft.com/office/drawing/2014/main" id="{00000000-0008-0000-0D00-0000C20C0000}"/>
            </a:ext>
          </a:extLst>
        </xdr:cNvPr>
        <xdr:cNvSpPr>
          <a:spLocks noChangeAspect="1" noChangeArrowheads="1"/>
        </xdr:cNvSpPr>
      </xdr:nvSpPr>
      <xdr:spPr bwMode="auto">
        <a:xfrm>
          <a:off x="0" y="730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647</xdr:row>
      <xdr:rowOff>0</xdr:rowOff>
    </xdr:from>
    <xdr:to>
      <xdr:col>0</xdr:col>
      <xdr:colOff>304800</xdr:colOff>
      <xdr:row>648</xdr:row>
      <xdr:rowOff>121920</xdr:rowOff>
    </xdr:to>
    <xdr:sp macro="" textlink="">
      <xdr:nvSpPr>
        <xdr:cNvPr id="3267" name="AutoShape 195" descr="Edmonton Oilers">
          <a:extLst>
            <a:ext uri="{FF2B5EF4-FFF2-40B4-BE49-F238E27FC236}">
              <a16:creationId xmlns:a16="http://schemas.microsoft.com/office/drawing/2014/main" id="{00000000-0008-0000-0D00-0000C30C0000}"/>
            </a:ext>
          </a:extLst>
        </xdr:cNvPr>
        <xdr:cNvSpPr>
          <a:spLocks noChangeAspect="1" noChangeArrowheads="1"/>
        </xdr:cNvSpPr>
      </xdr:nvSpPr>
      <xdr:spPr bwMode="auto">
        <a:xfrm>
          <a:off x="0" y="7338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121920</xdr:rowOff>
    </xdr:to>
    <xdr:sp macro="" textlink="">
      <xdr:nvSpPr>
        <xdr:cNvPr id="3268" name="AutoShape 196" descr="Edmonton Oilers">
          <a:extLst>
            <a:ext uri="{FF2B5EF4-FFF2-40B4-BE49-F238E27FC236}">
              <a16:creationId xmlns:a16="http://schemas.microsoft.com/office/drawing/2014/main" id="{00000000-0008-0000-0D00-0000C40C0000}"/>
            </a:ext>
          </a:extLst>
        </xdr:cNvPr>
        <xdr:cNvSpPr>
          <a:spLocks noChangeAspect="1" noChangeArrowheads="1"/>
        </xdr:cNvSpPr>
      </xdr:nvSpPr>
      <xdr:spPr bwMode="auto">
        <a:xfrm>
          <a:off x="0" y="7374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403</xdr:row>
      <xdr:rowOff>0</xdr:rowOff>
    </xdr:from>
    <xdr:to>
      <xdr:col>0</xdr:col>
      <xdr:colOff>304800</xdr:colOff>
      <xdr:row>404</xdr:row>
      <xdr:rowOff>121920</xdr:rowOff>
    </xdr:to>
    <xdr:sp macro="" textlink="">
      <xdr:nvSpPr>
        <xdr:cNvPr id="3269" name="AutoShape 197" descr="Minnesota Wild">
          <a:extLst>
            <a:ext uri="{FF2B5EF4-FFF2-40B4-BE49-F238E27FC236}">
              <a16:creationId xmlns:a16="http://schemas.microsoft.com/office/drawing/2014/main" id="{00000000-0008-0000-0D00-0000C50C0000}"/>
            </a:ext>
          </a:extLst>
        </xdr:cNvPr>
        <xdr:cNvSpPr>
          <a:spLocks noChangeAspect="1" noChangeArrowheads="1"/>
        </xdr:cNvSpPr>
      </xdr:nvSpPr>
      <xdr:spPr bwMode="auto">
        <a:xfrm>
          <a:off x="0" y="7411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211</xdr:row>
      <xdr:rowOff>0</xdr:rowOff>
    </xdr:from>
    <xdr:to>
      <xdr:col>0</xdr:col>
      <xdr:colOff>304800</xdr:colOff>
      <xdr:row>212</xdr:row>
      <xdr:rowOff>121920</xdr:rowOff>
    </xdr:to>
    <xdr:sp macro="" textlink="">
      <xdr:nvSpPr>
        <xdr:cNvPr id="3270" name="AutoShape 198" descr="New Jersey Devils">
          <a:extLst>
            <a:ext uri="{FF2B5EF4-FFF2-40B4-BE49-F238E27FC236}">
              <a16:creationId xmlns:a16="http://schemas.microsoft.com/office/drawing/2014/main" id="{00000000-0008-0000-0D00-0000C60C0000}"/>
            </a:ext>
          </a:extLst>
        </xdr:cNvPr>
        <xdr:cNvSpPr>
          <a:spLocks noChangeAspect="1" noChangeArrowheads="1"/>
        </xdr:cNvSpPr>
      </xdr:nvSpPr>
      <xdr:spPr bwMode="auto">
        <a:xfrm>
          <a:off x="0" y="7449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146</xdr:row>
      <xdr:rowOff>0</xdr:rowOff>
    </xdr:from>
    <xdr:to>
      <xdr:col>0</xdr:col>
      <xdr:colOff>304800</xdr:colOff>
      <xdr:row>147</xdr:row>
      <xdr:rowOff>121920</xdr:rowOff>
    </xdr:to>
    <xdr:sp macro="" textlink="">
      <xdr:nvSpPr>
        <xdr:cNvPr id="3271" name="AutoShape 199" descr="Edmonton Oilers">
          <a:extLst>
            <a:ext uri="{FF2B5EF4-FFF2-40B4-BE49-F238E27FC236}">
              <a16:creationId xmlns:a16="http://schemas.microsoft.com/office/drawing/2014/main" id="{00000000-0008-0000-0D00-0000C70C0000}"/>
            </a:ext>
          </a:extLst>
        </xdr:cNvPr>
        <xdr:cNvSpPr>
          <a:spLocks noChangeAspect="1" noChangeArrowheads="1"/>
        </xdr:cNvSpPr>
      </xdr:nvSpPr>
      <xdr:spPr bwMode="auto">
        <a:xfrm>
          <a:off x="0" y="74858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728</xdr:row>
      <xdr:rowOff>0</xdr:rowOff>
    </xdr:from>
    <xdr:to>
      <xdr:col>0</xdr:col>
      <xdr:colOff>304800</xdr:colOff>
      <xdr:row>729</xdr:row>
      <xdr:rowOff>121920</xdr:rowOff>
    </xdr:to>
    <xdr:sp macro="" textlink="">
      <xdr:nvSpPr>
        <xdr:cNvPr id="3272" name="AutoShape 200" descr="Carolina Hurricanes">
          <a:extLst>
            <a:ext uri="{FF2B5EF4-FFF2-40B4-BE49-F238E27FC236}">
              <a16:creationId xmlns:a16="http://schemas.microsoft.com/office/drawing/2014/main" id="{00000000-0008-0000-0D00-0000C80C0000}"/>
            </a:ext>
          </a:extLst>
        </xdr:cNvPr>
        <xdr:cNvSpPr>
          <a:spLocks noChangeAspect="1" noChangeArrowheads="1"/>
        </xdr:cNvSpPr>
      </xdr:nvSpPr>
      <xdr:spPr bwMode="auto">
        <a:xfrm>
          <a:off x="0" y="7523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535</xdr:row>
      <xdr:rowOff>0</xdr:rowOff>
    </xdr:from>
    <xdr:to>
      <xdr:col>0</xdr:col>
      <xdr:colOff>304800</xdr:colOff>
      <xdr:row>536</xdr:row>
      <xdr:rowOff>121920</xdr:rowOff>
    </xdr:to>
    <xdr:sp macro="" textlink="">
      <xdr:nvSpPr>
        <xdr:cNvPr id="3273" name="AutoShape 201" descr="Winnipeg Jets">
          <a:extLst>
            <a:ext uri="{FF2B5EF4-FFF2-40B4-BE49-F238E27FC236}">
              <a16:creationId xmlns:a16="http://schemas.microsoft.com/office/drawing/2014/main" id="{00000000-0008-0000-0D00-0000C90C0000}"/>
            </a:ext>
          </a:extLst>
        </xdr:cNvPr>
        <xdr:cNvSpPr>
          <a:spLocks noChangeAspect="1" noChangeArrowheads="1"/>
        </xdr:cNvSpPr>
      </xdr:nvSpPr>
      <xdr:spPr bwMode="auto">
        <a:xfrm>
          <a:off x="0" y="7560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753</xdr:row>
      <xdr:rowOff>0</xdr:rowOff>
    </xdr:from>
    <xdr:to>
      <xdr:col>0</xdr:col>
      <xdr:colOff>304800</xdr:colOff>
      <xdr:row>754</xdr:row>
      <xdr:rowOff>121920</xdr:rowOff>
    </xdr:to>
    <xdr:sp macro="" textlink="">
      <xdr:nvSpPr>
        <xdr:cNvPr id="3274" name="AutoShape 202" descr="Montreal Canadiens">
          <a:extLst>
            <a:ext uri="{FF2B5EF4-FFF2-40B4-BE49-F238E27FC236}">
              <a16:creationId xmlns:a16="http://schemas.microsoft.com/office/drawing/2014/main" id="{00000000-0008-0000-0D00-0000CA0C0000}"/>
            </a:ext>
          </a:extLst>
        </xdr:cNvPr>
        <xdr:cNvSpPr>
          <a:spLocks noChangeAspect="1" noChangeArrowheads="1"/>
        </xdr:cNvSpPr>
      </xdr:nvSpPr>
      <xdr:spPr bwMode="auto">
        <a:xfrm>
          <a:off x="0" y="7597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612</xdr:row>
      <xdr:rowOff>0</xdr:rowOff>
    </xdr:from>
    <xdr:to>
      <xdr:col>0</xdr:col>
      <xdr:colOff>304800</xdr:colOff>
      <xdr:row>613</xdr:row>
      <xdr:rowOff>121920</xdr:rowOff>
    </xdr:to>
    <xdr:sp macro="" textlink="">
      <xdr:nvSpPr>
        <xdr:cNvPr id="3275" name="AutoShape 203" descr="Florida Panthers">
          <a:extLst>
            <a:ext uri="{FF2B5EF4-FFF2-40B4-BE49-F238E27FC236}">
              <a16:creationId xmlns:a16="http://schemas.microsoft.com/office/drawing/2014/main" id="{00000000-0008-0000-0D00-0000CB0C0000}"/>
            </a:ext>
          </a:extLst>
        </xdr:cNvPr>
        <xdr:cNvSpPr>
          <a:spLocks noChangeAspect="1" noChangeArrowheads="1"/>
        </xdr:cNvSpPr>
      </xdr:nvSpPr>
      <xdr:spPr bwMode="auto">
        <a:xfrm>
          <a:off x="0" y="7635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613</xdr:row>
      <xdr:rowOff>0</xdr:rowOff>
    </xdr:from>
    <xdr:to>
      <xdr:col>0</xdr:col>
      <xdr:colOff>304800</xdr:colOff>
      <xdr:row>614</xdr:row>
      <xdr:rowOff>121920</xdr:rowOff>
    </xdr:to>
    <xdr:sp macro="" textlink="">
      <xdr:nvSpPr>
        <xdr:cNvPr id="3276" name="AutoShape 204" descr="Nashville Predators">
          <a:extLst>
            <a:ext uri="{FF2B5EF4-FFF2-40B4-BE49-F238E27FC236}">
              <a16:creationId xmlns:a16="http://schemas.microsoft.com/office/drawing/2014/main" id="{00000000-0008-0000-0D00-0000CC0C0000}"/>
            </a:ext>
          </a:extLst>
        </xdr:cNvPr>
        <xdr:cNvSpPr>
          <a:spLocks noChangeAspect="1" noChangeArrowheads="1"/>
        </xdr:cNvSpPr>
      </xdr:nvSpPr>
      <xdr:spPr bwMode="auto">
        <a:xfrm>
          <a:off x="0" y="767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129</xdr:row>
      <xdr:rowOff>0</xdr:rowOff>
    </xdr:from>
    <xdr:to>
      <xdr:col>0</xdr:col>
      <xdr:colOff>304800</xdr:colOff>
      <xdr:row>130</xdr:row>
      <xdr:rowOff>121920</xdr:rowOff>
    </xdr:to>
    <xdr:sp macro="" textlink="">
      <xdr:nvSpPr>
        <xdr:cNvPr id="3277" name="AutoShape 205" descr="Pittsburgh Penguins">
          <a:extLst>
            <a:ext uri="{FF2B5EF4-FFF2-40B4-BE49-F238E27FC236}">
              <a16:creationId xmlns:a16="http://schemas.microsoft.com/office/drawing/2014/main" id="{00000000-0008-0000-0D00-0000CD0C0000}"/>
            </a:ext>
          </a:extLst>
        </xdr:cNvPr>
        <xdr:cNvSpPr>
          <a:spLocks noChangeAspect="1" noChangeArrowheads="1"/>
        </xdr:cNvSpPr>
      </xdr:nvSpPr>
      <xdr:spPr bwMode="auto">
        <a:xfrm>
          <a:off x="0" y="7709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634</xdr:row>
      <xdr:rowOff>0</xdr:rowOff>
    </xdr:from>
    <xdr:to>
      <xdr:col>0</xdr:col>
      <xdr:colOff>304800</xdr:colOff>
      <xdr:row>635</xdr:row>
      <xdr:rowOff>121920</xdr:rowOff>
    </xdr:to>
    <xdr:sp macro="" textlink="">
      <xdr:nvSpPr>
        <xdr:cNvPr id="3278" name="AutoShape 206" descr="Arizona Coyotes">
          <a:extLst>
            <a:ext uri="{FF2B5EF4-FFF2-40B4-BE49-F238E27FC236}">
              <a16:creationId xmlns:a16="http://schemas.microsoft.com/office/drawing/2014/main" id="{00000000-0008-0000-0D00-0000CE0C0000}"/>
            </a:ext>
          </a:extLst>
        </xdr:cNvPr>
        <xdr:cNvSpPr>
          <a:spLocks noChangeAspect="1" noChangeArrowheads="1"/>
        </xdr:cNvSpPr>
      </xdr:nvSpPr>
      <xdr:spPr bwMode="auto">
        <a:xfrm>
          <a:off x="0" y="7746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644</xdr:row>
      <xdr:rowOff>0</xdr:rowOff>
    </xdr:from>
    <xdr:to>
      <xdr:col>0</xdr:col>
      <xdr:colOff>304800</xdr:colOff>
      <xdr:row>645</xdr:row>
      <xdr:rowOff>121920</xdr:rowOff>
    </xdr:to>
    <xdr:sp macro="" textlink="">
      <xdr:nvSpPr>
        <xdr:cNvPr id="3279" name="AutoShape 207" descr="Pittsburgh Penguins">
          <a:extLst>
            <a:ext uri="{FF2B5EF4-FFF2-40B4-BE49-F238E27FC236}">
              <a16:creationId xmlns:a16="http://schemas.microsoft.com/office/drawing/2014/main" id="{00000000-0008-0000-0D00-0000CF0C0000}"/>
            </a:ext>
          </a:extLst>
        </xdr:cNvPr>
        <xdr:cNvSpPr>
          <a:spLocks noChangeAspect="1" noChangeArrowheads="1"/>
        </xdr:cNvSpPr>
      </xdr:nvSpPr>
      <xdr:spPr bwMode="auto">
        <a:xfrm>
          <a:off x="0" y="778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348</xdr:row>
      <xdr:rowOff>0</xdr:rowOff>
    </xdr:from>
    <xdr:to>
      <xdr:col>0</xdr:col>
      <xdr:colOff>304800</xdr:colOff>
      <xdr:row>349</xdr:row>
      <xdr:rowOff>121920</xdr:rowOff>
    </xdr:to>
    <xdr:sp macro="" textlink="">
      <xdr:nvSpPr>
        <xdr:cNvPr id="3280" name="AutoShape 208" descr="Toronto Maple Leafs">
          <a:extLst>
            <a:ext uri="{FF2B5EF4-FFF2-40B4-BE49-F238E27FC236}">
              <a16:creationId xmlns:a16="http://schemas.microsoft.com/office/drawing/2014/main" id="{00000000-0008-0000-0D00-0000D00C0000}"/>
            </a:ext>
          </a:extLst>
        </xdr:cNvPr>
        <xdr:cNvSpPr>
          <a:spLocks noChangeAspect="1" noChangeArrowheads="1"/>
        </xdr:cNvSpPr>
      </xdr:nvSpPr>
      <xdr:spPr bwMode="auto">
        <a:xfrm>
          <a:off x="0" y="782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121920</xdr:rowOff>
    </xdr:to>
    <xdr:sp macro="" textlink="">
      <xdr:nvSpPr>
        <xdr:cNvPr id="3281" name="AutoShape 209" descr="Los Angeles Kings">
          <a:extLst>
            <a:ext uri="{FF2B5EF4-FFF2-40B4-BE49-F238E27FC236}">
              <a16:creationId xmlns:a16="http://schemas.microsoft.com/office/drawing/2014/main" id="{00000000-0008-0000-0D00-0000D10C0000}"/>
            </a:ext>
          </a:extLst>
        </xdr:cNvPr>
        <xdr:cNvSpPr>
          <a:spLocks noChangeAspect="1" noChangeArrowheads="1"/>
        </xdr:cNvSpPr>
      </xdr:nvSpPr>
      <xdr:spPr bwMode="auto">
        <a:xfrm>
          <a:off x="0" y="7858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515</xdr:row>
      <xdr:rowOff>0</xdr:rowOff>
    </xdr:from>
    <xdr:to>
      <xdr:col>0</xdr:col>
      <xdr:colOff>304800</xdr:colOff>
      <xdr:row>516</xdr:row>
      <xdr:rowOff>121920</xdr:rowOff>
    </xdr:to>
    <xdr:sp macro="" textlink="">
      <xdr:nvSpPr>
        <xdr:cNvPr id="3282" name="AutoShape 210" descr="Buffalo Sabres">
          <a:extLst>
            <a:ext uri="{FF2B5EF4-FFF2-40B4-BE49-F238E27FC236}">
              <a16:creationId xmlns:a16="http://schemas.microsoft.com/office/drawing/2014/main" id="{00000000-0008-0000-0D00-0000D20C0000}"/>
            </a:ext>
          </a:extLst>
        </xdr:cNvPr>
        <xdr:cNvSpPr>
          <a:spLocks noChangeAspect="1" noChangeArrowheads="1"/>
        </xdr:cNvSpPr>
      </xdr:nvSpPr>
      <xdr:spPr bwMode="auto">
        <a:xfrm>
          <a:off x="0" y="7895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808</xdr:row>
      <xdr:rowOff>0</xdr:rowOff>
    </xdr:from>
    <xdr:to>
      <xdr:col>0</xdr:col>
      <xdr:colOff>304800</xdr:colOff>
      <xdr:row>809</xdr:row>
      <xdr:rowOff>121920</xdr:rowOff>
    </xdr:to>
    <xdr:sp macro="" textlink="">
      <xdr:nvSpPr>
        <xdr:cNvPr id="3283" name="AutoShape 211" descr="Carolina Hurricanes">
          <a:extLst>
            <a:ext uri="{FF2B5EF4-FFF2-40B4-BE49-F238E27FC236}">
              <a16:creationId xmlns:a16="http://schemas.microsoft.com/office/drawing/2014/main" id="{00000000-0008-0000-0D00-0000D30C0000}"/>
            </a:ext>
          </a:extLst>
        </xdr:cNvPr>
        <xdr:cNvSpPr>
          <a:spLocks noChangeAspect="1" noChangeArrowheads="1"/>
        </xdr:cNvSpPr>
      </xdr:nvSpPr>
      <xdr:spPr bwMode="auto">
        <a:xfrm>
          <a:off x="0" y="7933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479</xdr:row>
      <xdr:rowOff>0</xdr:rowOff>
    </xdr:from>
    <xdr:to>
      <xdr:col>0</xdr:col>
      <xdr:colOff>304800</xdr:colOff>
      <xdr:row>480</xdr:row>
      <xdr:rowOff>121920</xdr:rowOff>
    </xdr:to>
    <xdr:sp macro="" textlink="">
      <xdr:nvSpPr>
        <xdr:cNvPr id="3284" name="AutoShape 212" descr="Edmonton Oilers">
          <a:extLst>
            <a:ext uri="{FF2B5EF4-FFF2-40B4-BE49-F238E27FC236}">
              <a16:creationId xmlns:a16="http://schemas.microsoft.com/office/drawing/2014/main" id="{00000000-0008-0000-0D00-0000D40C0000}"/>
            </a:ext>
          </a:extLst>
        </xdr:cNvPr>
        <xdr:cNvSpPr>
          <a:spLocks noChangeAspect="1" noChangeArrowheads="1"/>
        </xdr:cNvSpPr>
      </xdr:nvSpPr>
      <xdr:spPr bwMode="auto">
        <a:xfrm>
          <a:off x="0" y="7970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351</xdr:row>
      <xdr:rowOff>0</xdr:rowOff>
    </xdr:from>
    <xdr:to>
      <xdr:col>0</xdr:col>
      <xdr:colOff>304800</xdr:colOff>
      <xdr:row>352</xdr:row>
      <xdr:rowOff>121920</xdr:rowOff>
    </xdr:to>
    <xdr:sp macro="" textlink="">
      <xdr:nvSpPr>
        <xdr:cNvPr id="3285" name="AutoShape 213" descr="Los Angeles Kings">
          <a:extLst>
            <a:ext uri="{FF2B5EF4-FFF2-40B4-BE49-F238E27FC236}">
              <a16:creationId xmlns:a16="http://schemas.microsoft.com/office/drawing/2014/main" id="{00000000-0008-0000-0D00-0000D50C0000}"/>
            </a:ext>
          </a:extLst>
        </xdr:cNvPr>
        <xdr:cNvSpPr>
          <a:spLocks noChangeAspect="1" noChangeArrowheads="1"/>
        </xdr:cNvSpPr>
      </xdr:nvSpPr>
      <xdr:spPr bwMode="auto">
        <a:xfrm>
          <a:off x="0" y="80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121920</xdr:rowOff>
    </xdr:to>
    <xdr:sp macro="" textlink="">
      <xdr:nvSpPr>
        <xdr:cNvPr id="3286" name="AutoShape 214" descr="Anaheim Ducks">
          <a:extLst>
            <a:ext uri="{FF2B5EF4-FFF2-40B4-BE49-F238E27FC236}">
              <a16:creationId xmlns:a16="http://schemas.microsoft.com/office/drawing/2014/main" id="{00000000-0008-0000-0D00-0000D60C0000}"/>
            </a:ext>
          </a:extLst>
        </xdr:cNvPr>
        <xdr:cNvSpPr>
          <a:spLocks noChangeAspect="1" noChangeArrowheads="1"/>
        </xdr:cNvSpPr>
      </xdr:nvSpPr>
      <xdr:spPr bwMode="auto">
        <a:xfrm>
          <a:off x="0" y="8045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692</xdr:row>
      <xdr:rowOff>0</xdr:rowOff>
    </xdr:from>
    <xdr:to>
      <xdr:col>0</xdr:col>
      <xdr:colOff>304800</xdr:colOff>
      <xdr:row>693</xdr:row>
      <xdr:rowOff>121920</xdr:rowOff>
    </xdr:to>
    <xdr:sp macro="" textlink="">
      <xdr:nvSpPr>
        <xdr:cNvPr id="3287" name="AutoShape 215" descr="Nashville Predators">
          <a:extLst>
            <a:ext uri="{FF2B5EF4-FFF2-40B4-BE49-F238E27FC236}">
              <a16:creationId xmlns:a16="http://schemas.microsoft.com/office/drawing/2014/main" id="{00000000-0008-0000-0D00-0000D70C0000}"/>
            </a:ext>
          </a:extLst>
        </xdr:cNvPr>
        <xdr:cNvSpPr>
          <a:spLocks noChangeAspect="1" noChangeArrowheads="1"/>
        </xdr:cNvSpPr>
      </xdr:nvSpPr>
      <xdr:spPr bwMode="auto">
        <a:xfrm>
          <a:off x="0" y="808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284</xdr:row>
      <xdr:rowOff>0</xdr:rowOff>
    </xdr:from>
    <xdr:to>
      <xdr:col>0</xdr:col>
      <xdr:colOff>304800</xdr:colOff>
      <xdr:row>285</xdr:row>
      <xdr:rowOff>121920</xdr:rowOff>
    </xdr:to>
    <xdr:sp macro="" textlink="">
      <xdr:nvSpPr>
        <xdr:cNvPr id="3288" name="AutoShape 216" descr="Florida Panthers">
          <a:extLst>
            <a:ext uri="{FF2B5EF4-FFF2-40B4-BE49-F238E27FC236}">
              <a16:creationId xmlns:a16="http://schemas.microsoft.com/office/drawing/2014/main" id="{00000000-0008-0000-0D00-0000D80C0000}"/>
            </a:ext>
          </a:extLst>
        </xdr:cNvPr>
        <xdr:cNvSpPr>
          <a:spLocks noChangeAspect="1" noChangeArrowheads="1"/>
        </xdr:cNvSpPr>
      </xdr:nvSpPr>
      <xdr:spPr bwMode="auto">
        <a:xfrm>
          <a:off x="0" y="811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xdr:row>
      <xdr:rowOff>0</xdr:rowOff>
    </xdr:from>
    <xdr:to>
      <xdr:col>0</xdr:col>
      <xdr:colOff>304800</xdr:colOff>
      <xdr:row>150</xdr:row>
      <xdr:rowOff>121920</xdr:rowOff>
    </xdr:to>
    <xdr:sp macro="" textlink="">
      <xdr:nvSpPr>
        <xdr:cNvPr id="3289" name="AutoShape 217" descr="Pittsburgh Penguins">
          <a:extLst>
            <a:ext uri="{FF2B5EF4-FFF2-40B4-BE49-F238E27FC236}">
              <a16:creationId xmlns:a16="http://schemas.microsoft.com/office/drawing/2014/main" id="{00000000-0008-0000-0D00-0000D90C0000}"/>
            </a:ext>
          </a:extLst>
        </xdr:cNvPr>
        <xdr:cNvSpPr>
          <a:spLocks noChangeAspect="1" noChangeArrowheads="1"/>
        </xdr:cNvSpPr>
      </xdr:nvSpPr>
      <xdr:spPr bwMode="auto">
        <a:xfrm>
          <a:off x="0" y="815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586</xdr:row>
      <xdr:rowOff>0</xdr:rowOff>
    </xdr:from>
    <xdr:to>
      <xdr:col>0</xdr:col>
      <xdr:colOff>304800</xdr:colOff>
      <xdr:row>587</xdr:row>
      <xdr:rowOff>121920</xdr:rowOff>
    </xdr:to>
    <xdr:sp macro="" textlink="">
      <xdr:nvSpPr>
        <xdr:cNvPr id="3290" name="AutoShape 218" descr="Ottawa Senators">
          <a:extLst>
            <a:ext uri="{FF2B5EF4-FFF2-40B4-BE49-F238E27FC236}">
              <a16:creationId xmlns:a16="http://schemas.microsoft.com/office/drawing/2014/main" id="{00000000-0008-0000-0D00-0000DA0C0000}"/>
            </a:ext>
          </a:extLst>
        </xdr:cNvPr>
        <xdr:cNvSpPr>
          <a:spLocks noChangeAspect="1" noChangeArrowheads="1"/>
        </xdr:cNvSpPr>
      </xdr:nvSpPr>
      <xdr:spPr bwMode="auto">
        <a:xfrm>
          <a:off x="0" y="8194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823</xdr:row>
      <xdr:rowOff>0</xdr:rowOff>
    </xdr:from>
    <xdr:to>
      <xdr:col>0</xdr:col>
      <xdr:colOff>304800</xdr:colOff>
      <xdr:row>824</xdr:row>
      <xdr:rowOff>121920</xdr:rowOff>
    </xdr:to>
    <xdr:sp macro="" textlink="">
      <xdr:nvSpPr>
        <xdr:cNvPr id="3291" name="AutoShape 219" descr="Philadelphia Flyers">
          <a:extLst>
            <a:ext uri="{FF2B5EF4-FFF2-40B4-BE49-F238E27FC236}">
              <a16:creationId xmlns:a16="http://schemas.microsoft.com/office/drawing/2014/main" id="{00000000-0008-0000-0D00-0000DB0C0000}"/>
            </a:ext>
          </a:extLst>
        </xdr:cNvPr>
        <xdr:cNvSpPr>
          <a:spLocks noChangeAspect="1" noChangeArrowheads="1"/>
        </xdr:cNvSpPr>
      </xdr:nvSpPr>
      <xdr:spPr bwMode="auto">
        <a:xfrm>
          <a:off x="0" y="8231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393</xdr:row>
      <xdr:rowOff>0</xdr:rowOff>
    </xdr:from>
    <xdr:to>
      <xdr:col>0</xdr:col>
      <xdr:colOff>304800</xdr:colOff>
      <xdr:row>394</xdr:row>
      <xdr:rowOff>121920</xdr:rowOff>
    </xdr:to>
    <xdr:sp macro="" textlink="">
      <xdr:nvSpPr>
        <xdr:cNvPr id="3292" name="AutoShape 220" descr="Detroit Red Wings">
          <a:extLst>
            <a:ext uri="{FF2B5EF4-FFF2-40B4-BE49-F238E27FC236}">
              <a16:creationId xmlns:a16="http://schemas.microsoft.com/office/drawing/2014/main" id="{00000000-0008-0000-0D00-0000DC0C0000}"/>
            </a:ext>
          </a:extLst>
        </xdr:cNvPr>
        <xdr:cNvSpPr>
          <a:spLocks noChangeAspect="1" noChangeArrowheads="1"/>
        </xdr:cNvSpPr>
      </xdr:nvSpPr>
      <xdr:spPr bwMode="auto">
        <a:xfrm>
          <a:off x="0" y="8269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189</xdr:row>
      <xdr:rowOff>0</xdr:rowOff>
    </xdr:from>
    <xdr:to>
      <xdr:col>0</xdr:col>
      <xdr:colOff>304800</xdr:colOff>
      <xdr:row>190</xdr:row>
      <xdr:rowOff>121920</xdr:rowOff>
    </xdr:to>
    <xdr:sp macro="" textlink="">
      <xdr:nvSpPr>
        <xdr:cNvPr id="3293" name="AutoShape 221" descr="Colorado Avalanche">
          <a:extLst>
            <a:ext uri="{FF2B5EF4-FFF2-40B4-BE49-F238E27FC236}">
              <a16:creationId xmlns:a16="http://schemas.microsoft.com/office/drawing/2014/main" id="{00000000-0008-0000-0D00-0000DD0C0000}"/>
            </a:ext>
          </a:extLst>
        </xdr:cNvPr>
        <xdr:cNvSpPr>
          <a:spLocks noChangeAspect="1" noChangeArrowheads="1"/>
        </xdr:cNvSpPr>
      </xdr:nvSpPr>
      <xdr:spPr bwMode="auto">
        <a:xfrm>
          <a:off x="0" y="8306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61</xdr:row>
      <xdr:rowOff>121920</xdr:rowOff>
    </xdr:to>
    <xdr:sp macro="" textlink="">
      <xdr:nvSpPr>
        <xdr:cNvPr id="3294" name="AutoShape 222" descr="Montreal Canadiens">
          <a:extLst>
            <a:ext uri="{FF2B5EF4-FFF2-40B4-BE49-F238E27FC236}">
              <a16:creationId xmlns:a16="http://schemas.microsoft.com/office/drawing/2014/main" id="{00000000-0008-0000-0D00-0000DE0C0000}"/>
            </a:ext>
          </a:extLst>
        </xdr:cNvPr>
        <xdr:cNvSpPr>
          <a:spLocks noChangeAspect="1" noChangeArrowheads="1"/>
        </xdr:cNvSpPr>
      </xdr:nvSpPr>
      <xdr:spPr bwMode="auto">
        <a:xfrm>
          <a:off x="0" y="834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782</xdr:row>
      <xdr:rowOff>0</xdr:rowOff>
    </xdr:from>
    <xdr:to>
      <xdr:col>0</xdr:col>
      <xdr:colOff>304800</xdr:colOff>
      <xdr:row>783</xdr:row>
      <xdr:rowOff>121920</xdr:rowOff>
    </xdr:to>
    <xdr:sp macro="" textlink="">
      <xdr:nvSpPr>
        <xdr:cNvPr id="3295" name="AutoShape 223" descr="Calgary Flames">
          <a:extLst>
            <a:ext uri="{FF2B5EF4-FFF2-40B4-BE49-F238E27FC236}">
              <a16:creationId xmlns:a16="http://schemas.microsoft.com/office/drawing/2014/main" id="{00000000-0008-0000-0D00-0000DF0C0000}"/>
            </a:ext>
          </a:extLst>
        </xdr:cNvPr>
        <xdr:cNvSpPr>
          <a:spLocks noChangeAspect="1" noChangeArrowheads="1"/>
        </xdr:cNvSpPr>
      </xdr:nvSpPr>
      <xdr:spPr bwMode="auto">
        <a:xfrm>
          <a:off x="0" y="8381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199</xdr:row>
      <xdr:rowOff>0</xdr:rowOff>
    </xdr:from>
    <xdr:to>
      <xdr:col>0</xdr:col>
      <xdr:colOff>304800</xdr:colOff>
      <xdr:row>200</xdr:row>
      <xdr:rowOff>121920</xdr:rowOff>
    </xdr:to>
    <xdr:sp macro="" textlink="">
      <xdr:nvSpPr>
        <xdr:cNvPr id="3296" name="AutoShape 224" descr="Chicago Blackhawks">
          <a:extLst>
            <a:ext uri="{FF2B5EF4-FFF2-40B4-BE49-F238E27FC236}">
              <a16:creationId xmlns:a16="http://schemas.microsoft.com/office/drawing/2014/main" id="{00000000-0008-0000-0D00-0000E00C0000}"/>
            </a:ext>
          </a:extLst>
        </xdr:cNvPr>
        <xdr:cNvSpPr>
          <a:spLocks noChangeAspect="1" noChangeArrowheads="1"/>
        </xdr:cNvSpPr>
      </xdr:nvSpPr>
      <xdr:spPr bwMode="auto">
        <a:xfrm>
          <a:off x="0" y="8418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182</xdr:row>
      <xdr:rowOff>0</xdr:rowOff>
    </xdr:from>
    <xdr:to>
      <xdr:col>0</xdr:col>
      <xdr:colOff>304800</xdr:colOff>
      <xdr:row>183</xdr:row>
      <xdr:rowOff>121920</xdr:rowOff>
    </xdr:to>
    <xdr:sp macro="" textlink="">
      <xdr:nvSpPr>
        <xdr:cNvPr id="3297" name="AutoShape 225" descr="Vegas Golden Knights">
          <a:extLst>
            <a:ext uri="{FF2B5EF4-FFF2-40B4-BE49-F238E27FC236}">
              <a16:creationId xmlns:a16="http://schemas.microsoft.com/office/drawing/2014/main" id="{00000000-0008-0000-0D00-0000E10C0000}"/>
            </a:ext>
          </a:extLst>
        </xdr:cNvPr>
        <xdr:cNvSpPr>
          <a:spLocks noChangeAspect="1" noChangeArrowheads="1"/>
        </xdr:cNvSpPr>
      </xdr:nvSpPr>
      <xdr:spPr bwMode="auto">
        <a:xfrm>
          <a:off x="0" y="8455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218</xdr:row>
      <xdr:rowOff>0</xdr:rowOff>
    </xdr:from>
    <xdr:to>
      <xdr:col>0</xdr:col>
      <xdr:colOff>304800</xdr:colOff>
      <xdr:row>219</xdr:row>
      <xdr:rowOff>121920</xdr:rowOff>
    </xdr:to>
    <xdr:sp macro="" textlink="">
      <xdr:nvSpPr>
        <xdr:cNvPr id="3298" name="AutoShape 226" descr="Detroit Red Wings">
          <a:extLst>
            <a:ext uri="{FF2B5EF4-FFF2-40B4-BE49-F238E27FC236}">
              <a16:creationId xmlns:a16="http://schemas.microsoft.com/office/drawing/2014/main" id="{00000000-0008-0000-0D00-0000E20C0000}"/>
            </a:ext>
          </a:extLst>
        </xdr:cNvPr>
        <xdr:cNvSpPr>
          <a:spLocks noChangeAspect="1" noChangeArrowheads="1"/>
        </xdr:cNvSpPr>
      </xdr:nvSpPr>
      <xdr:spPr bwMode="auto">
        <a:xfrm>
          <a:off x="0" y="8511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659</xdr:row>
      <xdr:rowOff>0</xdr:rowOff>
    </xdr:from>
    <xdr:to>
      <xdr:col>0</xdr:col>
      <xdr:colOff>304800</xdr:colOff>
      <xdr:row>660</xdr:row>
      <xdr:rowOff>121920</xdr:rowOff>
    </xdr:to>
    <xdr:sp macro="" textlink="">
      <xdr:nvSpPr>
        <xdr:cNvPr id="3299" name="AutoShape 227" descr="Buffalo Sabres">
          <a:extLst>
            <a:ext uri="{FF2B5EF4-FFF2-40B4-BE49-F238E27FC236}">
              <a16:creationId xmlns:a16="http://schemas.microsoft.com/office/drawing/2014/main" id="{00000000-0008-0000-0D00-0000E30C0000}"/>
            </a:ext>
          </a:extLst>
        </xdr:cNvPr>
        <xdr:cNvSpPr>
          <a:spLocks noChangeAspect="1" noChangeArrowheads="1"/>
        </xdr:cNvSpPr>
      </xdr:nvSpPr>
      <xdr:spPr bwMode="auto">
        <a:xfrm>
          <a:off x="0" y="8548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538</xdr:row>
      <xdr:rowOff>0</xdr:rowOff>
    </xdr:from>
    <xdr:to>
      <xdr:col>0</xdr:col>
      <xdr:colOff>304800</xdr:colOff>
      <xdr:row>539</xdr:row>
      <xdr:rowOff>121920</xdr:rowOff>
    </xdr:to>
    <xdr:sp macro="" textlink="">
      <xdr:nvSpPr>
        <xdr:cNvPr id="3300" name="AutoShape 228" descr="New York Rangers">
          <a:extLst>
            <a:ext uri="{FF2B5EF4-FFF2-40B4-BE49-F238E27FC236}">
              <a16:creationId xmlns:a16="http://schemas.microsoft.com/office/drawing/2014/main" id="{00000000-0008-0000-0D00-0000E40C0000}"/>
            </a:ext>
          </a:extLst>
        </xdr:cNvPr>
        <xdr:cNvSpPr>
          <a:spLocks noChangeAspect="1" noChangeArrowheads="1"/>
        </xdr:cNvSpPr>
      </xdr:nvSpPr>
      <xdr:spPr bwMode="auto">
        <a:xfrm>
          <a:off x="0" y="8586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450</xdr:row>
      <xdr:rowOff>0</xdr:rowOff>
    </xdr:from>
    <xdr:to>
      <xdr:col>0</xdr:col>
      <xdr:colOff>304800</xdr:colOff>
      <xdr:row>451</xdr:row>
      <xdr:rowOff>121920</xdr:rowOff>
    </xdr:to>
    <xdr:sp macro="" textlink="">
      <xdr:nvSpPr>
        <xdr:cNvPr id="3301" name="AutoShape 229" descr="San Jose Sharks">
          <a:extLst>
            <a:ext uri="{FF2B5EF4-FFF2-40B4-BE49-F238E27FC236}">
              <a16:creationId xmlns:a16="http://schemas.microsoft.com/office/drawing/2014/main" id="{00000000-0008-0000-0D00-0000E50C0000}"/>
            </a:ext>
          </a:extLst>
        </xdr:cNvPr>
        <xdr:cNvSpPr>
          <a:spLocks noChangeAspect="1" noChangeArrowheads="1"/>
        </xdr:cNvSpPr>
      </xdr:nvSpPr>
      <xdr:spPr bwMode="auto">
        <a:xfrm>
          <a:off x="0" y="862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685</xdr:row>
      <xdr:rowOff>0</xdr:rowOff>
    </xdr:from>
    <xdr:to>
      <xdr:col>0</xdr:col>
      <xdr:colOff>304800</xdr:colOff>
      <xdr:row>686</xdr:row>
      <xdr:rowOff>121920</xdr:rowOff>
    </xdr:to>
    <xdr:sp macro="" textlink="">
      <xdr:nvSpPr>
        <xdr:cNvPr id="3302" name="AutoShape 230" descr="Anaheim Ducks">
          <a:extLst>
            <a:ext uri="{FF2B5EF4-FFF2-40B4-BE49-F238E27FC236}">
              <a16:creationId xmlns:a16="http://schemas.microsoft.com/office/drawing/2014/main" id="{00000000-0008-0000-0D00-0000E60C0000}"/>
            </a:ext>
          </a:extLst>
        </xdr:cNvPr>
        <xdr:cNvSpPr>
          <a:spLocks noChangeAspect="1" noChangeArrowheads="1"/>
        </xdr:cNvSpPr>
      </xdr:nvSpPr>
      <xdr:spPr bwMode="auto">
        <a:xfrm>
          <a:off x="0" y="8660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82</xdr:row>
      <xdr:rowOff>121920</xdr:rowOff>
    </xdr:to>
    <xdr:sp macro="" textlink="">
      <xdr:nvSpPr>
        <xdr:cNvPr id="3303" name="AutoShape 231" descr="Toronto Maple Leafs">
          <a:extLst>
            <a:ext uri="{FF2B5EF4-FFF2-40B4-BE49-F238E27FC236}">
              <a16:creationId xmlns:a16="http://schemas.microsoft.com/office/drawing/2014/main" id="{00000000-0008-0000-0D00-0000E70C0000}"/>
            </a:ext>
          </a:extLst>
        </xdr:cNvPr>
        <xdr:cNvSpPr>
          <a:spLocks noChangeAspect="1" noChangeArrowheads="1"/>
        </xdr:cNvSpPr>
      </xdr:nvSpPr>
      <xdr:spPr bwMode="auto">
        <a:xfrm>
          <a:off x="0" y="8698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824</xdr:row>
      <xdr:rowOff>0</xdr:rowOff>
    </xdr:from>
    <xdr:to>
      <xdr:col>0</xdr:col>
      <xdr:colOff>304800</xdr:colOff>
      <xdr:row>825</xdr:row>
      <xdr:rowOff>121920</xdr:rowOff>
    </xdr:to>
    <xdr:sp macro="" textlink="">
      <xdr:nvSpPr>
        <xdr:cNvPr id="3304" name="AutoShape 232" descr="New Jersey Devils">
          <a:extLst>
            <a:ext uri="{FF2B5EF4-FFF2-40B4-BE49-F238E27FC236}">
              <a16:creationId xmlns:a16="http://schemas.microsoft.com/office/drawing/2014/main" id="{00000000-0008-0000-0D00-0000E80C0000}"/>
            </a:ext>
          </a:extLst>
        </xdr:cNvPr>
        <xdr:cNvSpPr>
          <a:spLocks noChangeAspect="1" noChangeArrowheads="1"/>
        </xdr:cNvSpPr>
      </xdr:nvSpPr>
      <xdr:spPr bwMode="auto">
        <a:xfrm>
          <a:off x="0" y="8735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624</xdr:row>
      <xdr:rowOff>0</xdr:rowOff>
    </xdr:from>
    <xdr:to>
      <xdr:col>0</xdr:col>
      <xdr:colOff>304800</xdr:colOff>
      <xdr:row>625</xdr:row>
      <xdr:rowOff>121920</xdr:rowOff>
    </xdr:to>
    <xdr:sp macro="" textlink="">
      <xdr:nvSpPr>
        <xdr:cNvPr id="3305" name="AutoShape 233" descr="New Jersey Devils">
          <a:extLst>
            <a:ext uri="{FF2B5EF4-FFF2-40B4-BE49-F238E27FC236}">
              <a16:creationId xmlns:a16="http://schemas.microsoft.com/office/drawing/2014/main" id="{00000000-0008-0000-0D00-0000E90C0000}"/>
            </a:ext>
          </a:extLst>
        </xdr:cNvPr>
        <xdr:cNvSpPr>
          <a:spLocks noChangeAspect="1" noChangeArrowheads="1"/>
        </xdr:cNvSpPr>
      </xdr:nvSpPr>
      <xdr:spPr bwMode="auto">
        <a:xfrm>
          <a:off x="0" y="8772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355</xdr:row>
      <xdr:rowOff>0</xdr:rowOff>
    </xdr:from>
    <xdr:to>
      <xdr:col>0</xdr:col>
      <xdr:colOff>304800</xdr:colOff>
      <xdr:row>356</xdr:row>
      <xdr:rowOff>121920</xdr:rowOff>
    </xdr:to>
    <xdr:sp macro="" textlink="">
      <xdr:nvSpPr>
        <xdr:cNvPr id="3306" name="AutoShape 234" descr="Anaheim Ducks">
          <a:extLst>
            <a:ext uri="{FF2B5EF4-FFF2-40B4-BE49-F238E27FC236}">
              <a16:creationId xmlns:a16="http://schemas.microsoft.com/office/drawing/2014/main" id="{00000000-0008-0000-0D00-0000EA0C0000}"/>
            </a:ext>
          </a:extLst>
        </xdr:cNvPr>
        <xdr:cNvSpPr>
          <a:spLocks noChangeAspect="1" noChangeArrowheads="1"/>
        </xdr:cNvSpPr>
      </xdr:nvSpPr>
      <xdr:spPr bwMode="auto">
        <a:xfrm>
          <a:off x="0" y="8810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764</xdr:row>
      <xdr:rowOff>0</xdr:rowOff>
    </xdr:from>
    <xdr:to>
      <xdr:col>0</xdr:col>
      <xdr:colOff>304800</xdr:colOff>
      <xdr:row>765</xdr:row>
      <xdr:rowOff>121920</xdr:rowOff>
    </xdr:to>
    <xdr:sp macro="" textlink="">
      <xdr:nvSpPr>
        <xdr:cNvPr id="3307" name="AutoShape 235" descr="Los Angeles Kings">
          <a:extLst>
            <a:ext uri="{FF2B5EF4-FFF2-40B4-BE49-F238E27FC236}">
              <a16:creationId xmlns:a16="http://schemas.microsoft.com/office/drawing/2014/main" id="{00000000-0008-0000-0D00-0000EB0C0000}"/>
            </a:ext>
          </a:extLst>
        </xdr:cNvPr>
        <xdr:cNvSpPr>
          <a:spLocks noChangeAspect="1" noChangeArrowheads="1"/>
        </xdr:cNvSpPr>
      </xdr:nvSpPr>
      <xdr:spPr bwMode="auto">
        <a:xfrm>
          <a:off x="0" y="8847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113</xdr:row>
      <xdr:rowOff>0</xdr:rowOff>
    </xdr:from>
    <xdr:to>
      <xdr:col>0</xdr:col>
      <xdr:colOff>304800</xdr:colOff>
      <xdr:row>114</xdr:row>
      <xdr:rowOff>121920</xdr:rowOff>
    </xdr:to>
    <xdr:sp macro="" textlink="">
      <xdr:nvSpPr>
        <xdr:cNvPr id="3308" name="AutoShape 236" descr="Montreal Canadiens">
          <a:extLst>
            <a:ext uri="{FF2B5EF4-FFF2-40B4-BE49-F238E27FC236}">
              <a16:creationId xmlns:a16="http://schemas.microsoft.com/office/drawing/2014/main" id="{00000000-0008-0000-0D00-0000EC0C0000}"/>
            </a:ext>
          </a:extLst>
        </xdr:cNvPr>
        <xdr:cNvSpPr>
          <a:spLocks noChangeAspect="1" noChangeArrowheads="1"/>
        </xdr:cNvSpPr>
      </xdr:nvSpPr>
      <xdr:spPr bwMode="auto">
        <a:xfrm>
          <a:off x="0" y="8884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544</xdr:row>
      <xdr:rowOff>0</xdr:rowOff>
    </xdr:from>
    <xdr:to>
      <xdr:col>0</xdr:col>
      <xdr:colOff>304800</xdr:colOff>
      <xdr:row>545</xdr:row>
      <xdr:rowOff>121920</xdr:rowOff>
    </xdr:to>
    <xdr:sp macro="" textlink="">
      <xdr:nvSpPr>
        <xdr:cNvPr id="3309" name="AutoShape 237" descr="Pittsburgh Penguins">
          <a:extLst>
            <a:ext uri="{FF2B5EF4-FFF2-40B4-BE49-F238E27FC236}">
              <a16:creationId xmlns:a16="http://schemas.microsoft.com/office/drawing/2014/main" id="{00000000-0008-0000-0D00-0000ED0C0000}"/>
            </a:ext>
          </a:extLst>
        </xdr:cNvPr>
        <xdr:cNvSpPr>
          <a:spLocks noChangeAspect="1" noChangeArrowheads="1"/>
        </xdr:cNvSpPr>
      </xdr:nvSpPr>
      <xdr:spPr bwMode="auto">
        <a:xfrm>
          <a:off x="0" y="89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552</xdr:row>
      <xdr:rowOff>0</xdr:rowOff>
    </xdr:from>
    <xdr:to>
      <xdr:col>0</xdr:col>
      <xdr:colOff>304800</xdr:colOff>
      <xdr:row>553</xdr:row>
      <xdr:rowOff>121920</xdr:rowOff>
    </xdr:to>
    <xdr:sp macro="" textlink="">
      <xdr:nvSpPr>
        <xdr:cNvPr id="3310" name="AutoShape 238" descr="Nashville Predators">
          <a:extLst>
            <a:ext uri="{FF2B5EF4-FFF2-40B4-BE49-F238E27FC236}">
              <a16:creationId xmlns:a16="http://schemas.microsoft.com/office/drawing/2014/main" id="{00000000-0008-0000-0D00-0000EE0C0000}"/>
            </a:ext>
          </a:extLst>
        </xdr:cNvPr>
        <xdr:cNvSpPr>
          <a:spLocks noChangeAspect="1" noChangeArrowheads="1"/>
        </xdr:cNvSpPr>
      </xdr:nvSpPr>
      <xdr:spPr bwMode="auto">
        <a:xfrm>
          <a:off x="0" y="8959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47</xdr:row>
      <xdr:rowOff>121920</xdr:rowOff>
    </xdr:to>
    <xdr:sp macro="" textlink="">
      <xdr:nvSpPr>
        <xdr:cNvPr id="3311" name="AutoShape 239" descr="New York Islanders">
          <a:extLst>
            <a:ext uri="{FF2B5EF4-FFF2-40B4-BE49-F238E27FC236}">
              <a16:creationId xmlns:a16="http://schemas.microsoft.com/office/drawing/2014/main" id="{00000000-0008-0000-0D00-0000EF0C0000}"/>
            </a:ext>
          </a:extLst>
        </xdr:cNvPr>
        <xdr:cNvSpPr>
          <a:spLocks noChangeAspect="1" noChangeArrowheads="1"/>
        </xdr:cNvSpPr>
      </xdr:nvSpPr>
      <xdr:spPr bwMode="auto">
        <a:xfrm>
          <a:off x="0" y="8996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112</xdr:row>
      <xdr:rowOff>0</xdr:rowOff>
    </xdr:from>
    <xdr:to>
      <xdr:col>0</xdr:col>
      <xdr:colOff>304800</xdr:colOff>
      <xdr:row>113</xdr:row>
      <xdr:rowOff>121920</xdr:rowOff>
    </xdr:to>
    <xdr:sp macro="" textlink="">
      <xdr:nvSpPr>
        <xdr:cNvPr id="3312" name="AutoShape 240" descr="Tampa Bay Lightning">
          <a:extLst>
            <a:ext uri="{FF2B5EF4-FFF2-40B4-BE49-F238E27FC236}">
              <a16:creationId xmlns:a16="http://schemas.microsoft.com/office/drawing/2014/main" id="{00000000-0008-0000-0D00-0000F00C0000}"/>
            </a:ext>
          </a:extLst>
        </xdr:cNvPr>
        <xdr:cNvSpPr>
          <a:spLocks noChangeAspect="1" noChangeArrowheads="1"/>
        </xdr:cNvSpPr>
      </xdr:nvSpPr>
      <xdr:spPr bwMode="auto">
        <a:xfrm>
          <a:off x="0" y="9034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340</xdr:row>
      <xdr:rowOff>0</xdr:rowOff>
    </xdr:from>
    <xdr:to>
      <xdr:col>0</xdr:col>
      <xdr:colOff>304800</xdr:colOff>
      <xdr:row>341</xdr:row>
      <xdr:rowOff>121920</xdr:rowOff>
    </xdr:to>
    <xdr:sp macro="" textlink="">
      <xdr:nvSpPr>
        <xdr:cNvPr id="3313" name="AutoShape 241" descr="Vancouver Canucks">
          <a:extLst>
            <a:ext uri="{FF2B5EF4-FFF2-40B4-BE49-F238E27FC236}">
              <a16:creationId xmlns:a16="http://schemas.microsoft.com/office/drawing/2014/main" id="{00000000-0008-0000-0D00-0000F10C0000}"/>
            </a:ext>
          </a:extLst>
        </xdr:cNvPr>
        <xdr:cNvSpPr>
          <a:spLocks noChangeAspect="1" noChangeArrowheads="1"/>
        </xdr:cNvSpPr>
      </xdr:nvSpPr>
      <xdr:spPr bwMode="auto">
        <a:xfrm>
          <a:off x="0" y="9071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660</xdr:row>
      <xdr:rowOff>0</xdr:rowOff>
    </xdr:from>
    <xdr:to>
      <xdr:col>0</xdr:col>
      <xdr:colOff>304800</xdr:colOff>
      <xdr:row>661</xdr:row>
      <xdr:rowOff>121920</xdr:rowOff>
    </xdr:to>
    <xdr:sp macro="" textlink="">
      <xdr:nvSpPr>
        <xdr:cNvPr id="3314" name="AutoShape 242" descr="Winnipeg Jets">
          <a:extLst>
            <a:ext uri="{FF2B5EF4-FFF2-40B4-BE49-F238E27FC236}">
              <a16:creationId xmlns:a16="http://schemas.microsoft.com/office/drawing/2014/main" id="{00000000-0008-0000-0D00-0000F20C0000}"/>
            </a:ext>
          </a:extLst>
        </xdr:cNvPr>
        <xdr:cNvSpPr>
          <a:spLocks noChangeAspect="1" noChangeArrowheads="1"/>
        </xdr:cNvSpPr>
      </xdr:nvSpPr>
      <xdr:spPr bwMode="auto">
        <a:xfrm>
          <a:off x="0" y="9108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640</xdr:row>
      <xdr:rowOff>0</xdr:rowOff>
    </xdr:from>
    <xdr:to>
      <xdr:col>0</xdr:col>
      <xdr:colOff>304800</xdr:colOff>
      <xdr:row>641</xdr:row>
      <xdr:rowOff>121920</xdr:rowOff>
    </xdr:to>
    <xdr:sp macro="" textlink="">
      <xdr:nvSpPr>
        <xdr:cNvPr id="3315" name="AutoShape 243" descr="Philadelphia Flyers">
          <a:extLst>
            <a:ext uri="{FF2B5EF4-FFF2-40B4-BE49-F238E27FC236}">
              <a16:creationId xmlns:a16="http://schemas.microsoft.com/office/drawing/2014/main" id="{00000000-0008-0000-0D00-0000F30C0000}"/>
            </a:ext>
          </a:extLst>
        </xdr:cNvPr>
        <xdr:cNvSpPr>
          <a:spLocks noChangeAspect="1" noChangeArrowheads="1"/>
        </xdr:cNvSpPr>
      </xdr:nvSpPr>
      <xdr:spPr bwMode="auto">
        <a:xfrm>
          <a:off x="0" y="9146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819</xdr:row>
      <xdr:rowOff>0</xdr:rowOff>
    </xdr:from>
    <xdr:to>
      <xdr:col>0</xdr:col>
      <xdr:colOff>304800</xdr:colOff>
      <xdr:row>820</xdr:row>
      <xdr:rowOff>121920</xdr:rowOff>
    </xdr:to>
    <xdr:sp macro="" textlink="">
      <xdr:nvSpPr>
        <xdr:cNvPr id="3316" name="AutoShape 244" descr="Buffalo Sabres">
          <a:extLst>
            <a:ext uri="{FF2B5EF4-FFF2-40B4-BE49-F238E27FC236}">
              <a16:creationId xmlns:a16="http://schemas.microsoft.com/office/drawing/2014/main" id="{00000000-0008-0000-0D00-0000F40C0000}"/>
            </a:ext>
          </a:extLst>
        </xdr:cNvPr>
        <xdr:cNvSpPr>
          <a:spLocks noChangeAspect="1" noChangeArrowheads="1"/>
        </xdr:cNvSpPr>
      </xdr:nvSpPr>
      <xdr:spPr bwMode="auto">
        <a:xfrm>
          <a:off x="0" y="9183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137</xdr:row>
      <xdr:rowOff>0</xdr:rowOff>
    </xdr:from>
    <xdr:to>
      <xdr:col>0</xdr:col>
      <xdr:colOff>304800</xdr:colOff>
      <xdr:row>138</xdr:row>
      <xdr:rowOff>121920</xdr:rowOff>
    </xdr:to>
    <xdr:sp macro="" textlink="">
      <xdr:nvSpPr>
        <xdr:cNvPr id="3317" name="AutoShape 245" descr="New York Islanders">
          <a:extLst>
            <a:ext uri="{FF2B5EF4-FFF2-40B4-BE49-F238E27FC236}">
              <a16:creationId xmlns:a16="http://schemas.microsoft.com/office/drawing/2014/main" id="{00000000-0008-0000-0D00-0000F50C0000}"/>
            </a:ext>
          </a:extLst>
        </xdr:cNvPr>
        <xdr:cNvSpPr>
          <a:spLocks noChangeAspect="1" noChangeArrowheads="1"/>
        </xdr:cNvSpPr>
      </xdr:nvSpPr>
      <xdr:spPr bwMode="auto">
        <a:xfrm>
          <a:off x="0" y="922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271</xdr:row>
      <xdr:rowOff>0</xdr:rowOff>
    </xdr:from>
    <xdr:to>
      <xdr:col>0</xdr:col>
      <xdr:colOff>304800</xdr:colOff>
      <xdr:row>272</xdr:row>
      <xdr:rowOff>121920</xdr:rowOff>
    </xdr:to>
    <xdr:sp macro="" textlink="">
      <xdr:nvSpPr>
        <xdr:cNvPr id="3318" name="AutoShape 246" descr="Minnesota Wild">
          <a:extLst>
            <a:ext uri="{FF2B5EF4-FFF2-40B4-BE49-F238E27FC236}">
              <a16:creationId xmlns:a16="http://schemas.microsoft.com/office/drawing/2014/main" id="{00000000-0008-0000-0D00-0000F60C0000}"/>
            </a:ext>
          </a:extLst>
        </xdr:cNvPr>
        <xdr:cNvSpPr>
          <a:spLocks noChangeAspect="1" noChangeArrowheads="1"/>
        </xdr:cNvSpPr>
      </xdr:nvSpPr>
      <xdr:spPr bwMode="auto">
        <a:xfrm>
          <a:off x="0" y="925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572</xdr:row>
      <xdr:rowOff>0</xdr:rowOff>
    </xdr:from>
    <xdr:to>
      <xdr:col>0</xdr:col>
      <xdr:colOff>304800</xdr:colOff>
      <xdr:row>573</xdr:row>
      <xdr:rowOff>121920</xdr:rowOff>
    </xdr:to>
    <xdr:sp macro="" textlink="">
      <xdr:nvSpPr>
        <xdr:cNvPr id="3319" name="AutoShape 247" descr="Calgary Flames">
          <a:extLst>
            <a:ext uri="{FF2B5EF4-FFF2-40B4-BE49-F238E27FC236}">
              <a16:creationId xmlns:a16="http://schemas.microsoft.com/office/drawing/2014/main" id="{00000000-0008-0000-0D00-0000F70C0000}"/>
            </a:ext>
          </a:extLst>
        </xdr:cNvPr>
        <xdr:cNvSpPr>
          <a:spLocks noChangeAspect="1" noChangeArrowheads="1"/>
        </xdr:cNvSpPr>
      </xdr:nvSpPr>
      <xdr:spPr bwMode="auto">
        <a:xfrm>
          <a:off x="0" y="92956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52</xdr:row>
      <xdr:rowOff>121920</xdr:rowOff>
    </xdr:to>
    <xdr:sp macro="" textlink="">
      <xdr:nvSpPr>
        <xdr:cNvPr id="3320" name="AutoShape 248" descr="Tampa Bay Lightning">
          <a:extLst>
            <a:ext uri="{FF2B5EF4-FFF2-40B4-BE49-F238E27FC236}">
              <a16:creationId xmlns:a16="http://schemas.microsoft.com/office/drawing/2014/main" id="{00000000-0008-0000-0D00-0000F80C0000}"/>
            </a:ext>
          </a:extLst>
        </xdr:cNvPr>
        <xdr:cNvSpPr>
          <a:spLocks noChangeAspect="1" noChangeArrowheads="1"/>
        </xdr:cNvSpPr>
      </xdr:nvSpPr>
      <xdr:spPr bwMode="auto">
        <a:xfrm>
          <a:off x="0" y="93329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591</xdr:row>
      <xdr:rowOff>0</xdr:rowOff>
    </xdr:from>
    <xdr:to>
      <xdr:col>0</xdr:col>
      <xdr:colOff>304800</xdr:colOff>
      <xdr:row>592</xdr:row>
      <xdr:rowOff>121920</xdr:rowOff>
    </xdr:to>
    <xdr:sp macro="" textlink="">
      <xdr:nvSpPr>
        <xdr:cNvPr id="3321" name="AutoShape 249" descr="Dallas Stars">
          <a:extLst>
            <a:ext uri="{FF2B5EF4-FFF2-40B4-BE49-F238E27FC236}">
              <a16:creationId xmlns:a16="http://schemas.microsoft.com/office/drawing/2014/main" id="{00000000-0008-0000-0D00-0000F90C0000}"/>
            </a:ext>
          </a:extLst>
        </xdr:cNvPr>
        <xdr:cNvSpPr>
          <a:spLocks noChangeAspect="1" noChangeArrowheads="1"/>
        </xdr:cNvSpPr>
      </xdr:nvSpPr>
      <xdr:spPr bwMode="auto">
        <a:xfrm>
          <a:off x="0" y="9370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386</xdr:row>
      <xdr:rowOff>0</xdr:rowOff>
    </xdr:from>
    <xdr:to>
      <xdr:col>0</xdr:col>
      <xdr:colOff>304800</xdr:colOff>
      <xdr:row>387</xdr:row>
      <xdr:rowOff>121920</xdr:rowOff>
    </xdr:to>
    <xdr:sp macro="" textlink="">
      <xdr:nvSpPr>
        <xdr:cNvPr id="3322" name="AutoShape 250" descr="Edmonton Oilers">
          <a:extLst>
            <a:ext uri="{FF2B5EF4-FFF2-40B4-BE49-F238E27FC236}">
              <a16:creationId xmlns:a16="http://schemas.microsoft.com/office/drawing/2014/main" id="{00000000-0008-0000-0D00-0000FA0C0000}"/>
            </a:ext>
          </a:extLst>
        </xdr:cNvPr>
        <xdr:cNvSpPr>
          <a:spLocks noChangeAspect="1" noChangeArrowheads="1"/>
        </xdr:cNvSpPr>
      </xdr:nvSpPr>
      <xdr:spPr bwMode="auto">
        <a:xfrm>
          <a:off x="0" y="94076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361</xdr:row>
      <xdr:rowOff>0</xdr:rowOff>
    </xdr:from>
    <xdr:to>
      <xdr:col>0</xdr:col>
      <xdr:colOff>304800</xdr:colOff>
      <xdr:row>362</xdr:row>
      <xdr:rowOff>121920</xdr:rowOff>
    </xdr:to>
    <xdr:sp macro="" textlink="">
      <xdr:nvSpPr>
        <xdr:cNvPr id="3323" name="AutoShape 251" descr="Florida Panthers">
          <a:extLst>
            <a:ext uri="{FF2B5EF4-FFF2-40B4-BE49-F238E27FC236}">
              <a16:creationId xmlns:a16="http://schemas.microsoft.com/office/drawing/2014/main" id="{00000000-0008-0000-0D00-0000FB0C0000}"/>
            </a:ext>
          </a:extLst>
        </xdr:cNvPr>
        <xdr:cNvSpPr>
          <a:spLocks noChangeAspect="1" noChangeArrowheads="1"/>
        </xdr:cNvSpPr>
      </xdr:nvSpPr>
      <xdr:spPr bwMode="auto">
        <a:xfrm>
          <a:off x="0" y="9444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675</xdr:row>
      <xdr:rowOff>0</xdr:rowOff>
    </xdr:from>
    <xdr:to>
      <xdr:col>0</xdr:col>
      <xdr:colOff>304800</xdr:colOff>
      <xdr:row>676</xdr:row>
      <xdr:rowOff>121920</xdr:rowOff>
    </xdr:to>
    <xdr:sp macro="" textlink="">
      <xdr:nvSpPr>
        <xdr:cNvPr id="3324" name="AutoShape 252" descr="Columbus Blue Jackets">
          <a:extLst>
            <a:ext uri="{FF2B5EF4-FFF2-40B4-BE49-F238E27FC236}">
              <a16:creationId xmlns:a16="http://schemas.microsoft.com/office/drawing/2014/main" id="{00000000-0008-0000-0D00-0000FC0C0000}"/>
            </a:ext>
          </a:extLst>
        </xdr:cNvPr>
        <xdr:cNvSpPr>
          <a:spLocks noChangeAspect="1" noChangeArrowheads="1"/>
        </xdr:cNvSpPr>
      </xdr:nvSpPr>
      <xdr:spPr bwMode="auto">
        <a:xfrm>
          <a:off x="0" y="9482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679</xdr:row>
      <xdr:rowOff>0</xdr:rowOff>
    </xdr:from>
    <xdr:to>
      <xdr:col>0</xdr:col>
      <xdr:colOff>304800</xdr:colOff>
      <xdr:row>680</xdr:row>
      <xdr:rowOff>121920</xdr:rowOff>
    </xdr:to>
    <xdr:sp macro="" textlink="">
      <xdr:nvSpPr>
        <xdr:cNvPr id="3325" name="AutoShape 253" descr="Philadelphia Flyers">
          <a:extLst>
            <a:ext uri="{FF2B5EF4-FFF2-40B4-BE49-F238E27FC236}">
              <a16:creationId xmlns:a16="http://schemas.microsoft.com/office/drawing/2014/main" id="{00000000-0008-0000-0D00-0000FD0C0000}"/>
            </a:ext>
          </a:extLst>
        </xdr:cNvPr>
        <xdr:cNvSpPr>
          <a:spLocks noChangeAspect="1" noChangeArrowheads="1"/>
        </xdr:cNvSpPr>
      </xdr:nvSpPr>
      <xdr:spPr bwMode="auto">
        <a:xfrm>
          <a:off x="0" y="951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xdr:row>
      <xdr:rowOff>0</xdr:rowOff>
    </xdr:from>
    <xdr:to>
      <xdr:col>0</xdr:col>
      <xdr:colOff>304800</xdr:colOff>
      <xdr:row>154</xdr:row>
      <xdr:rowOff>121920</xdr:rowOff>
    </xdr:to>
    <xdr:sp macro="" textlink="">
      <xdr:nvSpPr>
        <xdr:cNvPr id="3326" name="AutoShape 254" descr="New York Islanders">
          <a:extLst>
            <a:ext uri="{FF2B5EF4-FFF2-40B4-BE49-F238E27FC236}">
              <a16:creationId xmlns:a16="http://schemas.microsoft.com/office/drawing/2014/main" id="{00000000-0008-0000-0D00-0000FE0C0000}"/>
            </a:ext>
          </a:extLst>
        </xdr:cNvPr>
        <xdr:cNvSpPr>
          <a:spLocks noChangeAspect="1" noChangeArrowheads="1"/>
        </xdr:cNvSpPr>
      </xdr:nvSpPr>
      <xdr:spPr bwMode="auto">
        <a:xfrm>
          <a:off x="0" y="9557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262</xdr:row>
      <xdr:rowOff>0</xdr:rowOff>
    </xdr:from>
    <xdr:to>
      <xdr:col>0</xdr:col>
      <xdr:colOff>304800</xdr:colOff>
      <xdr:row>263</xdr:row>
      <xdr:rowOff>121920</xdr:rowOff>
    </xdr:to>
    <xdr:sp macro="" textlink="">
      <xdr:nvSpPr>
        <xdr:cNvPr id="3327" name="AutoShape 255" descr="Arizona Coyotes">
          <a:extLst>
            <a:ext uri="{FF2B5EF4-FFF2-40B4-BE49-F238E27FC236}">
              <a16:creationId xmlns:a16="http://schemas.microsoft.com/office/drawing/2014/main" id="{00000000-0008-0000-0D00-0000FF0C0000}"/>
            </a:ext>
          </a:extLst>
        </xdr:cNvPr>
        <xdr:cNvSpPr>
          <a:spLocks noChangeAspect="1" noChangeArrowheads="1"/>
        </xdr:cNvSpPr>
      </xdr:nvSpPr>
      <xdr:spPr bwMode="auto">
        <a:xfrm>
          <a:off x="0" y="9594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771</xdr:row>
      <xdr:rowOff>0</xdr:rowOff>
    </xdr:from>
    <xdr:to>
      <xdr:col>0</xdr:col>
      <xdr:colOff>304800</xdr:colOff>
      <xdr:row>772</xdr:row>
      <xdr:rowOff>121920</xdr:rowOff>
    </xdr:to>
    <xdr:sp macro="" textlink="">
      <xdr:nvSpPr>
        <xdr:cNvPr id="3328" name="AutoShape 256" descr="New York Islanders">
          <a:extLst>
            <a:ext uri="{FF2B5EF4-FFF2-40B4-BE49-F238E27FC236}">
              <a16:creationId xmlns:a16="http://schemas.microsoft.com/office/drawing/2014/main" id="{00000000-0008-0000-0D00-0000000D0000}"/>
            </a:ext>
          </a:extLst>
        </xdr:cNvPr>
        <xdr:cNvSpPr>
          <a:spLocks noChangeAspect="1" noChangeArrowheads="1"/>
        </xdr:cNvSpPr>
      </xdr:nvSpPr>
      <xdr:spPr bwMode="auto">
        <a:xfrm>
          <a:off x="0" y="9631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363</xdr:row>
      <xdr:rowOff>0</xdr:rowOff>
    </xdr:from>
    <xdr:to>
      <xdr:col>0</xdr:col>
      <xdr:colOff>304800</xdr:colOff>
      <xdr:row>364</xdr:row>
      <xdr:rowOff>121920</xdr:rowOff>
    </xdr:to>
    <xdr:sp macro="" textlink="">
      <xdr:nvSpPr>
        <xdr:cNvPr id="3329" name="AutoShape 257" descr="Florida Panthers">
          <a:extLst>
            <a:ext uri="{FF2B5EF4-FFF2-40B4-BE49-F238E27FC236}">
              <a16:creationId xmlns:a16="http://schemas.microsoft.com/office/drawing/2014/main" id="{00000000-0008-0000-0D00-0000010D0000}"/>
            </a:ext>
          </a:extLst>
        </xdr:cNvPr>
        <xdr:cNvSpPr>
          <a:spLocks noChangeAspect="1" noChangeArrowheads="1"/>
        </xdr:cNvSpPr>
      </xdr:nvSpPr>
      <xdr:spPr bwMode="auto">
        <a:xfrm>
          <a:off x="0" y="9669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120</xdr:row>
      <xdr:rowOff>0</xdr:rowOff>
    </xdr:from>
    <xdr:to>
      <xdr:col>0</xdr:col>
      <xdr:colOff>304800</xdr:colOff>
      <xdr:row>121</xdr:row>
      <xdr:rowOff>121920</xdr:rowOff>
    </xdr:to>
    <xdr:sp macro="" textlink="">
      <xdr:nvSpPr>
        <xdr:cNvPr id="3330" name="AutoShape 258" descr="San Jose Sharks">
          <a:extLst>
            <a:ext uri="{FF2B5EF4-FFF2-40B4-BE49-F238E27FC236}">
              <a16:creationId xmlns:a16="http://schemas.microsoft.com/office/drawing/2014/main" id="{00000000-0008-0000-0D00-0000020D0000}"/>
            </a:ext>
          </a:extLst>
        </xdr:cNvPr>
        <xdr:cNvSpPr>
          <a:spLocks noChangeAspect="1" noChangeArrowheads="1"/>
        </xdr:cNvSpPr>
      </xdr:nvSpPr>
      <xdr:spPr bwMode="auto">
        <a:xfrm>
          <a:off x="0" y="9706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840</xdr:row>
      <xdr:rowOff>0</xdr:rowOff>
    </xdr:from>
    <xdr:to>
      <xdr:col>0</xdr:col>
      <xdr:colOff>304800</xdr:colOff>
      <xdr:row>841</xdr:row>
      <xdr:rowOff>121920</xdr:rowOff>
    </xdr:to>
    <xdr:sp macro="" textlink="">
      <xdr:nvSpPr>
        <xdr:cNvPr id="3331" name="AutoShape 259" descr="Ottawa Senators">
          <a:extLst>
            <a:ext uri="{FF2B5EF4-FFF2-40B4-BE49-F238E27FC236}">
              <a16:creationId xmlns:a16="http://schemas.microsoft.com/office/drawing/2014/main" id="{00000000-0008-0000-0D00-0000030D0000}"/>
            </a:ext>
          </a:extLst>
        </xdr:cNvPr>
        <xdr:cNvSpPr>
          <a:spLocks noChangeAspect="1" noChangeArrowheads="1"/>
        </xdr:cNvSpPr>
      </xdr:nvSpPr>
      <xdr:spPr bwMode="auto">
        <a:xfrm>
          <a:off x="0" y="9743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159</xdr:row>
      <xdr:rowOff>0</xdr:rowOff>
    </xdr:from>
    <xdr:to>
      <xdr:col>0</xdr:col>
      <xdr:colOff>304800</xdr:colOff>
      <xdr:row>160</xdr:row>
      <xdr:rowOff>121920</xdr:rowOff>
    </xdr:to>
    <xdr:sp macro="" textlink="">
      <xdr:nvSpPr>
        <xdr:cNvPr id="3332" name="AutoShape 260" descr="Minnesota Wild">
          <a:extLst>
            <a:ext uri="{FF2B5EF4-FFF2-40B4-BE49-F238E27FC236}">
              <a16:creationId xmlns:a16="http://schemas.microsoft.com/office/drawing/2014/main" id="{00000000-0008-0000-0D00-0000040D0000}"/>
            </a:ext>
          </a:extLst>
        </xdr:cNvPr>
        <xdr:cNvSpPr>
          <a:spLocks noChangeAspect="1" noChangeArrowheads="1"/>
        </xdr:cNvSpPr>
      </xdr:nvSpPr>
      <xdr:spPr bwMode="auto">
        <a:xfrm>
          <a:off x="0" y="9781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786</xdr:row>
      <xdr:rowOff>0</xdr:rowOff>
    </xdr:from>
    <xdr:to>
      <xdr:col>0</xdr:col>
      <xdr:colOff>304800</xdr:colOff>
      <xdr:row>787</xdr:row>
      <xdr:rowOff>121920</xdr:rowOff>
    </xdr:to>
    <xdr:sp macro="" textlink="">
      <xdr:nvSpPr>
        <xdr:cNvPr id="3333" name="AutoShape 261" descr="Detroit Red Wings">
          <a:extLst>
            <a:ext uri="{FF2B5EF4-FFF2-40B4-BE49-F238E27FC236}">
              <a16:creationId xmlns:a16="http://schemas.microsoft.com/office/drawing/2014/main" id="{00000000-0008-0000-0D00-0000050D0000}"/>
            </a:ext>
          </a:extLst>
        </xdr:cNvPr>
        <xdr:cNvSpPr>
          <a:spLocks noChangeAspect="1" noChangeArrowheads="1"/>
        </xdr:cNvSpPr>
      </xdr:nvSpPr>
      <xdr:spPr bwMode="auto">
        <a:xfrm>
          <a:off x="0" y="98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656</xdr:row>
      <xdr:rowOff>0</xdr:rowOff>
    </xdr:from>
    <xdr:to>
      <xdr:col>0</xdr:col>
      <xdr:colOff>304800</xdr:colOff>
      <xdr:row>657</xdr:row>
      <xdr:rowOff>121920</xdr:rowOff>
    </xdr:to>
    <xdr:sp macro="" textlink="">
      <xdr:nvSpPr>
        <xdr:cNvPr id="3334" name="AutoShape 262" descr="Anaheim Ducks">
          <a:extLst>
            <a:ext uri="{FF2B5EF4-FFF2-40B4-BE49-F238E27FC236}">
              <a16:creationId xmlns:a16="http://schemas.microsoft.com/office/drawing/2014/main" id="{00000000-0008-0000-0D00-0000060D0000}"/>
            </a:ext>
          </a:extLst>
        </xdr:cNvPr>
        <xdr:cNvSpPr>
          <a:spLocks noChangeAspect="1" noChangeArrowheads="1"/>
        </xdr:cNvSpPr>
      </xdr:nvSpPr>
      <xdr:spPr bwMode="auto">
        <a:xfrm>
          <a:off x="0" y="9855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719</xdr:row>
      <xdr:rowOff>0</xdr:rowOff>
    </xdr:from>
    <xdr:to>
      <xdr:col>0</xdr:col>
      <xdr:colOff>304800</xdr:colOff>
      <xdr:row>720</xdr:row>
      <xdr:rowOff>121920</xdr:rowOff>
    </xdr:to>
    <xdr:sp macro="" textlink="">
      <xdr:nvSpPr>
        <xdr:cNvPr id="3335" name="AutoShape 263" descr="Vancouver Canucks">
          <a:extLst>
            <a:ext uri="{FF2B5EF4-FFF2-40B4-BE49-F238E27FC236}">
              <a16:creationId xmlns:a16="http://schemas.microsoft.com/office/drawing/2014/main" id="{00000000-0008-0000-0D00-0000070D0000}"/>
            </a:ext>
          </a:extLst>
        </xdr:cNvPr>
        <xdr:cNvSpPr>
          <a:spLocks noChangeAspect="1" noChangeArrowheads="1"/>
        </xdr:cNvSpPr>
      </xdr:nvSpPr>
      <xdr:spPr bwMode="auto">
        <a:xfrm>
          <a:off x="0" y="9893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266</xdr:row>
      <xdr:rowOff>0</xdr:rowOff>
    </xdr:from>
    <xdr:to>
      <xdr:col>0</xdr:col>
      <xdr:colOff>304800</xdr:colOff>
      <xdr:row>267</xdr:row>
      <xdr:rowOff>121920</xdr:rowOff>
    </xdr:to>
    <xdr:sp macro="" textlink="">
      <xdr:nvSpPr>
        <xdr:cNvPr id="3336" name="AutoShape 264" descr="Nashville Predators">
          <a:extLst>
            <a:ext uri="{FF2B5EF4-FFF2-40B4-BE49-F238E27FC236}">
              <a16:creationId xmlns:a16="http://schemas.microsoft.com/office/drawing/2014/main" id="{00000000-0008-0000-0D00-0000080D0000}"/>
            </a:ext>
          </a:extLst>
        </xdr:cNvPr>
        <xdr:cNvSpPr>
          <a:spLocks noChangeAspect="1" noChangeArrowheads="1"/>
        </xdr:cNvSpPr>
      </xdr:nvSpPr>
      <xdr:spPr bwMode="auto">
        <a:xfrm>
          <a:off x="0" y="9930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374</xdr:row>
      <xdr:rowOff>0</xdr:rowOff>
    </xdr:from>
    <xdr:to>
      <xdr:col>0</xdr:col>
      <xdr:colOff>304800</xdr:colOff>
      <xdr:row>375</xdr:row>
      <xdr:rowOff>121920</xdr:rowOff>
    </xdr:to>
    <xdr:sp macro="" textlink="">
      <xdr:nvSpPr>
        <xdr:cNvPr id="3337" name="AutoShape 265" descr="Ottawa Senators">
          <a:extLst>
            <a:ext uri="{FF2B5EF4-FFF2-40B4-BE49-F238E27FC236}">
              <a16:creationId xmlns:a16="http://schemas.microsoft.com/office/drawing/2014/main" id="{00000000-0008-0000-0D00-0000090D0000}"/>
            </a:ext>
          </a:extLst>
        </xdr:cNvPr>
        <xdr:cNvSpPr>
          <a:spLocks noChangeAspect="1" noChangeArrowheads="1"/>
        </xdr:cNvSpPr>
      </xdr:nvSpPr>
      <xdr:spPr bwMode="auto">
        <a:xfrm>
          <a:off x="0" y="9967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519</xdr:row>
      <xdr:rowOff>0</xdr:rowOff>
    </xdr:from>
    <xdr:to>
      <xdr:col>0</xdr:col>
      <xdr:colOff>304800</xdr:colOff>
      <xdr:row>520</xdr:row>
      <xdr:rowOff>121920</xdr:rowOff>
    </xdr:to>
    <xdr:sp macro="" textlink="">
      <xdr:nvSpPr>
        <xdr:cNvPr id="3338" name="AutoShape 266" descr="Chicago Blackhawks">
          <a:extLst>
            <a:ext uri="{FF2B5EF4-FFF2-40B4-BE49-F238E27FC236}">
              <a16:creationId xmlns:a16="http://schemas.microsoft.com/office/drawing/2014/main" id="{00000000-0008-0000-0D00-00000A0D0000}"/>
            </a:ext>
          </a:extLst>
        </xdr:cNvPr>
        <xdr:cNvSpPr>
          <a:spLocks noChangeAspect="1" noChangeArrowheads="1"/>
        </xdr:cNvSpPr>
      </xdr:nvSpPr>
      <xdr:spPr bwMode="auto">
        <a:xfrm>
          <a:off x="0" y="10005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562</xdr:row>
      <xdr:rowOff>0</xdr:rowOff>
    </xdr:from>
    <xdr:to>
      <xdr:col>0</xdr:col>
      <xdr:colOff>304800</xdr:colOff>
      <xdr:row>563</xdr:row>
      <xdr:rowOff>121920</xdr:rowOff>
    </xdr:to>
    <xdr:sp macro="" textlink="">
      <xdr:nvSpPr>
        <xdr:cNvPr id="3339" name="AutoShape 267" descr="New York Islanders">
          <a:extLst>
            <a:ext uri="{FF2B5EF4-FFF2-40B4-BE49-F238E27FC236}">
              <a16:creationId xmlns:a16="http://schemas.microsoft.com/office/drawing/2014/main" id="{00000000-0008-0000-0D00-00000B0D0000}"/>
            </a:ext>
          </a:extLst>
        </xdr:cNvPr>
        <xdr:cNvSpPr>
          <a:spLocks noChangeAspect="1" noChangeArrowheads="1"/>
        </xdr:cNvSpPr>
      </xdr:nvSpPr>
      <xdr:spPr bwMode="auto">
        <a:xfrm>
          <a:off x="0" y="10042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201</xdr:row>
      <xdr:rowOff>0</xdr:rowOff>
    </xdr:from>
    <xdr:to>
      <xdr:col>0</xdr:col>
      <xdr:colOff>304800</xdr:colOff>
      <xdr:row>202</xdr:row>
      <xdr:rowOff>121920</xdr:rowOff>
    </xdr:to>
    <xdr:sp macro="" textlink="">
      <xdr:nvSpPr>
        <xdr:cNvPr id="3340" name="AutoShape 268" descr="Buffalo Sabres">
          <a:extLst>
            <a:ext uri="{FF2B5EF4-FFF2-40B4-BE49-F238E27FC236}">
              <a16:creationId xmlns:a16="http://schemas.microsoft.com/office/drawing/2014/main" id="{00000000-0008-0000-0D00-00000C0D0000}"/>
            </a:ext>
          </a:extLst>
        </xdr:cNvPr>
        <xdr:cNvSpPr>
          <a:spLocks noChangeAspect="1" noChangeArrowheads="1"/>
        </xdr:cNvSpPr>
      </xdr:nvSpPr>
      <xdr:spPr bwMode="auto">
        <a:xfrm>
          <a:off x="0" y="10079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49</xdr:row>
      <xdr:rowOff>121920</xdr:rowOff>
    </xdr:to>
    <xdr:sp macro="" textlink="">
      <xdr:nvSpPr>
        <xdr:cNvPr id="3341" name="AutoShape 269" descr="Washington Capitals">
          <a:extLst>
            <a:ext uri="{FF2B5EF4-FFF2-40B4-BE49-F238E27FC236}">
              <a16:creationId xmlns:a16="http://schemas.microsoft.com/office/drawing/2014/main" id="{00000000-0008-0000-0D00-00000D0D0000}"/>
            </a:ext>
          </a:extLst>
        </xdr:cNvPr>
        <xdr:cNvSpPr>
          <a:spLocks noChangeAspect="1" noChangeArrowheads="1"/>
        </xdr:cNvSpPr>
      </xdr:nvSpPr>
      <xdr:spPr bwMode="auto">
        <a:xfrm>
          <a:off x="0" y="1011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693</xdr:row>
      <xdr:rowOff>0</xdr:rowOff>
    </xdr:from>
    <xdr:to>
      <xdr:col>0</xdr:col>
      <xdr:colOff>304800</xdr:colOff>
      <xdr:row>694</xdr:row>
      <xdr:rowOff>121920</xdr:rowOff>
    </xdr:to>
    <xdr:sp macro="" textlink="">
      <xdr:nvSpPr>
        <xdr:cNvPr id="3342" name="AutoShape 270" descr="Toronto Maple Leafs">
          <a:extLst>
            <a:ext uri="{FF2B5EF4-FFF2-40B4-BE49-F238E27FC236}">
              <a16:creationId xmlns:a16="http://schemas.microsoft.com/office/drawing/2014/main" id="{00000000-0008-0000-0D00-00000E0D0000}"/>
            </a:ext>
          </a:extLst>
        </xdr:cNvPr>
        <xdr:cNvSpPr>
          <a:spLocks noChangeAspect="1" noChangeArrowheads="1"/>
        </xdr:cNvSpPr>
      </xdr:nvSpPr>
      <xdr:spPr bwMode="auto">
        <a:xfrm>
          <a:off x="0" y="10154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121920</xdr:rowOff>
    </xdr:to>
    <xdr:sp macro="" textlink="">
      <xdr:nvSpPr>
        <xdr:cNvPr id="3343" name="AutoShape 271" descr="Tampa Bay Lightning">
          <a:extLst>
            <a:ext uri="{FF2B5EF4-FFF2-40B4-BE49-F238E27FC236}">
              <a16:creationId xmlns:a16="http://schemas.microsoft.com/office/drawing/2014/main" id="{00000000-0008-0000-0D00-00000F0D0000}"/>
            </a:ext>
          </a:extLst>
        </xdr:cNvPr>
        <xdr:cNvSpPr>
          <a:spLocks noChangeAspect="1" noChangeArrowheads="1"/>
        </xdr:cNvSpPr>
      </xdr:nvSpPr>
      <xdr:spPr bwMode="auto">
        <a:xfrm>
          <a:off x="0" y="1019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563</xdr:row>
      <xdr:rowOff>0</xdr:rowOff>
    </xdr:from>
    <xdr:to>
      <xdr:col>0</xdr:col>
      <xdr:colOff>304800</xdr:colOff>
      <xdr:row>564</xdr:row>
      <xdr:rowOff>121920</xdr:rowOff>
    </xdr:to>
    <xdr:sp macro="" textlink="">
      <xdr:nvSpPr>
        <xdr:cNvPr id="3344" name="AutoShape 272" descr="Vancouver Canucks">
          <a:extLst>
            <a:ext uri="{FF2B5EF4-FFF2-40B4-BE49-F238E27FC236}">
              <a16:creationId xmlns:a16="http://schemas.microsoft.com/office/drawing/2014/main" id="{00000000-0008-0000-0D00-0000100D0000}"/>
            </a:ext>
          </a:extLst>
        </xdr:cNvPr>
        <xdr:cNvSpPr>
          <a:spLocks noChangeAspect="1" noChangeArrowheads="1"/>
        </xdr:cNvSpPr>
      </xdr:nvSpPr>
      <xdr:spPr bwMode="auto">
        <a:xfrm>
          <a:off x="0" y="10229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769</xdr:row>
      <xdr:rowOff>0</xdr:rowOff>
    </xdr:from>
    <xdr:to>
      <xdr:col>0</xdr:col>
      <xdr:colOff>304800</xdr:colOff>
      <xdr:row>770</xdr:row>
      <xdr:rowOff>121920</xdr:rowOff>
    </xdr:to>
    <xdr:sp macro="" textlink="">
      <xdr:nvSpPr>
        <xdr:cNvPr id="3345" name="AutoShape 273" descr="Vancouver Canucks">
          <a:extLst>
            <a:ext uri="{FF2B5EF4-FFF2-40B4-BE49-F238E27FC236}">
              <a16:creationId xmlns:a16="http://schemas.microsoft.com/office/drawing/2014/main" id="{00000000-0008-0000-0D00-0000110D0000}"/>
            </a:ext>
          </a:extLst>
        </xdr:cNvPr>
        <xdr:cNvSpPr>
          <a:spLocks noChangeAspect="1" noChangeArrowheads="1"/>
        </xdr:cNvSpPr>
      </xdr:nvSpPr>
      <xdr:spPr bwMode="auto">
        <a:xfrm>
          <a:off x="0" y="10266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148</xdr:row>
      <xdr:rowOff>0</xdr:rowOff>
    </xdr:from>
    <xdr:to>
      <xdr:col>0</xdr:col>
      <xdr:colOff>304800</xdr:colOff>
      <xdr:row>149</xdr:row>
      <xdr:rowOff>121920</xdr:rowOff>
    </xdr:to>
    <xdr:sp macro="" textlink="">
      <xdr:nvSpPr>
        <xdr:cNvPr id="3346" name="AutoShape 274" descr="St Louis Blues">
          <a:extLst>
            <a:ext uri="{FF2B5EF4-FFF2-40B4-BE49-F238E27FC236}">
              <a16:creationId xmlns:a16="http://schemas.microsoft.com/office/drawing/2014/main" id="{00000000-0008-0000-0D00-0000120D0000}"/>
            </a:ext>
          </a:extLst>
        </xdr:cNvPr>
        <xdr:cNvSpPr>
          <a:spLocks noChangeAspect="1" noChangeArrowheads="1"/>
        </xdr:cNvSpPr>
      </xdr:nvSpPr>
      <xdr:spPr bwMode="auto">
        <a:xfrm>
          <a:off x="0" y="10303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516</xdr:row>
      <xdr:rowOff>0</xdr:rowOff>
    </xdr:from>
    <xdr:to>
      <xdr:col>0</xdr:col>
      <xdr:colOff>304800</xdr:colOff>
      <xdr:row>517</xdr:row>
      <xdr:rowOff>121920</xdr:rowOff>
    </xdr:to>
    <xdr:sp macro="" textlink="">
      <xdr:nvSpPr>
        <xdr:cNvPr id="3347" name="AutoShape 275" descr="Minnesota Wild">
          <a:extLst>
            <a:ext uri="{FF2B5EF4-FFF2-40B4-BE49-F238E27FC236}">
              <a16:creationId xmlns:a16="http://schemas.microsoft.com/office/drawing/2014/main" id="{00000000-0008-0000-0D00-0000130D0000}"/>
            </a:ext>
          </a:extLst>
        </xdr:cNvPr>
        <xdr:cNvSpPr>
          <a:spLocks noChangeAspect="1" noChangeArrowheads="1"/>
        </xdr:cNvSpPr>
      </xdr:nvSpPr>
      <xdr:spPr bwMode="auto">
        <a:xfrm>
          <a:off x="0" y="10341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768</xdr:row>
      <xdr:rowOff>0</xdr:rowOff>
    </xdr:from>
    <xdr:to>
      <xdr:col>0</xdr:col>
      <xdr:colOff>304800</xdr:colOff>
      <xdr:row>769</xdr:row>
      <xdr:rowOff>121920</xdr:rowOff>
    </xdr:to>
    <xdr:sp macro="" textlink="">
      <xdr:nvSpPr>
        <xdr:cNvPr id="3348" name="AutoShape 276" descr="Carolina Hurricanes">
          <a:extLst>
            <a:ext uri="{FF2B5EF4-FFF2-40B4-BE49-F238E27FC236}">
              <a16:creationId xmlns:a16="http://schemas.microsoft.com/office/drawing/2014/main" id="{00000000-0008-0000-0D00-0000140D0000}"/>
            </a:ext>
          </a:extLst>
        </xdr:cNvPr>
        <xdr:cNvSpPr>
          <a:spLocks noChangeAspect="1" noChangeArrowheads="1"/>
        </xdr:cNvSpPr>
      </xdr:nvSpPr>
      <xdr:spPr bwMode="auto">
        <a:xfrm>
          <a:off x="0" y="10378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684</xdr:row>
      <xdr:rowOff>0</xdr:rowOff>
    </xdr:from>
    <xdr:to>
      <xdr:col>0</xdr:col>
      <xdr:colOff>304800</xdr:colOff>
      <xdr:row>685</xdr:row>
      <xdr:rowOff>121920</xdr:rowOff>
    </xdr:to>
    <xdr:sp macro="" textlink="">
      <xdr:nvSpPr>
        <xdr:cNvPr id="3349" name="AutoShape 277" descr="Arizona Coyotes">
          <a:extLst>
            <a:ext uri="{FF2B5EF4-FFF2-40B4-BE49-F238E27FC236}">
              <a16:creationId xmlns:a16="http://schemas.microsoft.com/office/drawing/2014/main" id="{00000000-0008-0000-0D00-0000150D0000}"/>
            </a:ext>
          </a:extLst>
        </xdr:cNvPr>
        <xdr:cNvSpPr>
          <a:spLocks noChangeAspect="1" noChangeArrowheads="1"/>
        </xdr:cNvSpPr>
      </xdr:nvSpPr>
      <xdr:spPr bwMode="auto">
        <a:xfrm>
          <a:off x="0" y="1041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xdr:row>
      <xdr:rowOff>0</xdr:rowOff>
    </xdr:from>
    <xdr:to>
      <xdr:col>0</xdr:col>
      <xdr:colOff>304800</xdr:colOff>
      <xdr:row>88</xdr:row>
      <xdr:rowOff>121920</xdr:rowOff>
    </xdr:to>
    <xdr:sp macro="" textlink="">
      <xdr:nvSpPr>
        <xdr:cNvPr id="3350" name="AutoShape 278" descr="Vancouver Canucks">
          <a:extLst>
            <a:ext uri="{FF2B5EF4-FFF2-40B4-BE49-F238E27FC236}">
              <a16:creationId xmlns:a16="http://schemas.microsoft.com/office/drawing/2014/main" id="{00000000-0008-0000-0D00-0000160D0000}"/>
            </a:ext>
          </a:extLst>
        </xdr:cNvPr>
        <xdr:cNvSpPr>
          <a:spLocks noChangeAspect="1" noChangeArrowheads="1"/>
        </xdr:cNvSpPr>
      </xdr:nvSpPr>
      <xdr:spPr bwMode="auto">
        <a:xfrm>
          <a:off x="0" y="10453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130</xdr:row>
      <xdr:rowOff>0</xdr:rowOff>
    </xdr:from>
    <xdr:to>
      <xdr:col>0</xdr:col>
      <xdr:colOff>304800</xdr:colOff>
      <xdr:row>131</xdr:row>
      <xdr:rowOff>121920</xdr:rowOff>
    </xdr:to>
    <xdr:sp macro="" textlink="">
      <xdr:nvSpPr>
        <xdr:cNvPr id="3351" name="AutoShape 279" descr="Philadelphia Flyers">
          <a:extLst>
            <a:ext uri="{FF2B5EF4-FFF2-40B4-BE49-F238E27FC236}">
              <a16:creationId xmlns:a16="http://schemas.microsoft.com/office/drawing/2014/main" id="{00000000-0008-0000-0D00-0000170D0000}"/>
            </a:ext>
          </a:extLst>
        </xdr:cNvPr>
        <xdr:cNvSpPr>
          <a:spLocks noChangeAspect="1" noChangeArrowheads="1"/>
        </xdr:cNvSpPr>
      </xdr:nvSpPr>
      <xdr:spPr bwMode="auto">
        <a:xfrm>
          <a:off x="0" y="10490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275</xdr:row>
      <xdr:rowOff>0</xdr:rowOff>
    </xdr:from>
    <xdr:to>
      <xdr:col>0</xdr:col>
      <xdr:colOff>304800</xdr:colOff>
      <xdr:row>276</xdr:row>
      <xdr:rowOff>121920</xdr:rowOff>
    </xdr:to>
    <xdr:sp macro="" textlink="">
      <xdr:nvSpPr>
        <xdr:cNvPr id="3352" name="AutoShape 280" descr="Vegas Golden Knights">
          <a:extLst>
            <a:ext uri="{FF2B5EF4-FFF2-40B4-BE49-F238E27FC236}">
              <a16:creationId xmlns:a16="http://schemas.microsoft.com/office/drawing/2014/main" id="{00000000-0008-0000-0D00-0000180D0000}"/>
            </a:ext>
          </a:extLst>
        </xdr:cNvPr>
        <xdr:cNvSpPr>
          <a:spLocks noChangeAspect="1" noChangeArrowheads="1"/>
        </xdr:cNvSpPr>
      </xdr:nvSpPr>
      <xdr:spPr bwMode="auto">
        <a:xfrm>
          <a:off x="0" y="10527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121920</xdr:rowOff>
    </xdr:to>
    <xdr:sp macro="" textlink="">
      <xdr:nvSpPr>
        <xdr:cNvPr id="3353" name="AutoShape 281" descr="Boston Bruins">
          <a:extLst>
            <a:ext uri="{FF2B5EF4-FFF2-40B4-BE49-F238E27FC236}">
              <a16:creationId xmlns:a16="http://schemas.microsoft.com/office/drawing/2014/main" id="{00000000-0008-0000-0D00-0000190D0000}"/>
            </a:ext>
          </a:extLst>
        </xdr:cNvPr>
        <xdr:cNvSpPr>
          <a:spLocks noChangeAspect="1" noChangeArrowheads="1"/>
        </xdr:cNvSpPr>
      </xdr:nvSpPr>
      <xdr:spPr bwMode="auto">
        <a:xfrm>
          <a:off x="0" y="10583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121920</xdr:rowOff>
    </xdr:to>
    <xdr:sp macro="" textlink="">
      <xdr:nvSpPr>
        <xdr:cNvPr id="3354" name="AutoShape 282" descr="New Jersey Devils">
          <a:extLst>
            <a:ext uri="{FF2B5EF4-FFF2-40B4-BE49-F238E27FC236}">
              <a16:creationId xmlns:a16="http://schemas.microsoft.com/office/drawing/2014/main" id="{00000000-0008-0000-0D00-00001A0D0000}"/>
            </a:ext>
          </a:extLst>
        </xdr:cNvPr>
        <xdr:cNvSpPr>
          <a:spLocks noChangeAspect="1" noChangeArrowheads="1"/>
        </xdr:cNvSpPr>
      </xdr:nvSpPr>
      <xdr:spPr bwMode="auto">
        <a:xfrm>
          <a:off x="0" y="106207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526</xdr:row>
      <xdr:rowOff>0</xdr:rowOff>
    </xdr:from>
    <xdr:to>
      <xdr:col>0</xdr:col>
      <xdr:colOff>304800</xdr:colOff>
      <xdr:row>527</xdr:row>
      <xdr:rowOff>121920</xdr:rowOff>
    </xdr:to>
    <xdr:sp macro="" textlink="">
      <xdr:nvSpPr>
        <xdr:cNvPr id="3355" name="AutoShape 283" descr="Florida Panthers">
          <a:extLst>
            <a:ext uri="{FF2B5EF4-FFF2-40B4-BE49-F238E27FC236}">
              <a16:creationId xmlns:a16="http://schemas.microsoft.com/office/drawing/2014/main" id="{00000000-0008-0000-0D00-00001B0D0000}"/>
            </a:ext>
          </a:extLst>
        </xdr:cNvPr>
        <xdr:cNvSpPr>
          <a:spLocks noChangeAspect="1" noChangeArrowheads="1"/>
        </xdr:cNvSpPr>
      </xdr:nvSpPr>
      <xdr:spPr bwMode="auto">
        <a:xfrm>
          <a:off x="0" y="10658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88</xdr:row>
      <xdr:rowOff>0</xdr:rowOff>
    </xdr:from>
    <xdr:to>
      <xdr:col>0</xdr:col>
      <xdr:colOff>304800</xdr:colOff>
      <xdr:row>89</xdr:row>
      <xdr:rowOff>121920</xdr:rowOff>
    </xdr:to>
    <xdr:sp macro="" textlink="">
      <xdr:nvSpPr>
        <xdr:cNvPr id="3356" name="AutoShape 284" descr="New Jersey Devils">
          <a:extLst>
            <a:ext uri="{FF2B5EF4-FFF2-40B4-BE49-F238E27FC236}">
              <a16:creationId xmlns:a16="http://schemas.microsoft.com/office/drawing/2014/main" id="{00000000-0008-0000-0D00-00001C0D0000}"/>
            </a:ext>
          </a:extLst>
        </xdr:cNvPr>
        <xdr:cNvSpPr>
          <a:spLocks noChangeAspect="1" noChangeArrowheads="1"/>
        </xdr:cNvSpPr>
      </xdr:nvSpPr>
      <xdr:spPr bwMode="auto">
        <a:xfrm>
          <a:off x="0" y="10695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xdr:row>
      <xdr:rowOff>0</xdr:rowOff>
    </xdr:from>
    <xdr:to>
      <xdr:col>0</xdr:col>
      <xdr:colOff>304800</xdr:colOff>
      <xdr:row>235</xdr:row>
      <xdr:rowOff>121920</xdr:rowOff>
    </xdr:to>
    <xdr:sp macro="" textlink="">
      <xdr:nvSpPr>
        <xdr:cNvPr id="3357" name="AutoShape 285" descr="Vancouver Canucks">
          <a:extLst>
            <a:ext uri="{FF2B5EF4-FFF2-40B4-BE49-F238E27FC236}">
              <a16:creationId xmlns:a16="http://schemas.microsoft.com/office/drawing/2014/main" id="{00000000-0008-0000-0D00-00001D0D0000}"/>
            </a:ext>
          </a:extLst>
        </xdr:cNvPr>
        <xdr:cNvSpPr>
          <a:spLocks noChangeAspect="1" noChangeArrowheads="1"/>
        </xdr:cNvSpPr>
      </xdr:nvSpPr>
      <xdr:spPr bwMode="auto">
        <a:xfrm>
          <a:off x="0" y="107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702</xdr:row>
      <xdr:rowOff>0</xdr:rowOff>
    </xdr:from>
    <xdr:to>
      <xdr:col>0</xdr:col>
      <xdr:colOff>304800</xdr:colOff>
      <xdr:row>703</xdr:row>
      <xdr:rowOff>121920</xdr:rowOff>
    </xdr:to>
    <xdr:sp macro="" textlink="">
      <xdr:nvSpPr>
        <xdr:cNvPr id="3358" name="AutoShape 286" descr="Nashville Predators">
          <a:extLst>
            <a:ext uri="{FF2B5EF4-FFF2-40B4-BE49-F238E27FC236}">
              <a16:creationId xmlns:a16="http://schemas.microsoft.com/office/drawing/2014/main" id="{00000000-0008-0000-0D00-00001E0D0000}"/>
            </a:ext>
          </a:extLst>
        </xdr:cNvPr>
        <xdr:cNvSpPr>
          <a:spLocks noChangeAspect="1" noChangeArrowheads="1"/>
        </xdr:cNvSpPr>
      </xdr:nvSpPr>
      <xdr:spPr bwMode="auto">
        <a:xfrm>
          <a:off x="0" y="107701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574</xdr:row>
      <xdr:rowOff>0</xdr:rowOff>
    </xdr:from>
    <xdr:to>
      <xdr:col>0</xdr:col>
      <xdr:colOff>304800</xdr:colOff>
      <xdr:row>575</xdr:row>
      <xdr:rowOff>121920</xdr:rowOff>
    </xdr:to>
    <xdr:sp macro="" textlink="">
      <xdr:nvSpPr>
        <xdr:cNvPr id="3359" name="AutoShape 287" descr="Philadelphia Flyers">
          <a:extLst>
            <a:ext uri="{FF2B5EF4-FFF2-40B4-BE49-F238E27FC236}">
              <a16:creationId xmlns:a16="http://schemas.microsoft.com/office/drawing/2014/main" id="{00000000-0008-0000-0D00-00001F0D0000}"/>
            </a:ext>
          </a:extLst>
        </xdr:cNvPr>
        <xdr:cNvSpPr>
          <a:spLocks noChangeAspect="1" noChangeArrowheads="1"/>
        </xdr:cNvSpPr>
      </xdr:nvSpPr>
      <xdr:spPr bwMode="auto">
        <a:xfrm>
          <a:off x="0" y="10807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542</xdr:row>
      <xdr:rowOff>0</xdr:rowOff>
    </xdr:from>
    <xdr:to>
      <xdr:col>0</xdr:col>
      <xdr:colOff>304800</xdr:colOff>
      <xdr:row>543</xdr:row>
      <xdr:rowOff>121920</xdr:rowOff>
    </xdr:to>
    <xdr:sp macro="" textlink="">
      <xdr:nvSpPr>
        <xdr:cNvPr id="3360" name="AutoShape 288" descr="New York Islanders">
          <a:extLst>
            <a:ext uri="{FF2B5EF4-FFF2-40B4-BE49-F238E27FC236}">
              <a16:creationId xmlns:a16="http://schemas.microsoft.com/office/drawing/2014/main" id="{00000000-0008-0000-0D00-0000200D0000}"/>
            </a:ext>
          </a:extLst>
        </xdr:cNvPr>
        <xdr:cNvSpPr>
          <a:spLocks noChangeAspect="1" noChangeArrowheads="1"/>
        </xdr:cNvSpPr>
      </xdr:nvSpPr>
      <xdr:spPr bwMode="auto">
        <a:xfrm>
          <a:off x="0" y="108447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121920</xdr:rowOff>
    </xdr:to>
    <xdr:sp macro="" textlink="">
      <xdr:nvSpPr>
        <xdr:cNvPr id="3361" name="AutoShape 289" descr="Ottawa Senators">
          <a:extLst>
            <a:ext uri="{FF2B5EF4-FFF2-40B4-BE49-F238E27FC236}">
              <a16:creationId xmlns:a16="http://schemas.microsoft.com/office/drawing/2014/main" id="{00000000-0008-0000-0D00-0000210D0000}"/>
            </a:ext>
          </a:extLst>
        </xdr:cNvPr>
        <xdr:cNvSpPr>
          <a:spLocks noChangeAspect="1" noChangeArrowheads="1"/>
        </xdr:cNvSpPr>
      </xdr:nvSpPr>
      <xdr:spPr bwMode="auto">
        <a:xfrm>
          <a:off x="0" y="10882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121920</xdr:rowOff>
    </xdr:to>
    <xdr:sp macro="" textlink="">
      <xdr:nvSpPr>
        <xdr:cNvPr id="3362" name="AutoShape 290" descr="Vancouver Canucks">
          <a:extLst>
            <a:ext uri="{FF2B5EF4-FFF2-40B4-BE49-F238E27FC236}">
              <a16:creationId xmlns:a16="http://schemas.microsoft.com/office/drawing/2014/main" id="{00000000-0008-0000-0D00-0000220D0000}"/>
            </a:ext>
          </a:extLst>
        </xdr:cNvPr>
        <xdr:cNvSpPr>
          <a:spLocks noChangeAspect="1" noChangeArrowheads="1"/>
        </xdr:cNvSpPr>
      </xdr:nvSpPr>
      <xdr:spPr bwMode="auto">
        <a:xfrm>
          <a:off x="0" y="1091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467</xdr:row>
      <xdr:rowOff>0</xdr:rowOff>
    </xdr:from>
    <xdr:to>
      <xdr:col>0</xdr:col>
      <xdr:colOff>304800</xdr:colOff>
      <xdr:row>468</xdr:row>
      <xdr:rowOff>121920</xdr:rowOff>
    </xdr:to>
    <xdr:sp macro="" textlink="">
      <xdr:nvSpPr>
        <xdr:cNvPr id="3363" name="AutoShape 291" descr="Boston Bruins">
          <a:extLst>
            <a:ext uri="{FF2B5EF4-FFF2-40B4-BE49-F238E27FC236}">
              <a16:creationId xmlns:a16="http://schemas.microsoft.com/office/drawing/2014/main" id="{00000000-0008-0000-0D00-0000230D0000}"/>
            </a:ext>
          </a:extLst>
        </xdr:cNvPr>
        <xdr:cNvSpPr>
          <a:spLocks noChangeAspect="1" noChangeArrowheads="1"/>
        </xdr:cNvSpPr>
      </xdr:nvSpPr>
      <xdr:spPr bwMode="auto">
        <a:xfrm>
          <a:off x="0" y="1095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603</xdr:row>
      <xdr:rowOff>0</xdr:rowOff>
    </xdr:from>
    <xdr:to>
      <xdr:col>0</xdr:col>
      <xdr:colOff>304800</xdr:colOff>
      <xdr:row>604</xdr:row>
      <xdr:rowOff>121920</xdr:rowOff>
    </xdr:to>
    <xdr:sp macro="" textlink="">
      <xdr:nvSpPr>
        <xdr:cNvPr id="3364" name="AutoShape 292" descr="Buffalo Sabres">
          <a:extLst>
            <a:ext uri="{FF2B5EF4-FFF2-40B4-BE49-F238E27FC236}">
              <a16:creationId xmlns:a16="http://schemas.microsoft.com/office/drawing/2014/main" id="{00000000-0008-0000-0D00-0000240D0000}"/>
            </a:ext>
          </a:extLst>
        </xdr:cNvPr>
        <xdr:cNvSpPr>
          <a:spLocks noChangeAspect="1" noChangeArrowheads="1"/>
        </xdr:cNvSpPr>
      </xdr:nvSpPr>
      <xdr:spPr bwMode="auto">
        <a:xfrm>
          <a:off x="0" y="1099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580</xdr:row>
      <xdr:rowOff>0</xdr:rowOff>
    </xdr:from>
    <xdr:to>
      <xdr:col>0</xdr:col>
      <xdr:colOff>304800</xdr:colOff>
      <xdr:row>581</xdr:row>
      <xdr:rowOff>121920</xdr:rowOff>
    </xdr:to>
    <xdr:sp macro="" textlink="">
      <xdr:nvSpPr>
        <xdr:cNvPr id="3365" name="AutoShape 293" descr="Ottawa Senators">
          <a:extLst>
            <a:ext uri="{FF2B5EF4-FFF2-40B4-BE49-F238E27FC236}">
              <a16:creationId xmlns:a16="http://schemas.microsoft.com/office/drawing/2014/main" id="{00000000-0008-0000-0D00-0000250D0000}"/>
            </a:ext>
          </a:extLst>
        </xdr:cNvPr>
        <xdr:cNvSpPr>
          <a:spLocks noChangeAspect="1" noChangeArrowheads="1"/>
        </xdr:cNvSpPr>
      </xdr:nvSpPr>
      <xdr:spPr bwMode="auto">
        <a:xfrm>
          <a:off x="0" y="1103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569</xdr:row>
      <xdr:rowOff>0</xdr:rowOff>
    </xdr:from>
    <xdr:to>
      <xdr:col>0</xdr:col>
      <xdr:colOff>304800</xdr:colOff>
      <xdr:row>570</xdr:row>
      <xdr:rowOff>121920</xdr:rowOff>
    </xdr:to>
    <xdr:sp macro="" textlink="">
      <xdr:nvSpPr>
        <xdr:cNvPr id="3366" name="AutoShape 294" descr="Philadelphia Flyers">
          <a:extLst>
            <a:ext uri="{FF2B5EF4-FFF2-40B4-BE49-F238E27FC236}">
              <a16:creationId xmlns:a16="http://schemas.microsoft.com/office/drawing/2014/main" id="{00000000-0008-0000-0D00-0000260D0000}"/>
            </a:ext>
          </a:extLst>
        </xdr:cNvPr>
        <xdr:cNvSpPr>
          <a:spLocks noChangeAspect="1" noChangeArrowheads="1"/>
        </xdr:cNvSpPr>
      </xdr:nvSpPr>
      <xdr:spPr bwMode="auto">
        <a:xfrm>
          <a:off x="0" y="1106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210</xdr:row>
      <xdr:rowOff>0</xdr:rowOff>
    </xdr:from>
    <xdr:to>
      <xdr:col>0</xdr:col>
      <xdr:colOff>304800</xdr:colOff>
      <xdr:row>211</xdr:row>
      <xdr:rowOff>121920</xdr:rowOff>
    </xdr:to>
    <xdr:sp macro="" textlink="">
      <xdr:nvSpPr>
        <xdr:cNvPr id="3367" name="AutoShape 295" descr="Philadelphia Flyers">
          <a:extLst>
            <a:ext uri="{FF2B5EF4-FFF2-40B4-BE49-F238E27FC236}">
              <a16:creationId xmlns:a16="http://schemas.microsoft.com/office/drawing/2014/main" id="{00000000-0008-0000-0D00-0000270D0000}"/>
            </a:ext>
          </a:extLst>
        </xdr:cNvPr>
        <xdr:cNvSpPr>
          <a:spLocks noChangeAspect="1" noChangeArrowheads="1"/>
        </xdr:cNvSpPr>
      </xdr:nvSpPr>
      <xdr:spPr bwMode="auto">
        <a:xfrm>
          <a:off x="0" y="1110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395</xdr:row>
      <xdr:rowOff>0</xdr:rowOff>
    </xdr:from>
    <xdr:to>
      <xdr:col>0</xdr:col>
      <xdr:colOff>304800</xdr:colOff>
      <xdr:row>396</xdr:row>
      <xdr:rowOff>121920</xdr:rowOff>
    </xdr:to>
    <xdr:sp macro="" textlink="">
      <xdr:nvSpPr>
        <xdr:cNvPr id="3368" name="AutoShape 296" descr="Anaheim Ducks">
          <a:extLst>
            <a:ext uri="{FF2B5EF4-FFF2-40B4-BE49-F238E27FC236}">
              <a16:creationId xmlns:a16="http://schemas.microsoft.com/office/drawing/2014/main" id="{00000000-0008-0000-0D00-0000280D0000}"/>
            </a:ext>
          </a:extLst>
        </xdr:cNvPr>
        <xdr:cNvSpPr>
          <a:spLocks noChangeAspect="1" noChangeArrowheads="1"/>
        </xdr:cNvSpPr>
      </xdr:nvSpPr>
      <xdr:spPr bwMode="auto">
        <a:xfrm>
          <a:off x="0" y="1114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834</xdr:row>
      <xdr:rowOff>0</xdr:rowOff>
    </xdr:from>
    <xdr:to>
      <xdr:col>0</xdr:col>
      <xdr:colOff>304800</xdr:colOff>
      <xdr:row>835</xdr:row>
      <xdr:rowOff>121920</xdr:rowOff>
    </xdr:to>
    <xdr:sp macro="" textlink="">
      <xdr:nvSpPr>
        <xdr:cNvPr id="3369" name="AutoShape 297" descr="Toronto Maple Leafs">
          <a:extLst>
            <a:ext uri="{FF2B5EF4-FFF2-40B4-BE49-F238E27FC236}">
              <a16:creationId xmlns:a16="http://schemas.microsoft.com/office/drawing/2014/main" id="{00000000-0008-0000-0D00-0000290D0000}"/>
            </a:ext>
          </a:extLst>
        </xdr:cNvPr>
        <xdr:cNvSpPr>
          <a:spLocks noChangeAspect="1" noChangeArrowheads="1"/>
        </xdr:cNvSpPr>
      </xdr:nvSpPr>
      <xdr:spPr bwMode="auto">
        <a:xfrm>
          <a:off x="0" y="1118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540</xdr:row>
      <xdr:rowOff>0</xdr:rowOff>
    </xdr:from>
    <xdr:to>
      <xdr:col>0</xdr:col>
      <xdr:colOff>304800</xdr:colOff>
      <xdr:row>541</xdr:row>
      <xdr:rowOff>121920</xdr:rowOff>
    </xdr:to>
    <xdr:sp macro="" textlink="">
      <xdr:nvSpPr>
        <xdr:cNvPr id="3370" name="AutoShape 298" descr="Buffalo Sabres">
          <a:extLst>
            <a:ext uri="{FF2B5EF4-FFF2-40B4-BE49-F238E27FC236}">
              <a16:creationId xmlns:a16="http://schemas.microsoft.com/office/drawing/2014/main" id="{00000000-0008-0000-0D00-00002A0D0000}"/>
            </a:ext>
          </a:extLst>
        </xdr:cNvPr>
        <xdr:cNvSpPr>
          <a:spLocks noChangeAspect="1" noChangeArrowheads="1"/>
        </xdr:cNvSpPr>
      </xdr:nvSpPr>
      <xdr:spPr bwMode="auto">
        <a:xfrm>
          <a:off x="0" y="11218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600</xdr:row>
      <xdr:rowOff>0</xdr:rowOff>
    </xdr:from>
    <xdr:to>
      <xdr:col>0</xdr:col>
      <xdr:colOff>304800</xdr:colOff>
      <xdr:row>601</xdr:row>
      <xdr:rowOff>121920</xdr:rowOff>
    </xdr:to>
    <xdr:sp macro="" textlink="">
      <xdr:nvSpPr>
        <xdr:cNvPr id="3371" name="AutoShape 299" descr="Vegas Golden Knights">
          <a:extLst>
            <a:ext uri="{FF2B5EF4-FFF2-40B4-BE49-F238E27FC236}">
              <a16:creationId xmlns:a16="http://schemas.microsoft.com/office/drawing/2014/main" id="{00000000-0008-0000-0D00-00002B0D0000}"/>
            </a:ext>
          </a:extLst>
        </xdr:cNvPr>
        <xdr:cNvSpPr>
          <a:spLocks noChangeAspect="1" noChangeArrowheads="1"/>
        </xdr:cNvSpPr>
      </xdr:nvSpPr>
      <xdr:spPr bwMode="auto">
        <a:xfrm>
          <a:off x="0" y="11255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278</xdr:row>
      <xdr:rowOff>0</xdr:rowOff>
    </xdr:from>
    <xdr:to>
      <xdr:col>0</xdr:col>
      <xdr:colOff>304800</xdr:colOff>
      <xdr:row>279</xdr:row>
      <xdr:rowOff>121920</xdr:rowOff>
    </xdr:to>
    <xdr:sp macro="" textlink="">
      <xdr:nvSpPr>
        <xdr:cNvPr id="3372" name="AutoShape 300" descr="Dallas Stars">
          <a:extLst>
            <a:ext uri="{FF2B5EF4-FFF2-40B4-BE49-F238E27FC236}">
              <a16:creationId xmlns:a16="http://schemas.microsoft.com/office/drawing/2014/main" id="{00000000-0008-0000-0D00-00002C0D0000}"/>
            </a:ext>
          </a:extLst>
        </xdr:cNvPr>
        <xdr:cNvSpPr>
          <a:spLocks noChangeAspect="1" noChangeArrowheads="1"/>
        </xdr:cNvSpPr>
      </xdr:nvSpPr>
      <xdr:spPr bwMode="auto">
        <a:xfrm>
          <a:off x="0" y="11311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677</xdr:row>
      <xdr:rowOff>0</xdr:rowOff>
    </xdr:from>
    <xdr:to>
      <xdr:col>0</xdr:col>
      <xdr:colOff>304800</xdr:colOff>
      <xdr:row>678</xdr:row>
      <xdr:rowOff>121920</xdr:rowOff>
    </xdr:to>
    <xdr:sp macro="" textlink="">
      <xdr:nvSpPr>
        <xdr:cNvPr id="3373" name="AutoShape 301" descr="Dallas Stars">
          <a:extLst>
            <a:ext uri="{FF2B5EF4-FFF2-40B4-BE49-F238E27FC236}">
              <a16:creationId xmlns:a16="http://schemas.microsoft.com/office/drawing/2014/main" id="{00000000-0008-0000-0D00-00002D0D0000}"/>
            </a:ext>
          </a:extLst>
        </xdr:cNvPr>
        <xdr:cNvSpPr>
          <a:spLocks noChangeAspect="1" noChangeArrowheads="1"/>
        </xdr:cNvSpPr>
      </xdr:nvSpPr>
      <xdr:spPr bwMode="auto">
        <a:xfrm>
          <a:off x="0" y="11330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631</xdr:row>
      <xdr:rowOff>0</xdr:rowOff>
    </xdr:from>
    <xdr:to>
      <xdr:col>0</xdr:col>
      <xdr:colOff>304800</xdr:colOff>
      <xdr:row>632</xdr:row>
      <xdr:rowOff>121920</xdr:rowOff>
    </xdr:to>
    <xdr:sp macro="" textlink="">
      <xdr:nvSpPr>
        <xdr:cNvPr id="3374" name="AutoShape 302" descr="Colorado Avalanche">
          <a:extLst>
            <a:ext uri="{FF2B5EF4-FFF2-40B4-BE49-F238E27FC236}">
              <a16:creationId xmlns:a16="http://schemas.microsoft.com/office/drawing/2014/main" id="{00000000-0008-0000-0D00-00002E0D0000}"/>
            </a:ext>
          </a:extLst>
        </xdr:cNvPr>
        <xdr:cNvSpPr>
          <a:spLocks noChangeAspect="1" noChangeArrowheads="1"/>
        </xdr:cNvSpPr>
      </xdr:nvSpPr>
      <xdr:spPr bwMode="auto">
        <a:xfrm>
          <a:off x="0" y="11349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xdr:row>
      <xdr:rowOff>0</xdr:rowOff>
    </xdr:from>
    <xdr:to>
      <xdr:col>0</xdr:col>
      <xdr:colOff>304800</xdr:colOff>
      <xdr:row>227</xdr:row>
      <xdr:rowOff>121920</xdr:rowOff>
    </xdr:to>
    <xdr:sp macro="" textlink="">
      <xdr:nvSpPr>
        <xdr:cNvPr id="3375" name="AutoShape 303" descr="Montreal Canadiens">
          <a:extLst>
            <a:ext uri="{FF2B5EF4-FFF2-40B4-BE49-F238E27FC236}">
              <a16:creationId xmlns:a16="http://schemas.microsoft.com/office/drawing/2014/main" id="{00000000-0008-0000-0D00-00002F0D0000}"/>
            </a:ext>
          </a:extLst>
        </xdr:cNvPr>
        <xdr:cNvSpPr>
          <a:spLocks noChangeAspect="1" noChangeArrowheads="1"/>
        </xdr:cNvSpPr>
      </xdr:nvSpPr>
      <xdr:spPr bwMode="auto">
        <a:xfrm>
          <a:off x="0" y="11386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195</xdr:row>
      <xdr:rowOff>0</xdr:rowOff>
    </xdr:from>
    <xdr:to>
      <xdr:col>0</xdr:col>
      <xdr:colOff>304800</xdr:colOff>
      <xdr:row>196</xdr:row>
      <xdr:rowOff>121920</xdr:rowOff>
    </xdr:to>
    <xdr:sp macro="" textlink="">
      <xdr:nvSpPr>
        <xdr:cNvPr id="3376" name="AutoShape 304" descr="Toronto Maple Leafs">
          <a:extLst>
            <a:ext uri="{FF2B5EF4-FFF2-40B4-BE49-F238E27FC236}">
              <a16:creationId xmlns:a16="http://schemas.microsoft.com/office/drawing/2014/main" id="{00000000-0008-0000-0D00-0000300D0000}"/>
            </a:ext>
          </a:extLst>
        </xdr:cNvPr>
        <xdr:cNvSpPr>
          <a:spLocks noChangeAspect="1" noChangeArrowheads="1"/>
        </xdr:cNvSpPr>
      </xdr:nvSpPr>
      <xdr:spPr bwMode="auto">
        <a:xfrm>
          <a:off x="0" y="114239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559</xdr:row>
      <xdr:rowOff>0</xdr:rowOff>
    </xdr:from>
    <xdr:to>
      <xdr:col>0</xdr:col>
      <xdr:colOff>304800</xdr:colOff>
      <xdr:row>560</xdr:row>
      <xdr:rowOff>121920</xdr:rowOff>
    </xdr:to>
    <xdr:sp macro="" textlink="">
      <xdr:nvSpPr>
        <xdr:cNvPr id="3377" name="AutoShape 305" descr="San Jose Sharks">
          <a:extLst>
            <a:ext uri="{FF2B5EF4-FFF2-40B4-BE49-F238E27FC236}">
              <a16:creationId xmlns:a16="http://schemas.microsoft.com/office/drawing/2014/main" id="{00000000-0008-0000-0D00-0000310D0000}"/>
            </a:ext>
          </a:extLst>
        </xdr:cNvPr>
        <xdr:cNvSpPr>
          <a:spLocks noChangeAspect="1" noChangeArrowheads="1"/>
        </xdr:cNvSpPr>
      </xdr:nvSpPr>
      <xdr:spPr bwMode="auto">
        <a:xfrm>
          <a:off x="0" y="11461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141</xdr:row>
      <xdr:rowOff>0</xdr:rowOff>
    </xdr:from>
    <xdr:to>
      <xdr:col>0</xdr:col>
      <xdr:colOff>304800</xdr:colOff>
      <xdr:row>142</xdr:row>
      <xdr:rowOff>121920</xdr:rowOff>
    </xdr:to>
    <xdr:sp macro="" textlink="">
      <xdr:nvSpPr>
        <xdr:cNvPr id="3378" name="AutoShape 306" descr="Nashville Predators">
          <a:extLst>
            <a:ext uri="{FF2B5EF4-FFF2-40B4-BE49-F238E27FC236}">
              <a16:creationId xmlns:a16="http://schemas.microsoft.com/office/drawing/2014/main" id="{00000000-0008-0000-0D00-0000320D0000}"/>
            </a:ext>
          </a:extLst>
        </xdr:cNvPr>
        <xdr:cNvSpPr>
          <a:spLocks noChangeAspect="1" noChangeArrowheads="1"/>
        </xdr:cNvSpPr>
      </xdr:nvSpPr>
      <xdr:spPr bwMode="auto">
        <a:xfrm>
          <a:off x="0" y="11498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712</xdr:row>
      <xdr:rowOff>0</xdr:rowOff>
    </xdr:from>
    <xdr:to>
      <xdr:col>0</xdr:col>
      <xdr:colOff>304800</xdr:colOff>
      <xdr:row>713</xdr:row>
      <xdr:rowOff>121920</xdr:rowOff>
    </xdr:to>
    <xdr:sp macro="" textlink="">
      <xdr:nvSpPr>
        <xdr:cNvPr id="3379" name="AutoShape 307" descr="Anaheim Ducks">
          <a:extLst>
            <a:ext uri="{FF2B5EF4-FFF2-40B4-BE49-F238E27FC236}">
              <a16:creationId xmlns:a16="http://schemas.microsoft.com/office/drawing/2014/main" id="{00000000-0008-0000-0D00-0000330D0000}"/>
            </a:ext>
          </a:extLst>
        </xdr:cNvPr>
        <xdr:cNvSpPr>
          <a:spLocks noChangeAspect="1" noChangeArrowheads="1"/>
        </xdr:cNvSpPr>
      </xdr:nvSpPr>
      <xdr:spPr bwMode="auto">
        <a:xfrm>
          <a:off x="0" y="11535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787</xdr:row>
      <xdr:rowOff>0</xdr:rowOff>
    </xdr:from>
    <xdr:to>
      <xdr:col>0</xdr:col>
      <xdr:colOff>304800</xdr:colOff>
      <xdr:row>788</xdr:row>
      <xdr:rowOff>121920</xdr:rowOff>
    </xdr:to>
    <xdr:sp macro="" textlink="">
      <xdr:nvSpPr>
        <xdr:cNvPr id="3380" name="AutoShape 308" descr="Los Angeles Kings">
          <a:extLst>
            <a:ext uri="{FF2B5EF4-FFF2-40B4-BE49-F238E27FC236}">
              <a16:creationId xmlns:a16="http://schemas.microsoft.com/office/drawing/2014/main" id="{00000000-0008-0000-0D00-0000340D0000}"/>
            </a:ext>
          </a:extLst>
        </xdr:cNvPr>
        <xdr:cNvSpPr>
          <a:spLocks noChangeAspect="1" noChangeArrowheads="1"/>
        </xdr:cNvSpPr>
      </xdr:nvSpPr>
      <xdr:spPr bwMode="auto">
        <a:xfrm>
          <a:off x="0" y="11573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838</xdr:row>
      <xdr:rowOff>0</xdr:rowOff>
    </xdr:from>
    <xdr:to>
      <xdr:col>0</xdr:col>
      <xdr:colOff>304800</xdr:colOff>
      <xdr:row>839</xdr:row>
      <xdr:rowOff>121920</xdr:rowOff>
    </xdr:to>
    <xdr:sp macro="" textlink="">
      <xdr:nvSpPr>
        <xdr:cNvPr id="3381" name="AutoShape 309" descr="Edmonton Oilers">
          <a:extLst>
            <a:ext uri="{FF2B5EF4-FFF2-40B4-BE49-F238E27FC236}">
              <a16:creationId xmlns:a16="http://schemas.microsoft.com/office/drawing/2014/main" id="{00000000-0008-0000-0D00-0000350D0000}"/>
            </a:ext>
          </a:extLst>
        </xdr:cNvPr>
        <xdr:cNvSpPr>
          <a:spLocks noChangeAspect="1" noChangeArrowheads="1"/>
        </xdr:cNvSpPr>
      </xdr:nvSpPr>
      <xdr:spPr bwMode="auto">
        <a:xfrm>
          <a:off x="0" y="11610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717</xdr:row>
      <xdr:rowOff>0</xdr:rowOff>
    </xdr:from>
    <xdr:to>
      <xdr:col>0</xdr:col>
      <xdr:colOff>304800</xdr:colOff>
      <xdr:row>718</xdr:row>
      <xdr:rowOff>121920</xdr:rowOff>
    </xdr:to>
    <xdr:sp macro="" textlink="">
      <xdr:nvSpPr>
        <xdr:cNvPr id="3382" name="AutoShape 310" descr="Calgary Flames">
          <a:extLst>
            <a:ext uri="{FF2B5EF4-FFF2-40B4-BE49-F238E27FC236}">
              <a16:creationId xmlns:a16="http://schemas.microsoft.com/office/drawing/2014/main" id="{00000000-0008-0000-0D00-0000360D0000}"/>
            </a:ext>
          </a:extLst>
        </xdr:cNvPr>
        <xdr:cNvSpPr>
          <a:spLocks noChangeAspect="1" noChangeArrowheads="1"/>
        </xdr:cNvSpPr>
      </xdr:nvSpPr>
      <xdr:spPr bwMode="auto">
        <a:xfrm>
          <a:off x="0" y="11647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416</xdr:row>
      <xdr:rowOff>0</xdr:rowOff>
    </xdr:from>
    <xdr:to>
      <xdr:col>0</xdr:col>
      <xdr:colOff>304800</xdr:colOff>
      <xdr:row>417</xdr:row>
      <xdr:rowOff>121920</xdr:rowOff>
    </xdr:to>
    <xdr:sp macro="" textlink="">
      <xdr:nvSpPr>
        <xdr:cNvPr id="3383" name="AutoShape 311" descr="San Jose Sharks">
          <a:extLst>
            <a:ext uri="{FF2B5EF4-FFF2-40B4-BE49-F238E27FC236}">
              <a16:creationId xmlns:a16="http://schemas.microsoft.com/office/drawing/2014/main" id="{00000000-0008-0000-0D00-0000370D0000}"/>
            </a:ext>
          </a:extLst>
        </xdr:cNvPr>
        <xdr:cNvSpPr>
          <a:spLocks noChangeAspect="1" noChangeArrowheads="1"/>
        </xdr:cNvSpPr>
      </xdr:nvSpPr>
      <xdr:spPr bwMode="auto">
        <a:xfrm>
          <a:off x="0" y="11685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433</xdr:row>
      <xdr:rowOff>0</xdr:rowOff>
    </xdr:from>
    <xdr:to>
      <xdr:col>0</xdr:col>
      <xdr:colOff>304800</xdr:colOff>
      <xdr:row>434</xdr:row>
      <xdr:rowOff>121920</xdr:rowOff>
    </xdr:to>
    <xdr:sp macro="" textlink="">
      <xdr:nvSpPr>
        <xdr:cNvPr id="3384" name="AutoShape 312" descr="Columbus Blue Jackets">
          <a:extLst>
            <a:ext uri="{FF2B5EF4-FFF2-40B4-BE49-F238E27FC236}">
              <a16:creationId xmlns:a16="http://schemas.microsoft.com/office/drawing/2014/main" id="{00000000-0008-0000-0D00-0000380D0000}"/>
            </a:ext>
          </a:extLst>
        </xdr:cNvPr>
        <xdr:cNvSpPr>
          <a:spLocks noChangeAspect="1" noChangeArrowheads="1"/>
        </xdr:cNvSpPr>
      </xdr:nvSpPr>
      <xdr:spPr bwMode="auto">
        <a:xfrm>
          <a:off x="0" y="1172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384</xdr:row>
      <xdr:rowOff>0</xdr:rowOff>
    </xdr:from>
    <xdr:to>
      <xdr:col>0</xdr:col>
      <xdr:colOff>304800</xdr:colOff>
      <xdr:row>385</xdr:row>
      <xdr:rowOff>121920</xdr:rowOff>
    </xdr:to>
    <xdr:sp macro="" textlink="">
      <xdr:nvSpPr>
        <xdr:cNvPr id="3385" name="AutoShape 313" descr="New York Rangers">
          <a:extLst>
            <a:ext uri="{FF2B5EF4-FFF2-40B4-BE49-F238E27FC236}">
              <a16:creationId xmlns:a16="http://schemas.microsoft.com/office/drawing/2014/main" id="{00000000-0008-0000-0D00-0000390D0000}"/>
            </a:ext>
          </a:extLst>
        </xdr:cNvPr>
        <xdr:cNvSpPr>
          <a:spLocks noChangeAspect="1" noChangeArrowheads="1"/>
        </xdr:cNvSpPr>
      </xdr:nvSpPr>
      <xdr:spPr bwMode="auto">
        <a:xfrm>
          <a:off x="0" y="11759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502</xdr:row>
      <xdr:rowOff>0</xdr:rowOff>
    </xdr:from>
    <xdr:to>
      <xdr:col>0</xdr:col>
      <xdr:colOff>304800</xdr:colOff>
      <xdr:row>503</xdr:row>
      <xdr:rowOff>121920</xdr:rowOff>
    </xdr:to>
    <xdr:sp macro="" textlink="">
      <xdr:nvSpPr>
        <xdr:cNvPr id="3386" name="AutoShape 314" descr="Detroit Red Wings">
          <a:extLst>
            <a:ext uri="{FF2B5EF4-FFF2-40B4-BE49-F238E27FC236}">
              <a16:creationId xmlns:a16="http://schemas.microsoft.com/office/drawing/2014/main" id="{00000000-0008-0000-0D00-00003A0D0000}"/>
            </a:ext>
          </a:extLst>
        </xdr:cNvPr>
        <xdr:cNvSpPr>
          <a:spLocks noChangeAspect="1" noChangeArrowheads="1"/>
        </xdr:cNvSpPr>
      </xdr:nvSpPr>
      <xdr:spPr bwMode="auto">
        <a:xfrm>
          <a:off x="0" y="11797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423</xdr:row>
      <xdr:rowOff>121920</xdr:rowOff>
    </xdr:to>
    <xdr:sp macro="" textlink="">
      <xdr:nvSpPr>
        <xdr:cNvPr id="3387" name="AutoShape 315" descr="Carolina Hurricanes">
          <a:extLst>
            <a:ext uri="{FF2B5EF4-FFF2-40B4-BE49-F238E27FC236}">
              <a16:creationId xmlns:a16="http://schemas.microsoft.com/office/drawing/2014/main" id="{00000000-0008-0000-0D00-00003B0D0000}"/>
            </a:ext>
          </a:extLst>
        </xdr:cNvPr>
        <xdr:cNvSpPr>
          <a:spLocks noChangeAspect="1" noChangeArrowheads="1"/>
        </xdr:cNvSpPr>
      </xdr:nvSpPr>
      <xdr:spPr bwMode="auto">
        <a:xfrm>
          <a:off x="0" y="11834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701</xdr:row>
      <xdr:rowOff>0</xdr:rowOff>
    </xdr:from>
    <xdr:to>
      <xdr:col>0</xdr:col>
      <xdr:colOff>304800</xdr:colOff>
      <xdr:row>702</xdr:row>
      <xdr:rowOff>121920</xdr:rowOff>
    </xdr:to>
    <xdr:sp macro="" textlink="">
      <xdr:nvSpPr>
        <xdr:cNvPr id="3388" name="AutoShape 316" descr="Ottawa Senators">
          <a:extLst>
            <a:ext uri="{FF2B5EF4-FFF2-40B4-BE49-F238E27FC236}">
              <a16:creationId xmlns:a16="http://schemas.microsoft.com/office/drawing/2014/main" id="{00000000-0008-0000-0D00-00003C0D0000}"/>
            </a:ext>
          </a:extLst>
        </xdr:cNvPr>
        <xdr:cNvSpPr>
          <a:spLocks noChangeAspect="1" noChangeArrowheads="1"/>
        </xdr:cNvSpPr>
      </xdr:nvSpPr>
      <xdr:spPr bwMode="auto">
        <a:xfrm>
          <a:off x="0" y="1187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734</xdr:row>
      <xdr:rowOff>0</xdr:rowOff>
    </xdr:from>
    <xdr:to>
      <xdr:col>0</xdr:col>
      <xdr:colOff>304800</xdr:colOff>
      <xdr:row>735</xdr:row>
      <xdr:rowOff>121920</xdr:rowOff>
    </xdr:to>
    <xdr:sp macro="" textlink="">
      <xdr:nvSpPr>
        <xdr:cNvPr id="3389" name="AutoShape 317" descr="Carolina Hurricanes">
          <a:extLst>
            <a:ext uri="{FF2B5EF4-FFF2-40B4-BE49-F238E27FC236}">
              <a16:creationId xmlns:a16="http://schemas.microsoft.com/office/drawing/2014/main" id="{00000000-0008-0000-0D00-00003D0D0000}"/>
            </a:ext>
          </a:extLst>
        </xdr:cNvPr>
        <xdr:cNvSpPr>
          <a:spLocks noChangeAspect="1" noChangeArrowheads="1"/>
        </xdr:cNvSpPr>
      </xdr:nvSpPr>
      <xdr:spPr bwMode="auto">
        <a:xfrm>
          <a:off x="0" y="1190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482</xdr:row>
      <xdr:rowOff>0</xdr:rowOff>
    </xdr:from>
    <xdr:to>
      <xdr:col>0</xdr:col>
      <xdr:colOff>304800</xdr:colOff>
      <xdr:row>483</xdr:row>
      <xdr:rowOff>121920</xdr:rowOff>
    </xdr:to>
    <xdr:sp macro="" textlink="">
      <xdr:nvSpPr>
        <xdr:cNvPr id="3390" name="AutoShape 318" descr="Winnipeg Jets">
          <a:extLst>
            <a:ext uri="{FF2B5EF4-FFF2-40B4-BE49-F238E27FC236}">
              <a16:creationId xmlns:a16="http://schemas.microsoft.com/office/drawing/2014/main" id="{00000000-0008-0000-0D00-00003E0D0000}"/>
            </a:ext>
          </a:extLst>
        </xdr:cNvPr>
        <xdr:cNvSpPr>
          <a:spLocks noChangeAspect="1" noChangeArrowheads="1"/>
        </xdr:cNvSpPr>
      </xdr:nvSpPr>
      <xdr:spPr bwMode="auto">
        <a:xfrm>
          <a:off x="0" y="11946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492</xdr:row>
      <xdr:rowOff>0</xdr:rowOff>
    </xdr:from>
    <xdr:to>
      <xdr:col>0</xdr:col>
      <xdr:colOff>304800</xdr:colOff>
      <xdr:row>493</xdr:row>
      <xdr:rowOff>121920</xdr:rowOff>
    </xdr:to>
    <xdr:sp macro="" textlink="">
      <xdr:nvSpPr>
        <xdr:cNvPr id="3391" name="AutoShape 319" descr="New York Rangers">
          <a:extLst>
            <a:ext uri="{FF2B5EF4-FFF2-40B4-BE49-F238E27FC236}">
              <a16:creationId xmlns:a16="http://schemas.microsoft.com/office/drawing/2014/main" id="{00000000-0008-0000-0D00-00003F0D0000}"/>
            </a:ext>
          </a:extLst>
        </xdr:cNvPr>
        <xdr:cNvSpPr>
          <a:spLocks noChangeAspect="1" noChangeArrowheads="1"/>
        </xdr:cNvSpPr>
      </xdr:nvSpPr>
      <xdr:spPr bwMode="auto">
        <a:xfrm>
          <a:off x="0" y="11983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183</xdr:row>
      <xdr:rowOff>0</xdr:rowOff>
    </xdr:from>
    <xdr:to>
      <xdr:col>0</xdr:col>
      <xdr:colOff>304800</xdr:colOff>
      <xdr:row>184</xdr:row>
      <xdr:rowOff>121920</xdr:rowOff>
    </xdr:to>
    <xdr:sp macro="" textlink="">
      <xdr:nvSpPr>
        <xdr:cNvPr id="3392" name="AutoShape 320" descr="Vegas Golden Knights">
          <a:extLst>
            <a:ext uri="{FF2B5EF4-FFF2-40B4-BE49-F238E27FC236}">
              <a16:creationId xmlns:a16="http://schemas.microsoft.com/office/drawing/2014/main" id="{00000000-0008-0000-0D00-0000400D0000}"/>
            </a:ext>
          </a:extLst>
        </xdr:cNvPr>
        <xdr:cNvSpPr>
          <a:spLocks noChangeAspect="1" noChangeArrowheads="1"/>
        </xdr:cNvSpPr>
      </xdr:nvSpPr>
      <xdr:spPr bwMode="auto">
        <a:xfrm>
          <a:off x="0" y="12021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836</xdr:row>
      <xdr:rowOff>0</xdr:rowOff>
    </xdr:from>
    <xdr:to>
      <xdr:col>0</xdr:col>
      <xdr:colOff>304800</xdr:colOff>
      <xdr:row>837</xdr:row>
      <xdr:rowOff>121920</xdr:rowOff>
    </xdr:to>
    <xdr:sp macro="" textlink="">
      <xdr:nvSpPr>
        <xdr:cNvPr id="3393" name="AutoShape 321" descr="Columbus Blue Jackets">
          <a:extLst>
            <a:ext uri="{FF2B5EF4-FFF2-40B4-BE49-F238E27FC236}">
              <a16:creationId xmlns:a16="http://schemas.microsoft.com/office/drawing/2014/main" id="{00000000-0008-0000-0D00-0000410D0000}"/>
            </a:ext>
          </a:extLst>
        </xdr:cNvPr>
        <xdr:cNvSpPr>
          <a:spLocks noChangeAspect="1" noChangeArrowheads="1"/>
        </xdr:cNvSpPr>
      </xdr:nvSpPr>
      <xdr:spPr bwMode="auto">
        <a:xfrm>
          <a:off x="0" y="12076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551</xdr:row>
      <xdr:rowOff>0</xdr:rowOff>
    </xdr:from>
    <xdr:to>
      <xdr:col>0</xdr:col>
      <xdr:colOff>304800</xdr:colOff>
      <xdr:row>552</xdr:row>
      <xdr:rowOff>121920</xdr:rowOff>
    </xdr:to>
    <xdr:sp macro="" textlink="">
      <xdr:nvSpPr>
        <xdr:cNvPr id="3394" name="AutoShape 322" descr="Calgary Flames">
          <a:extLst>
            <a:ext uri="{FF2B5EF4-FFF2-40B4-BE49-F238E27FC236}">
              <a16:creationId xmlns:a16="http://schemas.microsoft.com/office/drawing/2014/main" id="{00000000-0008-0000-0D00-0000420D0000}"/>
            </a:ext>
          </a:extLst>
        </xdr:cNvPr>
        <xdr:cNvSpPr>
          <a:spLocks noChangeAspect="1" noChangeArrowheads="1"/>
        </xdr:cNvSpPr>
      </xdr:nvSpPr>
      <xdr:spPr bwMode="auto">
        <a:xfrm>
          <a:off x="0" y="1211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327</xdr:row>
      <xdr:rowOff>0</xdr:rowOff>
    </xdr:from>
    <xdr:to>
      <xdr:col>0</xdr:col>
      <xdr:colOff>304800</xdr:colOff>
      <xdr:row>328</xdr:row>
      <xdr:rowOff>121920</xdr:rowOff>
    </xdr:to>
    <xdr:sp macro="" textlink="">
      <xdr:nvSpPr>
        <xdr:cNvPr id="3395" name="AutoShape 323" descr="Arizona Coyotes">
          <a:extLst>
            <a:ext uri="{FF2B5EF4-FFF2-40B4-BE49-F238E27FC236}">
              <a16:creationId xmlns:a16="http://schemas.microsoft.com/office/drawing/2014/main" id="{00000000-0008-0000-0D00-0000430D0000}"/>
            </a:ext>
          </a:extLst>
        </xdr:cNvPr>
        <xdr:cNvSpPr>
          <a:spLocks noChangeAspect="1" noChangeArrowheads="1"/>
        </xdr:cNvSpPr>
      </xdr:nvSpPr>
      <xdr:spPr bwMode="auto">
        <a:xfrm>
          <a:off x="0" y="12151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609</xdr:row>
      <xdr:rowOff>0</xdr:rowOff>
    </xdr:from>
    <xdr:to>
      <xdr:col>0</xdr:col>
      <xdr:colOff>304800</xdr:colOff>
      <xdr:row>610</xdr:row>
      <xdr:rowOff>121920</xdr:rowOff>
    </xdr:to>
    <xdr:sp macro="" textlink="">
      <xdr:nvSpPr>
        <xdr:cNvPr id="3396" name="AutoShape 324" descr="New York Rangers">
          <a:extLst>
            <a:ext uri="{FF2B5EF4-FFF2-40B4-BE49-F238E27FC236}">
              <a16:creationId xmlns:a16="http://schemas.microsoft.com/office/drawing/2014/main" id="{00000000-0008-0000-0D00-0000440D0000}"/>
            </a:ext>
          </a:extLst>
        </xdr:cNvPr>
        <xdr:cNvSpPr>
          <a:spLocks noChangeAspect="1" noChangeArrowheads="1"/>
        </xdr:cNvSpPr>
      </xdr:nvSpPr>
      <xdr:spPr bwMode="auto">
        <a:xfrm>
          <a:off x="0" y="12188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50</xdr:row>
      <xdr:rowOff>121920</xdr:rowOff>
    </xdr:to>
    <xdr:sp macro="" textlink="">
      <xdr:nvSpPr>
        <xdr:cNvPr id="3397" name="AutoShape 325" descr="Toronto Maple Leafs">
          <a:extLst>
            <a:ext uri="{FF2B5EF4-FFF2-40B4-BE49-F238E27FC236}">
              <a16:creationId xmlns:a16="http://schemas.microsoft.com/office/drawing/2014/main" id="{00000000-0008-0000-0D00-0000450D0000}"/>
            </a:ext>
          </a:extLst>
        </xdr:cNvPr>
        <xdr:cNvSpPr>
          <a:spLocks noChangeAspect="1" noChangeArrowheads="1"/>
        </xdr:cNvSpPr>
      </xdr:nvSpPr>
      <xdr:spPr bwMode="auto">
        <a:xfrm>
          <a:off x="0" y="1222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747</xdr:row>
      <xdr:rowOff>0</xdr:rowOff>
    </xdr:from>
    <xdr:to>
      <xdr:col>0</xdr:col>
      <xdr:colOff>304800</xdr:colOff>
      <xdr:row>748</xdr:row>
      <xdr:rowOff>121920</xdr:rowOff>
    </xdr:to>
    <xdr:sp macro="" textlink="">
      <xdr:nvSpPr>
        <xdr:cNvPr id="3398" name="AutoShape 326" descr="Calgary Flames">
          <a:extLst>
            <a:ext uri="{FF2B5EF4-FFF2-40B4-BE49-F238E27FC236}">
              <a16:creationId xmlns:a16="http://schemas.microsoft.com/office/drawing/2014/main" id="{00000000-0008-0000-0D00-0000460D0000}"/>
            </a:ext>
          </a:extLst>
        </xdr:cNvPr>
        <xdr:cNvSpPr>
          <a:spLocks noChangeAspect="1" noChangeArrowheads="1"/>
        </xdr:cNvSpPr>
      </xdr:nvSpPr>
      <xdr:spPr bwMode="auto">
        <a:xfrm>
          <a:off x="0" y="12263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788</xdr:row>
      <xdr:rowOff>0</xdr:rowOff>
    </xdr:from>
    <xdr:to>
      <xdr:col>0</xdr:col>
      <xdr:colOff>304800</xdr:colOff>
      <xdr:row>789</xdr:row>
      <xdr:rowOff>121920</xdr:rowOff>
    </xdr:to>
    <xdr:sp macro="" textlink="">
      <xdr:nvSpPr>
        <xdr:cNvPr id="3399" name="AutoShape 327" descr="Toronto Maple Leafs">
          <a:extLst>
            <a:ext uri="{FF2B5EF4-FFF2-40B4-BE49-F238E27FC236}">
              <a16:creationId xmlns:a16="http://schemas.microsoft.com/office/drawing/2014/main" id="{00000000-0008-0000-0D00-0000470D0000}"/>
            </a:ext>
          </a:extLst>
        </xdr:cNvPr>
        <xdr:cNvSpPr>
          <a:spLocks noChangeAspect="1" noChangeArrowheads="1"/>
        </xdr:cNvSpPr>
      </xdr:nvSpPr>
      <xdr:spPr bwMode="auto">
        <a:xfrm>
          <a:off x="0" y="12300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142</xdr:row>
      <xdr:rowOff>0</xdr:rowOff>
    </xdr:from>
    <xdr:to>
      <xdr:col>0</xdr:col>
      <xdr:colOff>304800</xdr:colOff>
      <xdr:row>143</xdr:row>
      <xdr:rowOff>121920</xdr:rowOff>
    </xdr:to>
    <xdr:sp macro="" textlink="">
      <xdr:nvSpPr>
        <xdr:cNvPr id="3400" name="AutoShape 328" descr="Toronto Maple Leafs">
          <a:extLst>
            <a:ext uri="{FF2B5EF4-FFF2-40B4-BE49-F238E27FC236}">
              <a16:creationId xmlns:a16="http://schemas.microsoft.com/office/drawing/2014/main" id="{00000000-0008-0000-0D00-0000480D0000}"/>
            </a:ext>
          </a:extLst>
        </xdr:cNvPr>
        <xdr:cNvSpPr>
          <a:spLocks noChangeAspect="1" noChangeArrowheads="1"/>
        </xdr:cNvSpPr>
      </xdr:nvSpPr>
      <xdr:spPr bwMode="auto">
        <a:xfrm>
          <a:off x="0" y="12338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650</xdr:row>
      <xdr:rowOff>0</xdr:rowOff>
    </xdr:from>
    <xdr:to>
      <xdr:col>0</xdr:col>
      <xdr:colOff>304800</xdr:colOff>
      <xdr:row>651</xdr:row>
      <xdr:rowOff>121920</xdr:rowOff>
    </xdr:to>
    <xdr:sp macro="" textlink="">
      <xdr:nvSpPr>
        <xdr:cNvPr id="3401" name="AutoShape 329" descr="Florida Panthers">
          <a:extLst>
            <a:ext uri="{FF2B5EF4-FFF2-40B4-BE49-F238E27FC236}">
              <a16:creationId xmlns:a16="http://schemas.microsoft.com/office/drawing/2014/main" id="{00000000-0008-0000-0D00-0000490D0000}"/>
            </a:ext>
          </a:extLst>
        </xdr:cNvPr>
        <xdr:cNvSpPr>
          <a:spLocks noChangeAspect="1" noChangeArrowheads="1"/>
        </xdr:cNvSpPr>
      </xdr:nvSpPr>
      <xdr:spPr bwMode="auto">
        <a:xfrm>
          <a:off x="0" y="12375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575</xdr:row>
      <xdr:rowOff>0</xdr:rowOff>
    </xdr:from>
    <xdr:to>
      <xdr:col>0</xdr:col>
      <xdr:colOff>304800</xdr:colOff>
      <xdr:row>576</xdr:row>
      <xdr:rowOff>121920</xdr:rowOff>
    </xdr:to>
    <xdr:sp macro="" textlink="">
      <xdr:nvSpPr>
        <xdr:cNvPr id="3402" name="AutoShape 330" descr="Carolina Hurricanes">
          <a:extLst>
            <a:ext uri="{FF2B5EF4-FFF2-40B4-BE49-F238E27FC236}">
              <a16:creationId xmlns:a16="http://schemas.microsoft.com/office/drawing/2014/main" id="{00000000-0008-0000-0D00-00004A0D0000}"/>
            </a:ext>
          </a:extLst>
        </xdr:cNvPr>
        <xdr:cNvSpPr>
          <a:spLocks noChangeAspect="1" noChangeArrowheads="1"/>
        </xdr:cNvSpPr>
      </xdr:nvSpPr>
      <xdr:spPr bwMode="auto">
        <a:xfrm>
          <a:off x="0" y="12412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427</xdr:row>
      <xdr:rowOff>0</xdr:rowOff>
    </xdr:from>
    <xdr:to>
      <xdr:col>0</xdr:col>
      <xdr:colOff>304800</xdr:colOff>
      <xdr:row>428</xdr:row>
      <xdr:rowOff>121920</xdr:rowOff>
    </xdr:to>
    <xdr:sp macro="" textlink="">
      <xdr:nvSpPr>
        <xdr:cNvPr id="3403" name="AutoShape 331" descr="Philadelphia Flyers">
          <a:extLst>
            <a:ext uri="{FF2B5EF4-FFF2-40B4-BE49-F238E27FC236}">
              <a16:creationId xmlns:a16="http://schemas.microsoft.com/office/drawing/2014/main" id="{00000000-0008-0000-0D00-00004B0D0000}"/>
            </a:ext>
          </a:extLst>
        </xdr:cNvPr>
        <xdr:cNvSpPr>
          <a:spLocks noChangeAspect="1" noChangeArrowheads="1"/>
        </xdr:cNvSpPr>
      </xdr:nvSpPr>
      <xdr:spPr bwMode="auto">
        <a:xfrm>
          <a:off x="0" y="12450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127</xdr:row>
      <xdr:rowOff>0</xdr:rowOff>
    </xdr:from>
    <xdr:to>
      <xdr:col>0</xdr:col>
      <xdr:colOff>304800</xdr:colOff>
      <xdr:row>128</xdr:row>
      <xdr:rowOff>121920</xdr:rowOff>
    </xdr:to>
    <xdr:sp macro="" textlink="">
      <xdr:nvSpPr>
        <xdr:cNvPr id="3404" name="AutoShape 332" descr="Dallas Stars">
          <a:extLst>
            <a:ext uri="{FF2B5EF4-FFF2-40B4-BE49-F238E27FC236}">
              <a16:creationId xmlns:a16="http://schemas.microsoft.com/office/drawing/2014/main" id="{00000000-0008-0000-0D00-00004C0D0000}"/>
            </a:ext>
          </a:extLst>
        </xdr:cNvPr>
        <xdr:cNvSpPr>
          <a:spLocks noChangeAspect="1" noChangeArrowheads="1"/>
        </xdr:cNvSpPr>
      </xdr:nvSpPr>
      <xdr:spPr bwMode="auto">
        <a:xfrm>
          <a:off x="0" y="12487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666</xdr:row>
      <xdr:rowOff>0</xdr:rowOff>
    </xdr:from>
    <xdr:to>
      <xdr:col>0</xdr:col>
      <xdr:colOff>304800</xdr:colOff>
      <xdr:row>667</xdr:row>
      <xdr:rowOff>121920</xdr:rowOff>
    </xdr:to>
    <xdr:sp macro="" textlink="">
      <xdr:nvSpPr>
        <xdr:cNvPr id="3405" name="AutoShape 333" descr="New Jersey Devils">
          <a:extLst>
            <a:ext uri="{FF2B5EF4-FFF2-40B4-BE49-F238E27FC236}">
              <a16:creationId xmlns:a16="http://schemas.microsoft.com/office/drawing/2014/main" id="{00000000-0008-0000-0D00-00004D0D0000}"/>
            </a:ext>
          </a:extLst>
        </xdr:cNvPr>
        <xdr:cNvSpPr>
          <a:spLocks noChangeAspect="1" noChangeArrowheads="1"/>
        </xdr:cNvSpPr>
      </xdr:nvSpPr>
      <xdr:spPr bwMode="auto">
        <a:xfrm>
          <a:off x="0" y="1250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332</xdr:row>
      <xdr:rowOff>0</xdr:rowOff>
    </xdr:from>
    <xdr:to>
      <xdr:col>0</xdr:col>
      <xdr:colOff>304800</xdr:colOff>
      <xdr:row>333</xdr:row>
      <xdr:rowOff>121920</xdr:rowOff>
    </xdr:to>
    <xdr:sp macro="" textlink="">
      <xdr:nvSpPr>
        <xdr:cNvPr id="3406" name="AutoShape 334" descr="Philadelphia Flyers">
          <a:extLst>
            <a:ext uri="{FF2B5EF4-FFF2-40B4-BE49-F238E27FC236}">
              <a16:creationId xmlns:a16="http://schemas.microsoft.com/office/drawing/2014/main" id="{00000000-0008-0000-0D00-00004E0D0000}"/>
            </a:ext>
          </a:extLst>
        </xdr:cNvPr>
        <xdr:cNvSpPr>
          <a:spLocks noChangeAspect="1" noChangeArrowheads="1"/>
        </xdr:cNvSpPr>
      </xdr:nvSpPr>
      <xdr:spPr bwMode="auto">
        <a:xfrm>
          <a:off x="0" y="12544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594</xdr:row>
      <xdr:rowOff>0</xdr:rowOff>
    </xdr:from>
    <xdr:to>
      <xdr:col>0</xdr:col>
      <xdr:colOff>304800</xdr:colOff>
      <xdr:row>595</xdr:row>
      <xdr:rowOff>121920</xdr:rowOff>
    </xdr:to>
    <xdr:sp macro="" textlink="">
      <xdr:nvSpPr>
        <xdr:cNvPr id="3407" name="AutoShape 335" descr="Toronto Maple Leafs">
          <a:extLst>
            <a:ext uri="{FF2B5EF4-FFF2-40B4-BE49-F238E27FC236}">
              <a16:creationId xmlns:a16="http://schemas.microsoft.com/office/drawing/2014/main" id="{00000000-0008-0000-0D00-00004F0D0000}"/>
            </a:ext>
          </a:extLst>
        </xdr:cNvPr>
        <xdr:cNvSpPr>
          <a:spLocks noChangeAspect="1" noChangeArrowheads="1"/>
        </xdr:cNvSpPr>
      </xdr:nvSpPr>
      <xdr:spPr bwMode="auto">
        <a:xfrm>
          <a:off x="0" y="12581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584</xdr:row>
      <xdr:rowOff>0</xdr:rowOff>
    </xdr:from>
    <xdr:to>
      <xdr:col>0</xdr:col>
      <xdr:colOff>304800</xdr:colOff>
      <xdr:row>585</xdr:row>
      <xdr:rowOff>121920</xdr:rowOff>
    </xdr:to>
    <xdr:sp macro="" textlink="">
      <xdr:nvSpPr>
        <xdr:cNvPr id="3408" name="AutoShape 336" descr="Tampa Bay Lightning">
          <a:extLst>
            <a:ext uri="{FF2B5EF4-FFF2-40B4-BE49-F238E27FC236}">
              <a16:creationId xmlns:a16="http://schemas.microsoft.com/office/drawing/2014/main" id="{00000000-0008-0000-0D00-0000500D0000}"/>
            </a:ext>
          </a:extLst>
        </xdr:cNvPr>
        <xdr:cNvSpPr>
          <a:spLocks noChangeAspect="1" noChangeArrowheads="1"/>
        </xdr:cNvSpPr>
      </xdr:nvSpPr>
      <xdr:spPr bwMode="auto">
        <a:xfrm>
          <a:off x="0" y="1261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121920</xdr:rowOff>
    </xdr:to>
    <xdr:sp macro="" textlink="">
      <xdr:nvSpPr>
        <xdr:cNvPr id="3409" name="AutoShape 337" descr="Buffalo Sabres">
          <a:extLst>
            <a:ext uri="{FF2B5EF4-FFF2-40B4-BE49-F238E27FC236}">
              <a16:creationId xmlns:a16="http://schemas.microsoft.com/office/drawing/2014/main" id="{00000000-0008-0000-0D00-0000510D0000}"/>
            </a:ext>
          </a:extLst>
        </xdr:cNvPr>
        <xdr:cNvSpPr>
          <a:spLocks noChangeAspect="1" noChangeArrowheads="1"/>
        </xdr:cNvSpPr>
      </xdr:nvSpPr>
      <xdr:spPr bwMode="auto">
        <a:xfrm>
          <a:off x="0" y="12656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570</xdr:row>
      <xdr:rowOff>0</xdr:rowOff>
    </xdr:from>
    <xdr:to>
      <xdr:col>0</xdr:col>
      <xdr:colOff>304800</xdr:colOff>
      <xdr:row>571</xdr:row>
      <xdr:rowOff>121920</xdr:rowOff>
    </xdr:to>
    <xdr:sp macro="" textlink="">
      <xdr:nvSpPr>
        <xdr:cNvPr id="3410" name="AutoShape 338" descr="Detroit Red Wings">
          <a:extLst>
            <a:ext uri="{FF2B5EF4-FFF2-40B4-BE49-F238E27FC236}">
              <a16:creationId xmlns:a16="http://schemas.microsoft.com/office/drawing/2014/main" id="{00000000-0008-0000-0D00-0000520D0000}"/>
            </a:ext>
          </a:extLst>
        </xdr:cNvPr>
        <xdr:cNvSpPr>
          <a:spLocks noChangeAspect="1" noChangeArrowheads="1"/>
        </xdr:cNvSpPr>
      </xdr:nvSpPr>
      <xdr:spPr bwMode="auto">
        <a:xfrm>
          <a:off x="0" y="12693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323</xdr:row>
      <xdr:rowOff>0</xdr:rowOff>
    </xdr:from>
    <xdr:to>
      <xdr:col>0</xdr:col>
      <xdr:colOff>304800</xdr:colOff>
      <xdr:row>324</xdr:row>
      <xdr:rowOff>121920</xdr:rowOff>
    </xdr:to>
    <xdr:sp macro="" textlink="">
      <xdr:nvSpPr>
        <xdr:cNvPr id="3411" name="AutoShape 339" descr="Carolina Hurricanes">
          <a:extLst>
            <a:ext uri="{FF2B5EF4-FFF2-40B4-BE49-F238E27FC236}">
              <a16:creationId xmlns:a16="http://schemas.microsoft.com/office/drawing/2014/main" id="{00000000-0008-0000-0D00-0000530D0000}"/>
            </a:ext>
          </a:extLst>
        </xdr:cNvPr>
        <xdr:cNvSpPr>
          <a:spLocks noChangeAspect="1" noChangeArrowheads="1"/>
        </xdr:cNvSpPr>
      </xdr:nvSpPr>
      <xdr:spPr bwMode="auto">
        <a:xfrm>
          <a:off x="0" y="12730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803</xdr:row>
      <xdr:rowOff>0</xdr:rowOff>
    </xdr:from>
    <xdr:to>
      <xdr:col>0</xdr:col>
      <xdr:colOff>304800</xdr:colOff>
      <xdr:row>804</xdr:row>
      <xdr:rowOff>121920</xdr:rowOff>
    </xdr:to>
    <xdr:sp macro="" textlink="">
      <xdr:nvSpPr>
        <xdr:cNvPr id="3412" name="AutoShape 340" descr="Colorado Avalanche">
          <a:extLst>
            <a:ext uri="{FF2B5EF4-FFF2-40B4-BE49-F238E27FC236}">
              <a16:creationId xmlns:a16="http://schemas.microsoft.com/office/drawing/2014/main" id="{00000000-0008-0000-0D00-0000540D0000}"/>
            </a:ext>
          </a:extLst>
        </xdr:cNvPr>
        <xdr:cNvSpPr>
          <a:spLocks noChangeAspect="1" noChangeArrowheads="1"/>
        </xdr:cNvSpPr>
      </xdr:nvSpPr>
      <xdr:spPr bwMode="auto">
        <a:xfrm>
          <a:off x="0" y="12768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648</xdr:row>
      <xdr:rowOff>0</xdr:rowOff>
    </xdr:from>
    <xdr:to>
      <xdr:col>0</xdr:col>
      <xdr:colOff>304800</xdr:colOff>
      <xdr:row>649</xdr:row>
      <xdr:rowOff>121920</xdr:rowOff>
    </xdr:to>
    <xdr:sp macro="" textlink="">
      <xdr:nvSpPr>
        <xdr:cNvPr id="3413" name="AutoShape 341" descr="Vegas Golden Knights">
          <a:extLst>
            <a:ext uri="{FF2B5EF4-FFF2-40B4-BE49-F238E27FC236}">
              <a16:creationId xmlns:a16="http://schemas.microsoft.com/office/drawing/2014/main" id="{00000000-0008-0000-0D00-0000550D0000}"/>
            </a:ext>
          </a:extLst>
        </xdr:cNvPr>
        <xdr:cNvSpPr>
          <a:spLocks noChangeAspect="1" noChangeArrowheads="1"/>
        </xdr:cNvSpPr>
      </xdr:nvSpPr>
      <xdr:spPr bwMode="auto">
        <a:xfrm>
          <a:off x="0" y="128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xdr:row>
      <xdr:rowOff>0</xdr:rowOff>
    </xdr:from>
    <xdr:to>
      <xdr:col>0</xdr:col>
      <xdr:colOff>304800</xdr:colOff>
      <xdr:row>230</xdr:row>
      <xdr:rowOff>121920</xdr:rowOff>
    </xdr:to>
    <xdr:sp macro="" textlink="">
      <xdr:nvSpPr>
        <xdr:cNvPr id="3414" name="AutoShape 342" descr="Dallas Stars">
          <a:extLst>
            <a:ext uri="{FF2B5EF4-FFF2-40B4-BE49-F238E27FC236}">
              <a16:creationId xmlns:a16="http://schemas.microsoft.com/office/drawing/2014/main" id="{00000000-0008-0000-0D00-0000560D0000}"/>
            </a:ext>
          </a:extLst>
        </xdr:cNvPr>
        <xdr:cNvSpPr>
          <a:spLocks noChangeAspect="1" noChangeArrowheads="1"/>
        </xdr:cNvSpPr>
      </xdr:nvSpPr>
      <xdr:spPr bwMode="auto">
        <a:xfrm>
          <a:off x="0" y="128610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179</xdr:row>
      <xdr:rowOff>0</xdr:rowOff>
    </xdr:from>
    <xdr:to>
      <xdr:col>0</xdr:col>
      <xdr:colOff>304800</xdr:colOff>
      <xdr:row>180</xdr:row>
      <xdr:rowOff>121920</xdr:rowOff>
    </xdr:to>
    <xdr:sp macro="" textlink="">
      <xdr:nvSpPr>
        <xdr:cNvPr id="3415" name="AutoShape 343" descr="Arizona Coyotes">
          <a:extLst>
            <a:ext uri="{FF2B5EF4-FFF2-40B4-BE49-F238E27FC236}">
              <a16:creationId xmlns:a16="http://schemas.microsoft.com/office/drawing/2014/main" id="{00000000-0008-0000-0D00-0000570D0000}"/>
            </a:ext>
          </a:extLst>
        </xdr:cNvPr>
        <xdr:cNvSpPr>
          <a:spLocks noChangeAspect="1" noChangeArrowheads="1"/>
        </xdr:cNvSpPr>
      </xdr:nvSpPr>
      <xdr:spPr bwMode="auto">
        <a:xfrm>
          <a:off x="0" y="128983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601</xdr:row>
      <xdr:rowOff>0</xdr:rowOff>
    </xdr:from>
    <xdr:to>
      <xdr:col>0</xdr:col>
      <xdr:colOff>304800</xdr:colOff>
      <xdr:row>602</xdr:row>
      <xdr:rowOff>121920</xdr:rowOff>
    </xdr:to>
    <xdr:sp macro="" textlink="">
      <xdr:nvSpPr>
        <xdr:cNvPr id="3416" name="AutoShape 344" descr="Los Angeles Kings">
          <a:extLst>
            <a:ext uri="{FF2B5EF4-FFF2-40B4-BE49-F238E27FC236}">
              <a16:creationId xmlns:a16="http://schemas.microsoft.com/office/drawing/2014/main" id="{00000000-0008-0000-0D00-0000580D0000}"/>
            </a:ext>
          </a:extLst>
        </xdr:cNvPr>
        <xdr:cNvSpPr>
          <a:spLocks noChangeAspect="1" noChangeArrowheads="1"/>
        </xdr:cNvSpPr>
      </xdr:nvSpPr>
      <xdr:spPr bwMode="auto">
        <a:xfrm>
          <a:off x="0" y="129357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776</xdr:row>
      <xdr:rowOff>0</xdr:rowOff>
    </xdr:from>
    <xdr:to>
      <xdr:col>0</xdr:col>
      <xdr:colOff>304800</xdr:colOff>
      <xdr:row>777</xdr:row>
      <xdr:rowOff>121920</xdr:rowOff>
    </xdr:to>
    <xdr:sp macro="" textlink="">
      <xdr:nvSpPr>
        <xdr:cNvPr id="3417" name="AutoShape 345" descr="San Jose Sharks">
          <a:extLst>
            <a:ext uri="{FF2B5EF4-FFF2-40B4-BE49-F238E27FC236}">
              <a16:creationId xmlns:a16="http://schemas.microsoft.com/office/drawing/2014/main" id="{00000000-0008-0000-0D00-0000590D0000}"/>
            </a:ext>
          </a:extLst>
        </xdr:cNvPr>
        <xdr:cNvSpPr>
          <a:spLocks noChangeAspect="1" noChangeArrowheads="1"/>
        </xdr:cNvSpPr>
      </xdr:nvSpPr>
      <xdr:spPr bwMode="auto">
        <a:xfrm>
          <a:off x="0" y="12973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587</xdr:row>
      <xdr:rowOff>0</xdr:rowOff>
    </xdr:from>
    <xdr:to>
      <xdr:col>0</xdr:col>
      <xdr:colOff>304800</xdr:colOff>
      <xdr:row>588</xdr:row>
      <xdr:rowOff>121920</xdr:rowOff>
    </xdr:to>
    <xdr:sp macro="" textlink="">
      <xdr:nvSpPr>
        <xdr:cNvPr id="3418" name="AutoShape 346" descr="Colorado Avalanche">
          <a:extLst>
            <a:ext uri="{FF2B5EF4-FFF2-40B4-BE49-F238E27FC236}">
              <a16:creationId xmlns:a16="http://schemas.microsoft.com/office/drawing/2014/main" id="{00000000-0008-0000-0D00-00005A0D0000}"/>
            </a:ext>
          </a:extLst>
        </xdr:cNvPr>
        <xdr:cNvSpPr>
          <a:spLocks noChangeAspect="1" noChangeArrowheads="1"/>
        </xdr:cNvSpPr>
      </xdr:nvSpPr>
      <xdr:spPr bwMode="auto">
        <a:xfrm>
          <a:off x="0" y="130103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495</xdr:row>
      <xdr:rowOff>0</xdr:rowOff>
    </xdr:from>
    <xdr:to>
      <xdr:col>0</xdr:col>
      <xdr:colOff>304800</xdr:colOff>
      <xdr:row>496</xdr:row>
      <xdr:rowOff>121920</xdr:rowOff>
    </xdr:to>
    <xdr:sp macro="" textlink="">
      <xdr:nvSpPr>
        <xdr:cNvPr id="3419" name="AutoShape 347" descr="Ottawa Senators">
          <a:extLst>
            <a:ext uri="{FF2B5EF4-FFF2-40B4-BE49-F238E27FC236}">
              <a16:creationId xmlns:a16="http://schemas.microsoft.com/office/drawing/2014/main" id="{00000000-0008-0000-0D00-00005B0D0000}"/>
            </a:ext>
          </a:extLst>
        </xdr:cNvPr>
        <xdr:cNvSpPr>
          <a:spLocks noChangeAspect="1" noChangeArrowheads="1"/>
        </xdr:cNvSpPr>
      </xdr:nvSpPr>
      <xdr:spPr bwMode="auto">
        <a:xfrm>
          <a:off x="0" y="130477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490</xdr:row>
      <xdr:rowOff>0</xdr:rowOff>
    </xdr:from>
    <xdr:to>
      <xdr:col>0</xdr:col>
      <xdr:colOff>304800</xdr:colOff>
      <xdr:row>491</xdr:row>
      <xdr:rowOff>121920</xdr:rowOff>
    </xdr:to>
    <xdr:sp macro="" textlink="">
      <xdr:nvSpPr>
        <xdr:cNvPr id="3420" name="AutoShape 348" descr="Arizona Coyotes">
          <a:extLst>
            <a:ext uri="{FF2B5EF4-FFF2-40B4-BE49-F238E27FC236}">
              <a16:creationId xmlns:a16="http://schemas.microsoft.com/office/drawing/2014/main" id="{00000000-0008-0000-0D00-00005C0D0000}"/>
            </a:ext>
          </a:extLst>
        </xdr:cNvPr>
        <xdr:cNvSpPr>
          <a:spLocks noChangeAspect="1" noChangeArrowheads="1"/>
        </xdr:cNvSpPr>
      </xdr:nvSpPr>
      <xdr:spPr bwMode="auto">
        <a:xfrm>
          <a:off x="0" y="13085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121920</xdr:rowOff>
    </xdr:to>
    <xdr:sp macro="" textlink="">
      <xdr:nvSpPr>
        <xdr:cNvPr id="3421" name="AutoShape 349" descr="New York Islanders">
          <a:extLst>
            <a:ext uri="{FF2B5EF4-FFF2-40B4-BE49-F238E27FC236}">
              <a16:creationId xmlns:a16="http://schemas.microsoft.com/office/drawing/2014/main" id="{00000000-0008-0000-0D00-00005D0D0000}"/>
            </a:ext>
          </a:extLst>
        </xdr:cNvPr>
        <xdr:cNvSpPr>
          <a:spLocks noChangeAspect="1" noChangeArrowheads="1"/>
        </xdr:cNvSpPr>
      </xdr:nvSpPr>
      <xdr:spPr bwMode="auto">
        <a:xfrm>
          <a:off x="0" y="1312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481</xdr:row>
      <xdr:rowOff>0</xdr:rowOff>
    </xdr:from>
    <xdr:to>
      <xdr:col>0</xdr:col>
      <xdr:colOff>304800</xdr:colOff>
      <xdr:row>482</xdr:row>
      <xdr:rowOff>121920</xdr:rowOff>
    </xdr:to>
    <xdr:sp macro="" textlink="">
      <xdr:nvSpPr>
        <xdr:cNvPr id="3422" name="AutoShape 350" descr="Los Angeles Kings">
          <a:extLst>
            <a:ext uri="{FF2B5EF4-FFF2-40B4-BE49-F238E27FC236}">
              <a16:creationId xmlns:a16="http://schemas.microsoft.com/office/drawing/2014/main" id="{00000000-0008-0000-0D00-00005E0D0000}"/>
            </a:ext>
          </a:extLst>
        </xdr:cNvPr>
        <xdr:cNvSpPr>
          <a:spLocks noChangeAspect="1" noChangeArrowheads="1"/>
        </xdr:cNvSpPr>
      </xdr:nvSpPr>
      <xdr:spPr bwMode="auto">
        <a:xfrm>
          <a:off x="0" y="13159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350</xdr:row>
      <xdr:rowOff>0</xdr:rowOff>
    </xdr:from>
    <xdr:to>
      <xdr:col>0</xdr:col>
      <xdr:colOff>304800</xdr:colOff>
      <xdr:row>351</xdr:row>
      <xdr:rowOff>121920</xdr:rowOff>
    </xdr:to>
    <xdr:sp macro="" textlink="">
      <xdr:nvSpPr>
        <xdr:cNvPr id="3423" name="AutoShape 351" descr="Buffalo Sabres">
          <a:extLst>
            <a:ext uri="{FF2B5EF4-FFF2-40B4-BE49-F238E27FC236}">
              <a16:creationId xmlns:a16="http://schemas.microsoft.com/office/drawing/2014/main" id="{00000000-0008-0000-0D00-00005F0D0000}"/>
            </a:ext>
          </a:extLst>
        </xdr:cNvPr>
        <xdr:cNvSpPr>
          <a:spLocks noChangeAspect="1" noChangeArrowheads="1"/>
        </xdr:cNvSpPr>
      </xdr:nvSpPr>
      <xdr:spPr bwMode="auto">
        <a:xfrm>
          <a:off x="0" y="13197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842</xdr:row>
      <xdr:rowOff>0</xdr:rowOff>
    </xdr:from>
    <xdr:to>
      <xdr:col>0</xdr:col>
      <xdr:colOff>304800</xdr:colOff>
      <xdr:row>843</xdr:row>
      <xdr:rowOff>121920</xdr:rowOff>
    </xdr:to>
    <xdr:sp macro="" textlink="">
      <xdr:nvSpPr>
        <xdr:cNvPr id="3424" name="AutoShape 352" descr="Buffalo Sabres">
          <a:extLst>
            <a:ext uri="{FF2B5EF4-FFF2-40B4-BE49-F238E27FC236}">
              <a16:creationId xmlns:a16="http://schemas.microsoft.com/office/drawing/2014/main" id="{00000000-0008-0000-0D00-0000600D0000}"/>
            </a:ext>
          </a:extLst>
        </xdr:cNvPr>
        <xdr:cNvSpPr>
          <a:spLocks noChangeAspect="1" noChangeArrowheads="1"/>
        </xdr:cNvSpPr>
      </xdr:nvSpPr>
      <xdr:spPr bwMode="auto">
        <a:xfrm>
          <a:off x="0" y="13234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620</xdr:row>
      <xdr:rowOff>0</xdr:rowOff>
    </xdr:from>
    <xdr:to>
      <xdr:col>0</xdr:col>
      <xdr:colOff>304800</xdr:colOff>
      <xdr:row>621</xdr:row>
      <xdr:rowOff>121920</xdr:rowOff>
    </xdr:to>
    <xdr:sp macro="" textlink="">
      <xdr:nvSpPr>
        <xdr:cNvPr id="3425" name="AutoShape 353" descr="Chicago Blackhawks">
          <a:extLst>
            <a:ext uri="{FF2B5EF4-FFF2-40B4-BE49-F238E27FC236}">
              <a16:creationId xmlns:a16="http://schemas.microsoft.com/office/drawing/2014/main" id="{00000000-0008-0000-0D00-0000610D0000}"/>
            </a:ext>
          </a:extLst>
        </xdr:cNvPr>
        <xdr:cNvSpPr>
          <a:spLocks noChangeAspect="1" noChangeArrowheads="1"/>
        </xdr:cNvSpPr>
      </xdr:nvSpPr>
      <xdr:spPr bwMode="auto">
        <a:xfrm>
          <a:off x="0" y="13271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124</xdr:row>
      <xdr:rowOff>0</xdr:rowOff>
    </xdr:from>
    <xdr:to>
      <xdr:col>0</xdr:col>
      <xdr:colOff>304800</xdr:colOff>
      <xdr:row>125</xdr:row>
      <xdr:rowOff>121920</xdr:rowOff>
    </xdr:to>
    <xdr:sp macro="" textlink="">
      <xdr:nvSpPr>
        <xdr:cNvPr id="3426" name="AutoShape 354" descr="Washington Capitals">
          <a:extLst>
            <a:ext uri="{FF2B5EF4-FFF2-40B4-BE49-F238E27FC236}">
              <a16:creationId xmlns:a16="http://schemas.microsoft.com/office/drawing/2014/main" id="{00000000-0008-0000-0D00-0000620D0000}"/>
            </a:ext>
          </a:extLst>
        </xdr:cNvPr>
        <xdr:cNvSpPr>
          <a:spLocks noChangeAspect="1" noChangeArrowheads="1"/>
        </xdr:cNvSpPr>
      </xdr:nvSpPr>
      <xdr:spPr bwMode="auto">
        <a:xfrm>
          <a:off x="0" y="13309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132</xdr:row>
      <xdr:rowOff>0</xdr:rowOff>
    </xdr:from>
    <xdr:to>
      <xdr:col>0</xdr:col>
      <xdr:colOff>304800</xdr:colOff>
      <xdr:row>133</xdr:row>
      <xdr:rowOff>121920</xdr:rowOff>
    </xdr:to>
    <xdr:sp macro="" textlink="">
      <xdr:nvSpPr>
        <xdr:cNvPr id="3427" name="AutoShape 355" descr="Vancouver Canucks">
          <a:extLst>
            <a:ext uri="{FF2B5EF4-FFF2-40B4-BE49-F238E27FC236}">
              <a16:creationId xmlns:a16="http://schemas.microsoft.com/office/drawing/2014/main" id="{00000000-0008-0000-0D00-0000630D0000}"/>
            </a:ext>
          </a:extLst>
        </xdr:cNvPr>
        <xdr:cNvSpPr>
          <a:spLocks noChangeAspect="1" noChangeArrowheads="1"/>
        </xdr:cNvSpPr>
      </xdr:nvSpPr>
      <xdr:spPr bwMode="auto">
        <a:xfrm>
          <a:off x="0" y="13346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121920</xdr:rowOff>
    </xdr:to>
    <xdr:sp macro="" textlink="">
      <xdr:nvSpPr>
        <xdr:cNvPr id="3428" name="AutoShape 356" descr="Vancouver Canucks">
          <a:extLst>
            <a:ext uri="{FF2B5EF4-FFF2-40B4-BE49-F238E27FC236}">
              <a16:creationId xmlns:a16="http://schemas.microsoft.com/office/drawing/2014/main" id="{00000000-0008-0000-0D00-0000640D0000}"/>
            </a:ext>
          </a:extLst>
        </xdr:cNvPr>
        <xdr:cNvSpPr>
          <a:spLocks noChangeAspect="1" noChangeArrowheads="1"/>
        </xdr:cNvSpPr>
      </xdr:nvSpPr>
      <xdr:spPr bwMode="auto">
        <a:xfrm>
          <a:off x="0" y="13383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394</xdr:row>
      <xdr:rowOff>0</xdr:rowOff>
    </xdr:from>
    <xdr:to>
      <xdr:col>0</xdr:col>
      <xdr:colOff>304800</xdr:colOff>
      <xdr:row>395</xdr:row>
      <xdr:rowOff>121920</xdr:rowOff>
    </xdr:to>
    <xdr:sp macro="" textlink="">
      <xdr:nvSpPr>
        <xdr:cNvPr id="3429" name="AutoShape 357" descr="Buffalo Sabres">
          <a:extLst>
            <a:ext uri="{FF2B5EF4-FFF2-40B4-BE49-F238E27FC236}">
              <a16:creationId xmlns:a16="http://schemas.microsoft.com/office/drawing/2014/main" id="{00000000-0008-0000-0D00-0000650D0000}"/>
            </a:ext>
          </a:extLst>
        </xdr:cNvPr>
        <xdr:cNvSpPr>
          <a:spLocks noChangeAspect="1" noChangeArrowheads="1"/>
        </xdr:cNvSpPr>
      </xdr:nvSpPr>
      <xdr:spPr bwMode="auto">
        <a:xfrm>
          <a:off x="0" y="1342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674</xdr:row>
      <xdr:rowOff>0</xdr:rowOff>
    </xdr:from>
    <xdr:to>
      <xdr:col>0</xdr:col>
      <xdr:colOff>304800</xdr:colOff>
      <xdr:row>675</xdr:row>
      <xdr:rowOff>121920</xdr:rowOff>
    </xdr:to>
    <xdr:sp macro="" textlink="">
      <xdr:nvSpPr>
        <xdr:cNvPr id="3430" name="AutoShape 358" descr="Vegas Golden Knights">
          <a:extLst>
            <a:ext uri="{FF2B5EF4-FFF2-40B4-BE49-F238E27FC236}">
              <a16:creationId xmlns:a16="http://schemas.microsoft.com/office/drawing/2014/main" id="{00000000-0008-0000-0D00-0000660D0000}"/>
            </a:ext>
          </a:extLst>
        </xdr:cNvPr>
        <xdr:cNvSpPr>
          <a:spLocks noChangeAspect="1" noChangeArrowheads="1"/>
        </xdr:cNvSpPr>
      </xdr:nvSpPr>
      <xdr:spPr bwMode="auto">
        <a:xfrm>
          <a:off x="0" y="13458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505</xdr:row>
      <xdr:rowOff>0</xdr:rowOff>
    </xdr:from>
    <xdr:to>
      <xdr:col>0</xdr:col>
      <xdr:colOff>304800</xdr:colOff>
      <xdr:row>506</xdr:row>
      <xdr:rowOff>121920</xdr:rowOff>
    </xdr:to>
    <xdr:sp macro="" textlink="">
      <xdr:nvSpPr>
        <xdr:cNvPr id="3431" name="AutoShape 359" descr="Minnesota Wild">
          <a:extLst>
            <a:ext uri="{FF2B5EF4-FFF2-40B4-BE49-F238E27FC236}">
              <a16:creationId xmlns:a16="http://schemas.microsoft.com/office/drawing/2014/main" id="{00000000-0008-0000-0D00-0000670D0000}"/>
            </a:ext>
          </a:extLst>
        </xdr:cNvPr>
        <xdr:cNvSpPr>
          <a:spLocks noChangeAspect="1" noChangeArrowheads="1"/>
        </xdr:cNvSpPr>
      </xdr:nvSpPr>
      <xdr:spPr bwMode="auto">
        <a:xfrm>
          <a:off x="0" y="13514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567</xdr:row>
      <xdr:rowOff>0</xdr:rowOff>
    </xdr:from>
    <xdr:to>
      <xdr:col>0</xdr:col>
      <xdr:colOff>304800</xdr:colOff>
      <xdr:row>568</xdr:row>
      <xdr:rowOff>121920</xdr:rowOff>
    </xdr:to>
    <xdr:sp macro="" textlink="">
      <xdr:nvSpPr>
        <xdr:cNvPr id="3432" name="AutoShape 360" descr="New Jersey Devils">
          <a:extLst>
            <a:ext uri="{FF2B5EF4-FFF2-40B4-BE49-F238E27FC236}">
              <a16:creationId xmlns:a16="http://schemas.microsoft.com/office/drawing/2014/main" id="{00000000-0008-0000-0D00-0000680D0000}"/>
            </a:ext>
          </a:extLst>
        </xdr:cNvPr>
        <xdr:cNvSpPr>
          <a:spLocks noChangeAspect="1" noChangeArrowheads="1"/>
        </xdr:cNvSpPr>
      </xdr:nvSpPr>
      <xdr:spPr bwMode="auto">
        <a:xfrm>
          <a:off x="0" y="13551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121920</xdr:rowOff>
    </xdr:to>
    <xdr:sp macro="" textlink="">
      <xdr:nvSpPr>
        <xdr:cNvPr id="3433" name="AutoShape 361" descr="Winnipeg Jets">
          <a:extLst>
            <a:ext uri="{FF2B5EF4-FFF2-40B4-BE49-F238E27FC236}">
              <a16:creationId xmlns:a16="http://schemas.microsoft.com/office/drawing/2014/main" id="{00000000-0008-0000-0D00-0000690D0000}"/>
            </a:ext>
          </a:extLst>
        </xdr:cNvPr>
        <xdr:cNvSpPr>
          <a:spLocks noChangeAspect="1" noChangeArrowheads="1"/>
        </xdr:cNvSpPr>
      </xdr:nvSpPr>
      <xdr:spPr bwMode="auto">
        <a:xfrm>
          <a:off x="0" y="13588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758</xdr:row>
      <xdr:rowOff>0</xdr:rowOff>
    </xdr:from>
    <xdr:to>
      <xdr:col>0</xdr:col>
      <xdr:colOff>304800</xdr:colOff>
      <xdr:row>759</xdr:row>
      <xdr:rowOff>121920</xdr:rowOff>
    </xdr:to>
    <xdr:sp macro="" textlink="">
      <xdr:nvSpPr>
        <xdr:cNvPr id="3434" name="AutoShape 362" descr="Colorado Avalanche">
          <a:extLst>
            <a:ext uri="{FF2B5EF4-FFF2-40B4-BE49-F238E27FC236}">
              <a16:creationId xmlns:a16="http://schemas.microsoft.com/office/drawing/2014/main" id="{00000000-0008-0000-0D00-00006A0D0000}"/>
            </a:ext>
          </a:extLst>
        </xdr:cNvPr>
        <xdr:cNvSpPr>
          <a:spLocks noChangeAspect="1" noChangeArrowheads="1"/>
        </xdr:cNvSpPr>
      </xdr:nvSpPr>
      <xdr:spPr bwMode="auto">
        <a:xfrm>
          <a:off x="0" y="13626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344</xdr:row>
      <xdr:rowOff>0</xdr:rowOff>
    </xdr:from>
    <xdr:to>
      <xdr:col>0</xdr:col>
      <xdr:colOff>304800</xdr:colOff>
      <xdr:row>345</xdr:row>
      <xdr:rowOff>121920</xdr:rowOff>
    </xdr:to>
    <xdr:sp macro="" textlink="">
      <xdr:nvSpPr>
        <xdr:cNvPr id="3435" name="AutoShape 363" descr="Carolina Hurricanes">
          <a:extLst>
            <a:ext uri="{FF2B5EF4-FFF2-40B4-BE49-F238E27FC236}">
              <a16:creationId xmlns:a16="http://schemas.microsoft.com/office/drawing/2014/main" id="{00000000-0008-0000-0D00-00006B0D0000}"/>
            </a:ext>
          </a:extLst>
        </xdr:cNvPr>
        <xdr:cNvSpPr>
          <a:spLocks noChangeAspect="1" noChangeArrowheads="1"/>
        </xdr:cNvSpPr>
      </xdr:nvSpPr>
      <xdr:spPr bwMode="auto">
        <a:xfrm>
          <a:off x="0" y="13663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622</xdr:row>
      <xdr:rowOff>0</xdr:rowOff>
    </xdr:from>
    <xdr:to>
      <xdr:col>0</xdr:col>
      <xdr:colOff>304800</xdr:colOff>
      <xdr:row>623</xdr:row>
      <xdr:rowOff>121920</xdr:rowOff>
    </xdr:to>
    <xdr:sp macro="" textlink="">
      <xdr:nvSpPr>
        <xdr:cNvPr id="3436" name="AutoShape 364" descr="Vegas Golden Knights">
          <a:extLst>
            <a:ext uri="{FF2B5EF4-FFF2-40B4-BE49-F238E27FC236}">
              <a16:creationId xmlns:a16="http://schemas.microsoft.com/office/drawing/2014/main" id="{00000000-0008-0000-0D00-00006C0D0000}"/>
            </a:ext>
          </a:extLst>
        </xdr:cNvPr>
        <xdr:cNvSpPr>
          <a:spLocks noChangeAspect="1" noChangeArrowheads="1"/>
        </xdr:cNvSpPr>
      </xdr:nvSpPr>
      <xdr:spPr bwMode="auto">
        <a:xfrm>
          <a:off x="0" y="13700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272</xdr:row>
      <xdr:rowOff>0</xdr:rowOff>
    </xdr:from>
    <xdr:to>
      <xdr:col>0</xdr:col>
      <xdr:colOff>304800</xdr:colOff>
      <xdr:row>273</xdr:row>
      <xdr:rowOff>121920</xdr:rowOff>
    </xdr:to>
    <xdr:sp macro="" textlink="">
      <xdr:nvSpPr>
        <xdr:cNvPr id="3437" name="AutoShape 365" descr="Vegas Golden Knights">
          <a:extLst>
            <a:ext uri="{FF2B5EF4-FFF2-40B4-BE49-F238E27FC236}">
              <a16:creationId xmlns:a16="http://schemas.microsoft.com/office/drawing/2014/main" id="{00000000-0008-0000-0D00-00006D0D0000}"/>
            </a:ext>
          </a:extLst>
        </xdr:cNvPr>
        <xdr:cNvSpPr>
          <a:spLocks noChangeAspect="1" noChangeArrowheads="1"/>
        </xdr:cNvSpPr>
      </xdr:nvSpPr>
      <xdr:spPr bwMode="auto">
        <a:xfrm>
          <a:off x="0" y="1375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xdr:row>
      <xdr:rowOff>0</xdr:rowOff>
    </xdr:from>
    <xdr:to>
      <xdr:col>0</xdr:col>
      <xdr:colOff>304800</xdr:colOff>
      <xdr:row>236</xdr:row>
      <xdr:rowOff>121920</xdr:rowOff>
    </xdr:to>
    <xdr:sp macro="" textlink="">
      <xdr:nvSpPr>
        <xdr:cNvPr id="3438" name="AutoShape 366" descr="Florida Panthers">
          <a:extLst>
            <a:ext uri="{FF2B5EF4-FFF2-40B4-BE49-F238E27FC236}">
              <a16:creationId xmlns:a16="http://schemas.microsoft.com/office/drawing/2014/main" id="{00000000-0008-0000-0D00-00006E0D0000}"/>
            </a:ext>
          </a:extLst>
        </xdr:cNvPr>
        <xdr:cNvSpPr>
          <a:spLocks noChangeAspect="1" noChangeArrowheads="1"/>
        </xdr:cNvSpPr>
      </xdr:nvSpPr>
      <xdr:spPr bwMode="auto">
        <a:xfrm>
          <a:off x="0" y="13812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0</xdr:rowOff>
    </xdr:from>
    <xdr:to>
      <xdr:col>0</xdr:col>
      <xdr:colOff>304800</xdr:colOff>
      <xdr:row>119</xdr:row>
      <xdr:rowOff>121920</xdr:rowOff>
    </xdr:to>
    <xdr:sp macro="" textlink="">
      <xdr:nvSpPr>
        <xdr:cNvPr id="3439" name="AutoShape 367" descr="Arizona Coyotes">
          <a:extLst>
            <a:ext uri="{FF2B5EF4-FFF2-40B4-BE49-F238E27FC236}">
              <a16:creationId xmlns:a16="http://schemas.microsoft.com/office/drawing/2014/main" id="{00000000-0008-0000-0D00-00006F0D0000}"/>
            </a:ext>
          </a:extLst>
        </xdr:cNvPr>
        <xdr:cNvSpPr>
          <a:spLocks noChangeAspect="1" noChangeArrowheads="1"/>
        </xdr:cNvSpPr>
      </xdr:nvSpPr>
      <xdr:spPr bwMode="auto">
        <a:xfrm>
          <a:off x="0" y="1384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468</xdr:row>
      <xdr:rowOff>0</xdr:rowOff>
    </xdr:from>
    <xdr:to>
      <xdr:col>0</xdr:col>
      <xdr:colOff>304800</xdr:colOff>
      <xdr:row>469</xdr:row>
      <xdr:rowOff>121920</xdr:rowOff>
    </xdr:to>
    <xdr:sp macro="" textlink="">
      <xdr:nvSpPr>
        <xdr:cNvPr id="3440" name="AutoShape 368" descr="Nashville Predators">
          <a:extLst>
            <a:ext uri="{FF2B5EF4-FFF2-40B4-BE49-F238E27FC236}">
              <a16:creationId xmlns:a16="http://schemas.microsoft.com/office/drawing/2014/main" id="{00000000-0008-0000-0D00-0000700D0000}"/>
            </a:ext>
          </a:extLst>
        </xdr:cNvPr>
        <xdr:cNvSpPr>
          <a:spLocks noChangeAspect="1" noChangeArrowheads="1"/>
        </xdr:cNvSpPr>
      </xdr:nvSpPr>
      <xdr:spPr bwMode="auto">
        <a:xfrm>
          <a:off x="0" y="13886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447</xdr:row>
      <xdr:rowOff>0</xdr:rowOff>
    </xdr:from>
    <xdr:to>
      <xdr:col>0</xdr:col>
      <xdr:colOff>304800</xdr:colOff>
      <xdr:row>448</xdr:row>
      <xdr:rowOff>121920</xdr:rowOff>
    </xdr:to>
    <xdr:sp macro="" textlink="">
      <xdr:nvSpPr>
        <xdr:cNvPr id="3441" name="AutoShape 369" descr="Dallas Stars">
          <a:extLst>
            <a:ext uri="{FF2B5EF4-FFF2-40B4-BE49-F238E27FC236}">
              <a16:creationId xmlns:a16="http://schemas.microsoft.com/office/drawing/2014/main" id="{00000000-0008-0000-0D00-0000710D0000}"/>
            </a:ext>
          </a:extLst>
        </xdr:cNvPr>
        <xdr:cNvSpPr>
          <a:spLocks noChangeAspect="1" noChangeArrowheads="1"/>
        </xdr:cNvSpPr>
      </xdr:nvSpPr>
      <xdr:spPr bwMode="auto">
        <a:xfrm>
          <a:off x="0" y="13924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357</xdr:row>
      <xdr:rowOff>0</xdr:rowOff>
    </xdr:from>
    <xdr:to>
      <xdr:col>0</xdr:col>
      <xdr:colOff>304800</xdr:colOff>
      <xdr:row>358</xdr:row>
      <xdr:rowOff>121920</xdr:rowOff>
    </xdr:to>
    <xdr:sp macro="" textlink="">
      <xdr:nvSpPr>
        <xdr:cNvPr id="3442" name="AutoShape 370" descr="Washington Capitals">
          <a:extLst>
            <a:ext uri="{FF2B5EF4-FFF2-40B4-BE49-F238E27FC236}">
              <a16:creationId xmlns:a16="http://schemas.microsoft.com/office/drawing/2014/main" id="{00000000-0008-0000-0D00-0000720D0000}"/>
            </a:ext>
          </a:extLst>
        </xdr:cNvPr>
        <xdr:cNvSpPr>
          <a:spLocks noChangeAspect="1" noChangeArrowheads="1"/>
        </xdr:cNvSpPr>
      </xdr:nvSpPr>
      <xdr:spPr bwMode="auto">
        <a:xfrm>
          <a:off x="0" y="13943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700</xdr:row>
      <xdr:rowOff>0</xdr:rowOff>
    </xdr:from>
    <xdr:to>
      <xdr:col>0</xdr:col>
      <xdr:colOff>304800</xdr:colOff>
      <xdr:row>701</xdr:row>
      <xdr:rowOff>121920</xdr:rowOff>
    </xdr:to>
    <xdr:sp macro="" textlink="">
      <xdr:nvSpPr>
        <xdr:cNvPr id="3443" name="AutoShape 371" descr="Boston Bruins">
          <a:extLst>
            <a:ext uri="{FF2B5EF4-FFF2-40B4-BE49-F238E27FC236}">
              <a16:creationId xmlns:a16="http://schemas.microsoft.com/office/drawing/2014/main" id="{00000000-0008-0000-0D00-0000730D0000}"/>
            </a:ext>
          </a:extLst>
        </xdr:cNvPr>
        <xdr:cNvSpPr>
          <a:spLocks noChangeAspect="1" noChangeArrowheads="1"/>
        </xdr:cNvSpPr>
      </xdr:nvSpPr>
      <xdr:spPr bwMode="auto">
        <a:xfrm>
          <a:off x="0" y="13980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121920</xdr:rowOff>
    </xdr:to>
    <xdr:sp macro="" textlink="">
      <xdr:nvSpPr>
        <xdr:cNvPr id="3444" name="AutoShape 372" descr="Vegas Golden Knights">
          <a:extLst>
            <a:ext uri="{FF2B5EF4-FFF2-40B4-BE49-F238E27FC236}">
              <a16:creationId xmlns:a16="http://schemas.microsoft.com/office/drawing/2014/main" id="{00000000-0008-0000-0D00-0000740D0000}"/>
            </a:ext>
          </a:extLst>
        </xdr:cNvPr>
        <xdr:cNvSpPr>
          <a:spLocks noChangeAspect="1" noChangeArrowheads="1"/>
        </xdr:cNvSpPr>
      </xdr:nvSpPr>
      <xdr:spPr bwMode="auto">
        <a:xfrm>
          <a:off x="0" y="14017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324</xdr:row>
      <xdr:rowOff>0</xdr:rowOff>
    </xdr:from>
    <xdr:to>
      <xdr:col>0</xdr:col>
      <xdr:colOff>304800</xdr:colOff>
      <xdr:row>325</xdr:row>
      <xdr:rowOff>121920</xdr:rowOff>
    </xdr:to>
    <xdr:sp macro="" textlink="">
      <xdr:nvSpPr>
        <xdr:cNvPr id="3445" name="AutoShape 373" descr="Florida Panthers">
          <a:extLst>
            <a:ext uri="{FF2B5EF4-FFF2-40B4-BE49-F238E27FC236}">
              <a16:creationId xmlns:a16="http://schemas.microsoft.com/office/drawing/2014/main" id="{00000000-0008-0000-0D00-0000750D0000}"/>
            </a:ext>
          </a:extLst>
        </xdr:cNvPr>
        <xdr:cNvSpPr>
          <a:spLocks noChangeAspect="1" noChangeArrowheads="1"/>
        </xdr:cNvSpPr>
      </xdr:nvSpPr>
      <xdr:spPr bwMode="auto">
        <a:xfrm>
          <a:off x="0" y="1407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353</xdr:row>
      <xdr:rowOff>0</xdr:rowOff>
    </xdr:from>
    <xdr:to>
      <xdr:col>0</xdr:col>
      <xdr:colOff>304800</xdr:colOff>
      <xdr:row>354</xdr:row>
      <xdr:rowOff>121920</xdr:rowOff>
    </xdr:to>
    <xdr:sp macro="" textlink="">
      <xdr:nvSpPr>
        <xdr:cNvPr id="3446" name="AutoShape 374" descr="Arizona Coyotes">
          <a:extLst>
            <a:ext uri="{FF2B5EF4-FFF2-40B4-BE49-F238E27FC236}">
              <a16:creationId xmlns:a16="http://schemas.microsoft.com/office/drawing/2014/main" id="{00000000-0008-0000-0D00-0000760D0000}"/>
            </a:ext>
          </a:extLst>
        </xdr:cNvPr>
        <xdr:cNvSpPr>
          <a:spLocks noChangeAspect="1" noChangeArrowheads="1"/>
        </xdr:cNvSpPr>
      </xdr:nvSpPr>
      <xdr:spPr bwMode="auto">
        <a:xfrm>
          <a:off x="0" y="14110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457</xdr:row>
      <xdr:rowOff>0</xdr:rowOff>
    </xdr:from>
    <xdr:to>
      <xdr:col>0</xdr:col>
      <xdr:colOff>304800</xdr:colOff>
      <xdr:row>458</xdr:row>
      <xdr:rowOff>121920</xdr:rowOff>
    </xdr:to>
    <xdr:sp macro="" textlink="">
      <xdr:nvSpPr>
        <xdr:cNvPr id="3447" name="AutoShape 375" descr="Calgary Flames">
          <a:extLst>
            <a:ext uri="{FF2B5EF4-FFF2-40B4-BE49-F238E27FC236}">
              <a16:creationId xmlns:a16="http://schemas.microsoft.com/office/drawing/2014/main" id="{00000000-0008-0000-0D00-0000770D0000}"/>
            </a:ext>
          </a:extLst>
        </xdr:cNvPr>
        <xdr:cNvSpPr>
          <a:spLocks noChangeAspect="1" noChangeArrowheads="1"/>
        </xdr:cNvSpPr>
      </xdr:nvSpPr>
      <xdr:spPr bwMode="auto">
        <a:xfrm>
          <a:off x="0" y="14148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777</xdr:row>
      <xdr:rowOff>0</xdr:rowOff>
    </xdr:from>
    <xdr:to>
      <xdr:col>0</xdr:col>
      <xdr:colOff>304800</xdr:colOff>
      <xdr:row>778</xdr:row>
      <xdr:rowOff>121920</xdr:rowOff>
    </xdr:to>
    <xdr:sp macro="" textlink="">
      <xdr:nvSpPr>
        <xdr:cNvPr id="3448" name="AutoShape 376" descr="Toronto Maple Leafs">
          <a:extLst>
            <a:ext uri="{FF2B5EF4-FFF2-40B4-BE49-F238E27FC236}">
              <a16:creationId xmlns:a16="http://schemas.microsoft.com/office/drawing/2014/main" id="{00000000-0008-0000-0D00-0000780D0000}"/>
            </a:ext>
          </a:extLst>
        </xdr:cNvPr>
        <xdr:cNvSpPr>
          <a:spLocks noChangeAspect="1" noChangeArrowheads="1"/>
        </xdr:cNvSpPr>
      </xdr:nvSpPr>
      <xdr:spPr bwMode="auto">
        <a:xfrm>
          <a:off x="0" y="14185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784</xdr:row>
      <xdr:rowOff>0</xdr:rowOff>
    </xdr:from>
    <xdr:to>
      <xdr:col>0</xdr:col>
      <xdr:colOff>304800</xdr:colOff>
      <xdr:row>785</xdr:row>
      <xdr:rowOff>121920</xdr:rowOff>
    </xdr:to>
    <xdr:sp macro="" textlink="">
      <xdr:nvSpPr>
        <xdr:cNvPr id="3449" name="AutoShape 377" descr="Philadelphia Flyers">
          <a:extLst>
            <a:ext uri="{FF2B5EF4-FFF2-40B4-BE49-F238E27FC236}">
              <a16:creationId xmlns:a16="http://schemas.microsoft.com/office/drawing/2014/main" id="{00000000-0008-0000-0D00-0000790D0000}"/>
            </a:ext>
          </a:extLst>
        </xdr:cNvPr>
        <xdr:cNvSpPr>
          <a:spLocks noChangeAspect="1" noChangeArrowheads="1"/>
        </xdr:cNvSpPr>
      </xdr:nvSpPr>
      <xdr:spPr bwMode="auto">
        <a:xfrm>
          <a:off x="0" y="14222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358</xdr:row>
      <xdr:rowOff>0</xdr:rowOff>
    </xdr:from>
    <xdr:to>
      <xdr:col>0</xdr:col>
      <xdr:colOff>304800</xdr:colOff>
      <xdr:row>359</xdr:row>
      <xdr:rowOff>121920</xdr:rowOff>
    </xdr:to>
    <xdr:sp macro="" textlink="">
      <xdr:nvSpPr>
        <xdr:cNvPr id="3450" name="AutoShape 378" descr="Boston Bruins">
          <a:extLst>
            <a:ext uri="{FF2B5EF4-FFF2-40B4-BE49-F238E27FC236}">
              <a16:creationId xmlns:a16="http://schemas.microsoft.com/office/drawing/2014/main" id="{00000000-0008-0000-0D00-00007A0D0000}"/>
            </a:ext>
          </a:extLst>
        </xdr:cNvPr>
        <xdr:cNvSpPr>
          <a:spLocks noChangeAspect="1" noChangeArrowheads="1"/>
        </xdr:cNvSpPr>
      </xdr:nvSpPr>
      <xdr:spPr bwMode="auto">
        <a:xfrm>
          <a:off x="0" y="14260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346</xdr:row>
      <xdr:rowOff>0</xdr:rowOff>
    </xdr:from>
    <xdr:to>
      <xdr:col>0</xdr:col>
      <xdr:colOff>304800</xdr:colOff>
      <xdr:row>347</xdr:row>
      <xdr:rowOff>121920</xdr:rowOff>
    </xdr:to>
    <xdr:sp macro="" textlink="">
      <xdr:nvSpPr>
        <xdr:cNvPr id="3451" name="AutoShape 379" descr="Boston Bruins">
          <a:extLst>
            <a:ext uri="{FF2B5EF4-FFF2-40B4-BE49-F238E27FC236}">
              <a16:creationId xmlns:a16="http://schemas.microsoft.com/office/drawing/2014/main" id="{00000000-0008-0000-0D00-00007B0D0000}"/>
            </a:ext>
          </a:extLst>
        </xdr:cNvPr>
        <xdr:cNvSpPr>
          <a:spLocks noChangeAspect="1" noChangeArrowheads="1"/>
        </xdr:cNvSpPr>
      </xdr:nvSpPr>
      <xdr:spPr bwMode="auto">
        <a:xfrm>
          <a:off x="0" y="14297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837</xdr:row>
      <xdr:rowOff>0</xdr:rowOff>
    </xdr:from>
    <xdr:to>
      <xdr:col>0</xdr:col>
      <xdr:colOff>304800</xdr:colOff>
      <xdr:row>838</xdr:row>
      <xdr:rowOff>121920</xdr:rowOff>
    </xdr:to>
    <xdr:sp macro="" textlink="">
      <xdr:nvSpPr>
        <xdr:cNvPr id="3452" name="AutoShape 380" descr="Boston Bruins">
          <a:extLst>
            <a:ext uri="{FF2B5EF4-FFF2-40B4-BE49-F238E27FC236}">
              <a16:creationId xmlns:a16="http://schemas.microsoft.com/office/drawing/2014/main" id="{00000000-0008-0000-0D00-00007C0D0000}"/>
            </a:ext>
          </a:extLst>
        </xdr:cNvPr>
        <xdr:cNvSpPr>
          <a:spLocks noChangeAspect="1" noChangeArrowheads="1"/>
        </xdr:cNvSpPr>
      </xdr:nvSpPr>
      <xdr:spPr bwMode="auto">
        <a:xfrm>
          <a:off x="0" y="14334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188</xdr:row>
      <xdr:rowOff>0</xdr:rowOff>
    </xdr:from>
    <xdr:to>
      <xdr:col>0</xdr:col>
      <xdr:colOff>304800</xdr:colOff>
      <xdr:row>189</xdr:row>
      <xdr:rowOff>121920</xdr:rowOff>
    </xdr:to>
    <xdr:sp macro="" textlink="">
      <xdr:nvSpPr>
        <xdr:cNvPr id="3453" name="AutoShape 381" descr="Ottawa Senators">
          <a:extLst>
            <a:ext uri="{FF2B5EF4-FFF2-40B4-BE49-F238E27FC236}">
              <a16:creationId xmlns:a16="http://schemas.microsoft.com/office/drawing/2014/main" id="{00000000-0008-0000-0D00-00007D0D0000}"/>
            </a:ext>
          </a:extLst>
        </xdr:cNvPr>
        <xdr:cNvSpPr>
          <a:spLocks noChangeAspect="1" noChangeArrowheads="1"/>
        </xdr:cNvSpPr>
      </xdr:nvSpPr>
      <xdr:spPr bwMode="auto">
        <a:xfrm>
          <a:off x="0" y="1437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288</xdr:row>
      <xdr:rowOff>0</xdr:rowOff>
    </xdr:from>
    <xdr:to>
      <xdr:col>0</xdr:col>
      <xdr:colOff>304800</xdr:colOff>
      <xdr:row>289</xdr:row>
      <xdr:rowOff>121920</xdr:rowOff>
    </xdr:to>
    <xdr:sp macro="" textlink="">
      <xdr:nvSpPr>
        <xdr:cNvPr id="3454" name="AutoShape 382" descr="New York Rangers">
          <a:extLst>
            <a:ext uri="{FF2B5EF4-FFF2-40B4-BE49-F238E27FC236}">
              <a16:creationId xmlns:a16="http://schemas.microsoft.com/office/drawing/2014/main" id="{00000000-0008-0000-0D00-00007E0D0000}"/>
            </a:ext>
          </a:extLst>
        </xdr:cNvPr>
        <xdr:cNvSpPr>
          <a:spLocks noChangeAspect="1" noChangeArrowheads="1"/>
        </xdr:cNvSpPr>
      </xdr:nvSpPr>
      <xdr:spPr bwMode="auto">
        <a:xfrm>
          <a:off x="0" y="14409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67</xdr:row>
      <xdr:rowOff>121920</xdr:rowOff>
    </xdr:to>
    <xdr:sp macro="" textlink="">
      <xdr:nvSpPr>
        <xdr:cNvPr id="3455" name="AutoShape 383" descr="New York Rangers">
          <a:extLst>
            <a:ext uri="{FF2B5EF4-FFF2-40B4-BE49-F238E27FC236}">
              <a16:creationId xmlns:a16="http://schemas.microsoft.com/office/drawing/2014/main" id="{00000000-0008-0000-0D00-00007F0D0000}"/>
            </a:ext>
          </a:extLst>
        </xdr:cNvPr>
        <xdr:cNvSpPr>
          <a:spLocks noChangeAspect="1" noChangeArrowheads="1"/>
        </xdr:cNvSpPr>
      </xdr:nvSpPr>
      <xdr:spPr bwMode="auto">
        <a:xfrm>
          <a:off x="0" y="14446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746</xdr:row>
      <xdr:rowOff>0</xdr:rowOff>
    </xdr:from>
    <xdr:to>
      <xdr:col>0</xdr:col>
      <xdr:colOff>304800</xdr:colOff>
      <xdr:row>747</xdr:row>
      <xdr:rowOff>121920</xdr:rowOff>
    </xdr:to>
    <xdr:sp macro="" textlink="">
      <xdr:nvSpPr>
        <xdr:cNvPr id="3456" name="AutoShape 384" descr="Columbus Blue Jackets">
          <a:extLst>
            <a:ext uri="{FF2B5EF4-FFF2-40B4-BE49-F238E27FC236}">
              <a16:creationId xmlns:a16="http://schemas.microsoft.com/office/drawing/2014/main" id="{00000000-0008-0000-0D00-0000800D0000}"/>
            </a:ext>
          </a:extLst>
        </xdr:cNvPr>
        <xdr:cNvSpPr>
          <a:spLocks noChangeAspect="1" noChangeArrowheads="1"/>
        </xdr:cNvSpPr>
      </xdr:nvSpPr>
      <xdr:spPr bwMode="auto">
        <a:xfrm>
          <a:off x="0" y="14484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160</xdr:row>
      <xdr:rowOff>0</xdr:rowOff>
    </xdr:from>
    <xdr:to>
      <xdr:col>0</xdr:col>
      <xdr:colOff>304800</xdr:colOff>
      <xdr:row>161</xdr:row>
      <xdr:rowOff>121920</xdr:rowOff>
    </xdr:to>
    <xdr:sp macro="" textlink="">
      <xdr:nvSpPr>
        <xdr:cNvPr id="3457" name="AutoShape 385" descr="Boston Bruins">
          <a:extLst>
            <a:ext uri="{FF2B5EF4-FFF2-40B4-BE49-F238E27FC236}">
              <a16:creationId xmlns:a16="http://schemas.microsoft.com/office/drawing/2014/main" id="{00000000-0008-0000-0D00-0000810D0000}"/>
            </a:ext>
          </a:extLst>
        </xdr:cNvPr>
        <xdr:cNvSpPr>
          <a:spLocks noChangeAspect="1" noChangeArrowheads="1"/>
        </xdr:cNvSpPr>
      </xdr:nvSpPr>
      <xdr:spPr bwMode="auto">
        <a:xfrm>
          <a:off x="0" y="14521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465</xdr:row>
      <xdr:rowOff>0</xdr:rowOff>
    </xdr:from>
    <xdr:to>
      <xdr:col>0</xdr:col>
      <xdr:colOff>304800</xdr:colOff>
      <xdr:row>466</xdr:row>
      <xdr:rowOff>121920</xdr:rowOff>
    </xdr:to>
    <xdr:sp macro="" textlink="">
      <xdr:nvSpPr>
        <xdr:cNvPr id="3458" name="AutoShape 386" descr="New Jersey Devils">
          <a:extLst>
            <a:ext uri="{FF2B5EF4-FFF2-40B4-BE49-F238E27FC236}">
              <a16:creationId xmlns:a16="http://schemas.microsoft.com/office/drawing/2014/main" id="{00000000-0008-0000-0D00-0000820D0000}"/>
            </a:ext>
          </a:extLst>
        </xdr:cNvPr>
        <xdr:cNvSpPr>
          <a:spLocks noChangeAspect="1" noChangeArrowheads="1"/>
        </xdr:cNvSpPr>
      </xdr:nvSpPr>
      <xdr:spPr bwMode="auto">
        <a:xfrm>
          <a:off x="0" y="14558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825</xdr:row>
      <xdr:rowOff>0</xdr:rowOff>
    </xdr:from>
    <xdr:to>
      <xdr:col>0</xdr:col>
      <xdr:colOff>304800</xdr:colOff>
      <xdr:row>826</xdr:row>
      <xdr:rowOff>121920</xdr:rowOff>
    </xdr:to>
    <xdr:sp macro="" textlink="">
      <xdr:nvSpPr>
        <xdr:cNvPr id="3459" name="AutoShape 387" descr="Detroit Red Wings">
          <a:extLst>
            <a:ext uri="{FF2B5EF4-FFF2-40B4-BE49-F238E27FC236}">
              <a16:creationId xmlns:a16="http://schemas.microsoft.com/office/drawing/2014/main" id="{00000000-0008-0000-0D00-0000830D0000}"/>
            </a:ext>
          </a:extLst>
        </xdr:cNvPr>
        <xdr:cNvSpPr>
          <a:spLocks noChangeAspect="1" noChangeArrowheads="1"/>
        </xdr:cNvSpPr>
      </xdr:nvSpPr>
      <xdr:spPr bwMode="auto">
        <a:xfrm>
          <a:off x="0" y="14596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770</xdr:row>
      <xdr:rowOff>0</xdr:rowOff>
    </xdr:from>
    <xdr:to>
      <xdr:col>0</xdr:col>
      <xdr:colOff>304800</xdr:colOff>
      <xdr:row>771</xdr:row>
      <xdr:rowOff>121920</xdr:rowOff>
    </xdr:to>
    <xdr:sp macro="" textlink="">
      <xdr:nvSpPr>
        <xdr:cNvPr id="3460" name="AutoShape 388" descr="Ottawa Senators">
          <a:extLst>
            <a:ext uri="{FF2B5EF4-FFF2-40B4-BE49-F238E27FC236}">
              <a16:creationId xmlns:a16="http://schemas.microsoft.com/office/drawing/2014/main" id="{00000000-0008-0000-0D00-0000840D0000}"/>
            </a:ext>
          </a:extLst>
        </xdr:cNvPr>
        <xdr:cNvSpPr>
          <a:spLocks noChangeAspect="1" noChangeArrowheads="1"/>
        </xdr:cNvSpPr>
      </xdr:nvSpPr>
      <xdr:spPr bwMode="auto">
        <a:xfrm>
          <a:off x="0" y="14633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688</xdr:row>
      <xdr:rowOff>0</xdr:rowOff>
    </xdr:from>
    <xdr:to>
      <xdr:col>0</xdr:col>
      <xdr:colOff>304800</xdr:colOff>
      <xdr:row>689</xdr:row>
      <xdr:rowOff>121920</xdr:rowOff>
    </xdr:to>
    <xdr:sp macro="" textlink="">
      <xdr:nvSpPr>
        <xdr:cNvPr id="3461" name="AutoShape 389" descr="St Louis Blues">
          <a:extLst>
            <a:ext uri="{FF2B5EF4-FFF2-40B4-BE49-F238E27FC236}">
              <a16:creationId xmlns:a16="http://schemas.microsoft.com/office/drawing/2014/main" id="{00000000-0008-0000-0D00-0000850D0000}"/>
            </a:ext>
          </a:extLst>
        </xdr:cNvPr>
        <xdr:cNvSpPr>
          <a:spLocks noChangeAspect="1" noChangeArrowheads="1"/>
        </xdr:cNvSpPr>
      </xdr:nvSpPr>
      <xdr:spPr bwMode="auto">
        <a:xfrm>
          <a:off x="0" y="1467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444</xdr:row>
      <xdr:rowOff>0</xdr:rowOff>
    </xdr:from>
    <xdr:to>
      <xdr:col>0</xdr:col>
      <xdr:colOff>304800</xdr:colOff>
      <xdr:row>445</xdr:row>
      <xdr:rowOff>121920</xdr:rowOff>
    </xdr:to>
    <xdr:sp macro="" textlink="">
      <xdr:nvSpPr>
        <xdr:cNvPr id="3462" name="AutoShape 390" descr="Carolina Hurricanes">
          <a:extLst>
            <a:ext uri="{FF2B5EF4-FFF2-40B4-BE49-F238E27FC236}">
              <a16:creationId xmlns:a16="http://schemas.microsoft.com/office/drawing/2014/main" id="{00000000-0008-0000-0D00-0000860D0000}"/>
            </a:ext>
          </a:extLst>
        </xdr:cNvPr>
        <xdr:cNvSpPr>
          <a:spLocks noChangeAspect="1" noChangeArrowheads="1"/>
        </xdr:cNvSpPr>
      </xdr:nvSpPr>
      <xdr:spPr bwMode="auto">
        <a:xfrm>
          <a:off x="0" y="14708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662</xdr:row>
      <xdr:rowOff>0</xdr:rowOff>
    </xdr:from>
    <xdr:to>
      <xdr:col>0</xdr:col>
      <xdr:colOff>304800</xdr:colOff>
      <xdr:row>663</xdr:row>
      <xdr:rowOff>121920</xdr:rowOff>
    </xdr:to>
    <xdr:sp macro="" textlink="">
      <xdr:nvSpPr>
        <xdr:cNvPr id="3463" name="AutoShape 391" descr="Montreal Canadiens">
          <a:extLst>
            <a:ext uri="{FF2B5EF4-FFF2-40B4-BE49-F238E27FC236}">
              <a16:creationId xmlns:a16="http://schemas.microsoft.com/office/drawing/2014/main" id="{00000000-0008-0000-0D00-0000870D0000}"/>
            </a:ext>
          </a:extLst>
        </xdr:cNvPr>
        <xdr:cNvSpPr>
          <a:spLocks noChangeAspect="1" noChangeArrowheads="1"/>
        </xdr:cNvSpPr>
      </xdr:nvSpPr>
      <xdr:spPr bwMode="auto">
        <a:xfrm>
          <a:off x="0" y="14745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458</xdr:row>
      <xdr:rowOff>0</xdr:rowOff>
    </xdr:from>
    <xdr:to>
      <xdr:col>0</xdr:col>
      <xdr:colOff>304800</xdr:colOff>
      <xdr:row>459</xdr:row>
      <xdr:rowOff>121920</xdr:rowOff>
    </xdr:to>
    <xdr:sp macro="" textlink="">
      <xdr:nvSpPr>
        <xdr:cNvPr id="3464" name="AutoShape 392" descr="Edmonton Oilers">
          <a:extLst>
            <a:ext uri="{FF2B5EF4-FFF2-40B4-BE49-F238E27FC236}">
              <a16:creationId xmlns:a16="http://schemas.microsoft.com/office/drawing/2014/main" id="{00000000-0008-0000-0D00-0000880D0000}"/>
            </a:ext>
          </a:extLst>
        </xdr:cNvPr>
        <xdr:cNvSpPr>
          <a:spLocks noChangeAspect="1" noChangeArrowheads="1"/>
        </xdr:cNvSpPr>
      </xdr:nvSpPr>
      <xdr:spPr bwMode="auto">
        <a:xfrm>
          <a:off x="0" y="14782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687</xdr:row>
      <xdr:rowOff>0</xdr:rowOff>
    </xdr:from>
    <xdr:to>
      <xdr:col>0</xdr:col>
      <xdr:colOff>304800</xdr:colOff>
      <xdr:row>688</xdr:row>
      <xdr:rowOff>121920</xdr:rowOff>
    </xdr:to>
    <xdr:sp macro="" textlink="">
      <xdr:nvSpPr>
        <xdr:cNvPr id="3465" name="AutoShape 393" descr="St Louis Blues">
          <a:extLst>
            <a:ext uri="{FF2B5EF4-FFF2-40B4-BE49-F238E27FC236}">
              <a16:creationId xmlns:a16="http://schemas.microsoft.com/office/drawing/2014/main" id="{00000000-0008-0000-0D00-0000890D0000}"/>
            </a:ext>
          </a:extLst>
        </xdr:cNvPr>
        <xdr:cNvSpPr>
          <a:spLocks noChangeAspect="1" noChangeArrowheads="1"/>
        </xdr:cNvSpPr>
      </xdr:nvSpPr>
      <xdr:spPr bwMode="auto">
        <a:xfrm>
          <a:off x="0" y="14820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308</xdr:row>
      <xdr:rowOff>0</xdr:rowOff>
    </xdr:from>
    <xdr:to>
      <xdr:col>0</xdr:col>
      <xdr:colOff>304800</xdr:colOff>
      <xdr:row>309</xdr:row>
      <xdr:rowOff>121920</xdr:rowOff>
    </xdr:to>
    <xdr:sp macro="" textlink="">
      <xdr:nvSpPr>
        <xdr:cNvPr id="3466" name="AutoShape 394" descr="Philadelphia Flyers">
          <a:extLst>
            <a:ext uri="{FF2B5EF4-FFF2-40B4-BE49-F238E27FC236}">
              <a16:creationId xmlns:a16="http://schemas.microsoft.com/office/drawing/2014/main" id="{00000000-0008-0000-0D00-00008A0D0000}"/>
            </a:ext>
          </a:extLst>
        </xdr:cNvPr>
        <xdr:cNvSpPr>
          <a:spLocks noChangeAspect="1" noChangeArrowheads="1"/>
        </xdr:cNvSpPr>
      </xdr:nvSpPr>
      <xdr:spPr bwMode="auto">
        <a:xfrm>
          <a:off x="0" y="14857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473</xdr:row>
      <xdr:rowOff>0</xdr:rowOff>
    </xdr:from>
    <xdr:to>
      <xdr:col>0</xdr:col>
      <xdr:colOff>304800</xdr:colOff>
      <xdr:row>474</xdr:row>
      <xdr:rowOff>121920</xdr:rowOff>
    </xdr:to>
    <xdr:sp macro="" textlink="">
      <xdr:nvSpPr>
        <xdr:cNvPr id="3467" name="AutoShape 395" descr="New York Islanders">
          <a:extLst>
            <a:ext uri="{FF2B5EF4-FFF2-40B4-BE49-F238E27FC236}">
              <a16:creationId xmlns:a16="http://schemas.microsoft.com/office/drawing/2014/main" id="{00000000-0008-0000-0D00-00008B0D0000}"/>
            </a:ext>
          </a:extLst>
        </xdr:cNvPr>
        <xdr:cNvSpPr>
          <a:spLocks noChangeAspect="1" noChangeArrowheads="1"/>
        </xdr:cNvSpPr>
      </xdr:nvSpPr>
      <xdr:spPr bwMode="auto">
        <a:xfrm>
          <a:off x="0" y="14894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121920</xdr:rowOff>
    </xdr:to>
    <xdr:sp macro="" textlink="">
      <xdr:nvSpPr>
        <xdr:cNvPr id="3468" name="AutoShape 396" descr="Colorado Avalanche">
          <a:extLst>
            <a:ext uri="{FF2B5EF4-FFF2-40B4-BE49-F238E27FC236}">
              <a16:creationId xmlns:a16="http://schemas.microsoft.com/office/drawing/2014/main" id="{00000000-0008-0000-0D00-00008C0D0000}"/>
            </a:ext>
          </a:extLst>
        </xdr:cNvPr>
        <xdr:cNvSpPr>
          <a:spLocks noChangeAspect="1" noChangeArrowheads="1"/>
        </xdr:cNvSpPr>
      </xdr:nvSpPr>
      <xdr:spPr bwMode="auto">
        <a:xfrm>
          <a:off x="0" y="14932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474</xdr:row>
      <xdr:rowOff>0</xdr:rowOff>
    </xdr:from>
    <xdr:to>
      <xdr:col>0</xdr:col>
      <xdr:colOff>304800</xdr:colOff>
      <xdr:row>475</xdr:row>
      <xdr:rowOff>121920</xdr:rowOff>
    </xdr:to>
    <xdr:sp macro="" textlink="">
      <xdr:nvSpPr>
        <xdr:cNvPr id="3469" name="AutoShape 397" descr="St Louis Blues">
          <a:extLst>
            <a:ext uri="{FF2B5EF4-FFF2-40B4-BE49-F238E27FC236}">
              <a16:creationId xmlns:a16="http://schemas.microsoft.com/office/drawing/2014/main" id="{00000000-0008-0000-0D00-00008D0D0000}"/>
            </a:ext>
          </a:extLst>
        </xdr:cNvPr>
        <xdr:cNvSpPr>
          <a:spLocks noChangeAspect="1" noChangeArrowheads="1"/>
        </xdr:cNvSpPr>
      </xdr:nvSpPr>
      <xdr:spPr bwMode="auto">
        <a:xfrm>
          <a:off x="0" y="1496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649</xdr:row>
      <xdr:rowOff>0</xdr:rowOff>
    </xdr:from>
    <xdr:to>
      <xdr:col>0</xdr:col>
      <xdr:colOff>304800</xdr:colOff>
      <xdr:row>650</xdr:row>
      <xdr:rowOff>121920</xdr:rowOff>
    </xdr:to>
    <xdr:sp macro="" textlink="">
      <xdr:nvSpPr>
        <xdr:cNvPr id="3470" name="AutoShape 398" descr="Philadelphia Flyers">
          <a:extLst>
            <a:ext uri="{FF2B5EF4-FFF2-40B4-BE49-F238E27FC236}">
              <a16:creationId xmlns:a16="http://schemas.microsoft.com/office/drawing/2014/main" id="{00000000-0008-0000-0D00-00008E0D0000}"/>
            </a:ext>
          </a:extLst>
        </xdr:cNvPr>
        <xdr:cNvSpPr>
          <a:spLocks noChangeAspect="1" noChangeArrowheads="1"/>
        </xdr:cNvSpPr>
      </xdr:nvSpPr>
      <xdr:spPr bwMode="auto">
        <a:xfrm>
          <a:off x="0" y="15006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762</xdr:row>
      <xdr:rowOff>0</xdr:rowOff>
    </xdr:from>
    <xdr:to>
      <xdr:col>0</xdr:col>
      <xdr:colOff>304800</xdr:colOff>
      <xdr:row>763</xdr:row>
      <xdr:rowOff>121920</xdr:rowOff>
    </xdr:to>
    <xdr:sp macro="" textlink="">
      <xdr:nvSpPr>
        <xdr:cNvPr id="3471" name="AutoShape 399" descr="Buffalo Sabres">
          <a:extLst>
            <a:ext uri="{FF2B5EF4-FFF2-40B4-BE49-F238E27FC236}">
              <a16:creationId xmlns:a16="http://schemas.microsoft.com/office/drawing/2014/main" id="{00000000-0008-0000-0D00-00008F0D0000}"/>
            </a:ext>
          </a:extLst>
        </xdr:cNvPr>
        <xdr:cNvSpPr>
          <a:spLocks noChangeAspect="1" noChangeArrowheads="1"/>
        </xdr:cNvSpPr>
      </xdr:nvSpPr>
      <xdr:spPr bwMode="auto">
        <a:xfrm>
          <a:off x="0" y="15044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783</xdr:row>
      <xdr:rowOff>0</xdr:rowOff>
    </xdr:from>
    <xdr:to>
      <xdr:col>0</xdr:col>
      <xdr:colOff>304800</xdr:colOff>
      <xdr:row>784</xdr:row>
      <xdr:rowOff>121920</xdr:rowOff>
    </xdr:to>
    <xdr:sp macro="" textlink="">
      <xdr:nvSpPr>
        <xdr:cNvPr id="3472" name="AutoShape 400" descr="Philadelphia Flyers">
          <a:extLst>
            <a:ext uri="{FF2B5EF4-FFF2-40B4-BE49-F238E27FC236}">
              <a16:creationId xmlns:a16="http://schemas.microsoft.com/office/drawing/2014/main" id="{00000000-0008-0000-0D00-0000900D0000}"/>
            </a:ext>
          </a:extLst>
        </xdr:cNvPr>
        <xdr:cNvSpPr>
          <a:spLocks noChangeAspect="1" noChangeArrowheads="1"/>
        </xdr:cNvSpPr>
      </xdr:nvSpPr>
      <xdr:spPr bwMode="auto">
        <a:xfrm>
          <a:off x="0" y="15081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392</xdr:row>
      <xdr:rowOff>0</xdr:rowOff>
    </xdr:from>
    <xdr:to>
      <xdr:col>0</xdr:col>
      <xdr:colOff>304800</xdr:colOff>
      <xdr:row>393</xdr:row>
      <xdr:rowOff>121920</xdr:rowOff>
    </xdr:to>
    <xdr:sp macro="" textlink="">
      <xdr:nvSpPr>
        <xdr:cNvPr id="3473" name="AutoShape 401" descr="Minnesota Wild">
          <a:extLst>
            <a:ext uri="{FF2B5EF4-FFF2-40B4-BE49-F238E27FC236}">
              <a16:creationId xmlns:a16="http://schemas.microsoft.com/office/drawing/2014/main" id="{00000000-0008-0000-0D00-0000910D0000}"/>
            </a:ext>
          </a:extLst>
        </xdr:cNvPr>
        <xdr:cNvSpPr>
          <a:spLocks noChangeAspect="1" noChangeArrowheads="1"/>
        </xdr:cNvSpPr>
      </xdr:nvSpPr>
      <xdr:spPr bwMode="auto">
        <a:xfrm>
          <a:off x="0" y="15118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336</xdr:row>
      <xdr:rowOff>0</xdr:rowOff>
    </xdr:from>
    <xdr:to>
      <xdr:col>0</xdr:col>
      <xdr:colOff>304800</xdr:colOff>
      <xdr:row>337</xdr:row>
      <xdr:rowOff>121920</xdr:rowOff>
    </xdr:to>
    <xdr:sp macro="" textlink="">
      <xdr:nvSpPr>
        <xdr:cNvPr id="3474" name="AutoShape 402" descr="Winnipeg Jets">
          <a:extLst>
            <a:ext uri="{FF2B5EF4-FFF2-40B4-BE49-F238E27FC236}">
              <a16:creationId xmlns:a16="http://schemas.microsoft.com/office/drawing/2014/main" id="{00000000-0008-0000-0D00-0000920D0000}"/>
            </a:ext>
          </a:extLst>
        </xdr:cNvPr>
        <xdr:cNvSpPr>
          <a:spLocks noChangeAspect="1" noChangeArrowheads="1"/>
        </xdr:cNvSpPr>
      </xdr:nvSpPr>
      <xdr:spPr bwMode="auto">
        <a:xfrm>
          <a:off x="0" y="15156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497</xdr:row>
      <xdr:rowOff>0</xdr:rowOff>
    </xdr:from>
    <xdr:to>
      <xdr:col>0</xdr:col>
      <xdr:colOff>304800</xdr:colOff>
      <xdr:row>498</xdr:row>
      <xdr:rowOff>121920</xdr:rowOff>
    </xdr:to>
    <xdr:sp macro="" textlink="">
      <xdr:nvSpPr>
        <xdr:cNvPr id="3475" name="AutoShape 403" descr="Winnipeg Jets">
          <a:extLst>
            <a:ext uri="{FF2B5EF4-FFF2-40B4-BE49-F238E27FC236}">
              <a16:creationId xmlns:a16="http://schemas.microsoft.com/office/drawing/2014/main" id="{00000000-0008-0000-0D00-0000930D0000}"/>
            </a:ext>
          </a:extLst>
        </xdr:cNvPr>
        <xdr:cNvSpPr>
          <a:spLocks noChangeAspect="1" noChangeArrowheads="1"/>
        </xdr:cNvSpPr>
      </xdr:nvSpPr>
      <xdr:spPr bwMode="auto">
        <a:xfrm>
          <a:off x="0" y="15193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65</xdr:row>
      <xdr:rowOff>121920</xdr:rowOff>
    </xdr:to>
    <xdr:sp macro="" textlink="">
      <xdr:nvSpPr>
        <xdr:cNvPr id="3476" name="AutoShape 404" descr="New York Islanders">
          <a:extLst>
            <a:ext uri="{FF2B5EF4-FFF2-40B4-BE49-F238E27FC236}">
              <a16:creationId xmlns:a16="http://schemas.microsoft.com/office/drawing/2014/main" id="{00000000-0008-0000-0D00-0000940D0000}"/>
            </a:ext>
          </a:extLst>
        </xdr:cNvPr>
        <xdr:cNvSpPr>
          <a:spLocks noChangeAspect="1" noChangeArrowheads="1"/>
        </xdr:cNvSpPr>
      </xdr:nvSpPr>
      <xdr:spPr bwMode="auto">
        <a:xfrm>
          <a:off x="0" y="15230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81</xdr:row>
      <xdr:rowOff>121920</xdr:rowOff>
    </xdr:to>
    <xdr:sp macro="" textlink="">
      <xdr:nvSpPr>
        <xdr:cNvPr id="3477" name="AutoShape 405" descr="Nashville Predators">
          <a:extLst>
            <a:ext uri="{FF2B5EF4-FFF2-40B4-BE49-F238E27FC236}">
              <a16:creationId xmlns:a16="http://schemas.microsoft.com/office/drawing/2014/main" id="{00000000-0008-0000-0D00-0000950D0000}"/>
            </a:ext>
          </a:extLst>
        </xdr:cNvPr>
        <xdr:cNvSpPr>
          <a:spLocks noChangeAspect="1" noChangeArrowheads="1"/>
        </xdr:cNvSpPr>
      </xdr:nvSpPr>
      <xdr:spPr bwMode="auto">
        <a:xfrm>
          <a:off x="0" y="152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428</xdr:row>
      <xdr:rowOff>0</xdr:rowOff>
    </xdr:from>
    <xdr:to>
      <xdr:col>0</xdr:col>
      <xdr:colOff>304800</xdr:colOff>
      <xdr:row>429</xdr:row>
      <xdr:rowOff>121920</xdr:rowOff>
    </xdr:to>
    <xdr:sp macro="" textlink="">
      <xdr:nvSpPr>
        <xdr:cNvPr id="3478" name="AutoShape 406" descr="Montreal Canadiens">
          <a:extLst>
            <a:ext uri="{FF2B5EF4-FFF2-40B4-BE49-F238E27FC236}">
              <a16:creationId xmlns:a16="http://schemas.microsoft.com/office/drawing/2014/main" id="{00000000-0008-0000-0D00-0000960D0000}"/>
            </a:ext>
          </a:extLst>
        </xdr:cNvPr>
        <xdr:cNvSpPr>
          <a:spLocks noChangeAspect="1" noChangeArrowheads="1"/>
        </xdr:cNvSpPr>
      </xdr:nvSpPr>
      <xdr:spPr bwMode="auto">
        <a:xfrm>
          <a:off x="0" y="1530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778</xdr:row>
      <xdr:rowOff>0</xdr:rowOff>
    </xdr:from>
    <xdr:to>
      <xdr:col>0</xdr:col>
      <xdr:colOff>304800</xdr:colOff>
      <xdr:row>779</xdr:row>
      <xdr:rowOff>121920</xdr:rowOff>
    </xdr:to>
    <xdr:sp macro="" textlink="">
      <xdr:nvSpPr>
        <xdr:cNvPr id="3479" name="AutoShape 407" descr="Ottawa Senators">
          <a:extLst>
            <a:ext uri="{FF2B5EF4-FFF2-40B4-BE49-F238E27FC236}">
              <a16:creationId xmlns:a16="http://schemas.microsoft.com/office/drawing/2014/main" id="{00000000-0008-0000-0D00-0000970D0000}"/>
            </a:ext>
          </a:extLst>
        </xdr:cNvPr>
        <xdr:cNvSpPr>
          <a:spLocks noChangeAspect="1" noChangeArrowheads="1"/>
        </xdr:cNvSpPr>
      </xdr:nvSpPr>
      <xdr:spPr bwMode="auto">
        <a:xfrm>
          <a:off x="0" y="1534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286</xdr:row>
      <xdr:rowOff>0</xdr:rowOff>
    </xdr:from>
    <xdr:to>
      <xdr:col>0</xdr:col>
      <xdr:colOff>304800</xdr:colOff>
      <xdr:row>287</xdr:row>
      <xdr:rowOff>121920</xdr:rowOff>
    </xdr:to>
    <xdr:sp macro="" textlink="">
      <xdr:nvSpPr>
        <xdr:cNvPr id="3480" name="AutoShape 408" descr="Detroit Red Wings">
          <a:extLst>
            <a:ext uri="{FF2B5EF4-FFF2-40B4-BE49-F238E27FC236}">
              <a16:creationId xmlns:a16="http://schemas.microsoft.com/office/drawing/2014/main" id="{00000000-0008-0000-0D00-0000980D0000}"/>
            </a:ext>
          </a:extLst>
        </xdr:cNvPr>
        <xdr:cNvSpPr>
          <a:spLocks noChangeAspect="1" noChangeArrowheads="1"/>
        </xdr:cNvSpPr>
      </xdr:nvSpPr>
      <xdr:spPr bwMode="auto">
        <a:xfrm>
          <a:off x="0" y="1538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437</xdr:row>
      <xdr:rowOff>0</xdr:rowOff>
    </xdr:from>
    <xdr:to>
      <xdr:col>0</xdr:col>
      <xdr:colOff>304800</xdr:colOff>
      <xdr:row>438</xdr:row>
      <xdr:rowOff>121920</xdr:rowOff>
    </xdr:to>
    <xdr:sp macro="" textlink="">
      <xdr:nvSpPr>
        <xdr:cNvPr id="3481" name="AutoShape 409" descr="New York Islanders">
          <a:extLst>
            <a:ext uri="{FF2B5EF4-FFF2-40B4-BE49-F238E27FC236}">
              <a16:creationId xmlns:a16="http://schemas.microsoft.com/office/drawing/2014/main" id="{00000000-0008-0000-0D00-0000990D0000}"/>
            </a:ext>
          </a:extLst>
        </xdr:cNvPr>
        <xdr:cNvSpPr>
          <a:spLocks noChangeAspect="1" noChangeArrowheads="1"/>
        </xdr:cNvSpPr>
      </xdr:nvSpPr>
      <xdr:spPr bwMode="auto">
        <a:xfrm>
          <a:off x="0" y="1541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173</xdr:row>
      <xdr:rowOff>0</xdr:rowOff>
    </xdr:from>
    <xdr:to>
      <xdr:col>0</xdr:col>
      <xdr:colOff>304800</xdr:colOff>
      <xdr:row>174</xdr:row>
      <xdr:rowOff>121920</xdr:rowOff>
    </xdr:to>
    <xdr:sp macro="" textlink="">
      <xdr:nvSpPr>
        <xdr:cNvPr id="3482" name="AutoShape 410" descr="Arizona Coyotes">
          <a:extLst>
            <a:ext uri="{FF2B5EF4-FFF2-40B4-BE49-F238E27FC236}">
              <a16:creationId xmlns:a16="http://schemas.microsoft.com/office/drawing/2014/main" id="{00000000-0008-0000-0D00-00009A0D0000}"/>
            </a:ext>
          </a:extLst>
        </xdr:cNvPr>
        <xdr:cNvSpPr>
          <a:spLocks noChangeAspect="1" noChangeArrowheads="1"/>
        </xdr:cNvSpPr>
      </xdr:nvSpPr>
      <xdr:spPr bwMode="auto">
        <a:xfrm>
          <a:off x="0" y="1545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636</xdr:row>
      <xdr:rowOff>0</xdr:rowOff>
    </xdr:from>
    <xdr:to>
      <xdr:col>0</xdr:col>
      <xdr:colOff>304800</xdr:colOff>
      <xdr:row>637</xdr:row>
      <xdr:rowOff>121920</xdr:rowOff>
    </xdr:to>
    <xdr:sp macro="" textlink="">
      <xdr:nvSpPr>
        <xdr:cNvPr id="3483" name="AutoShape 411" descr="Vancouver Canucks">
          <a:extLst>
            <a:ext uri="{FF2B5EF4-FFF2-40B4-BE49-F238E27FC236}">
              <a16:creationId xmlns:a16="http://schemas.microsoft.com/office/drawing/2014/main" id="{00000000-0008-0000-0D00-00009B0D0000}"/>
            </a:ext>
          </a:extLst>
        </xdr:cNvPr>
        <xdr:cNvSpPr>
          <a:spLocks noChangeAspect="1" noChangeArrowheads="1"/>
        </xdr:cNvSpPr>
      </xdr:nvSpPr>
      <xdr:spPr bwMode="auto">
        <a:xfrm>
          <a:off x="0" y="1549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619</xdr:row>
      <xdr:rowOff>0</xdr:rowOff>
    </xdr:from>
    <xdr:to>
      <xdr:col>0</xdr:col>
      <xdr:colOff>304800</xdr:colOff>
      <xdr:row>620</xdr:row>
      <xdr:rowOff>121920</xdr:rowOff>
    </xdr:to>
    <xdr:sp macro="" textlink="">
      <xdr:nvSpPr>
        <xdr:cNvPr id="3484" name="AutoShape 412" descr="Arizona Coyotes">
          <a:extLst>
            <a:ext uri="{FF2B5EF4-FFF2-40B4-BE49-F238E27FC236}">
              <a16:creationId xmlns:a16="http://schemas.microsoft.com/office/drawing/2014/main" id="{00000000-0008-0000-0D00-00009C0D0000}"/>
            </a:ext>
          </a:extLst>
        </xdr:cNvPr>
        <xdr:cNvSpPr>
          <a:spLocks noChangeAspect="1" noChangeArrowheads="1"/>
        </xdr:cNvSpPr>
      </xdr:nvSpPr>
      <xdr:spPr bwMode="auto">
        <a:xfrm>
          <a:off x="0" y="1552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46</xdr:row>
      <xdr:rowOff>121920</xdr:rowOff>
    </xdr:to>
    <xdr:sp macro="" textlink="">
      <xdr:nvSpPr>
        <xdr:cNvPr id="3485" name="AutoShape 413" descr="Boston Bruins">
          <a:extLst>
            <a:ext uri="{FF2B5EF4-FFF2-40B4-BE49-F238E27FC236}">
              <a16:creationId xmlns:a16="http://schemas.microsoft.com/office/drawing/2014/main" id="{00000000-0008-0000-0D00-00009D0D0000}"/>
            </a:ext>
          </a:extLst>
        </xdr:cNvPr>
        <xdr:cNvSpPr>
          <a:spLocks noChangeAspect="1" noChangeArrowheads="1"/>
        </xdr:cNvSpPr>
      </xdr:nvSpPr>
      <xdr:spPr bwMode="auto">
        <a:xfrm>
          <a:off x="0" y="1556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536</xdr:row>
      <xdr:rowOff>0</xdr:rowOff>
    </xdr:from>
    <xdr:to>
      <xdr:col>0</xdr:col>
      <xdr:colOff>304800</xdr:colOff>
      <xdr:row>537</xdr:row>
      <xdr:rowOff>121920</xdr:rowOff>
    </xdr:to>
    <xdr:sp macro="" textlink="">
      <xdr:nvSpPr>
        <xdr:cNvPr id="3486" name="AutoShape 414" descr="Columbus Blue Jackets">
          <a:extLst>
            <a:ext uri="{FF2B5EF4-FFF2-40B4-BE49-F238E27FC236}">
              <a16:creationId xmlns:a16="http://schemas.microsoft.com/office/drawing/2014/main" id="{00000000-0008-0000-0D00-00009E0D0000}"/>
            </a:ext>
          </a:extLst>
        </xdr:cNvPr>
        <xdr:cNvSpPr>
          <a:spLocks noChangeAspect="1" noChangeArrowheads="1"/>
        </xdr:cNvSpPr>
      </xdr:nvSpPr>
      <xdr:spPr bwMode="auto">
        <a:xfrm>
          <a:off x="0" y="15604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630</xdr:row>
      <xdr:rowOff>0</xdr:rowOff>
    </xdr:from>
    <xdr:to>
      <xdr:col>0</xdr:col>
      <xdr:colOff>304800</xdr:colOff>
      <xdr:row>631</xdr:row>
      <xdr:rowOff>121920</xdr:rowOff>
    </xdr:to>
    <xdr:sp macro="" textlink="">
      <xdr:nvSpPr>
        <xdr:cNvPr id="3487" name="AutoShape 415" descr="Montreal Canadiens">
          <a:extLst>
            <a:ext uri="{FF2B5EF4-FFF2-40B4-BE49-F238E27FC236}">
              <a16:creationId xmlns:a16="http://schemas.microsoft.com/office/drawing/2014/main" id="{00000000-0008-0000-0D00-00009F0D0000}"/>
            </a:ext>
          </a:extLst>
        </xdr:cNvPr>
        <xdr:cNvSpPr>
          <a:spLocks noChangeAspect="1" noChangeArrowheads="1"/>
        </xdr:cNvSpPr>
      </xdr:nvSpPr>
      <xdr:spPr bwMode="auto">
        <a:xfrm>
          <a:off x="0" y="15641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638</xdr:row>
      <xdr:rowOff>0</xdr:rowOff>
    </xdr:from>
    <xdr:to>
      <xdr:col>0</xdr:col>
      <xdr:colOff>304800</xdr:colOff>
      <xdr:row>639</xdr:row>
      <xdr:rowOff>121920</xdr:rowOff>
    </xdr:to>
    <xdr:sp macro="" textlink="">
      <xdr:nvSpPr>
        <xdr:cNvPr id="3488" name="AutoShape 416" descr="Montreal Canadiens">
          <a:extLst>
            <a:ext uri="{FF2B5EF4-FFF2-40B4-BE49-F238E27FC236}">
              <a16:creationId xmlns:a16="http://schemas.microsoft.com/office/drawing/2014/main" id="{00000000-0008-0000-0D00-0000A00D0000}"/>
            </a:ext>
          </a:extLst>
        </xdr:cNvPr>
        <xdr:cNvSpPr>
          <a:spLocks noChangeAspect="1" noChangeArrowheads="1"/>
        </xdr:cNvSpPr>
      </xdr:nvSpPr>
      <xdr:spPr bwMode="auto">
        <a:xfrm>
          <a:off x="0" y="1567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121920</xdr:rowOff>
    </xdr:to>
    <xdr:sp macro="" textlink="">
      <xdr:nvSpPr>
        <xdr:cNvPr id="3489" name="AutoShape 417" descr="Edmonton Oilers">
          <a:extLst>
            <a:ext uri="{FF2B5EF4-FFF2-40B4-BE49-F238E27FC236}">
              <a16:creationId xmlns:a16="http://schemas.microsoft.com/office/drawing/2014/main" id="{00000000-0008-0000-0D00-0000A10D0000}"/>
            </a:ext>
          </a:extLst>
        </xdr:cNvPr>
        <xdr:cNvSpPr>
          <a:spLocks noChangeAspect="1" noChangeArrowheads="1"/>
        </xdr:cNvSpPr>
      </xdr:nvSpPr>
      <xdr:spPr bwMode="auto">
        <a:xfrm>
          <a:off x="0" y="15716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172</xdr:row>
      <xdr:rowOff>0</xdr:rowOff>
    </xdr:from>
    <xdr:to>
      <xdr:col>0</xdr:col>
      <xdr:colOff>304800</xdr:colOff>
      <xdr:row>173</xdr:row>
      <xdr:rowOff>121920</xdr:rowOff>
    </xdr:to>
    <xdr:sp macro="" textlink="">
      <xdr:nvSpPr>
        <xdr:cNvPr id="3490" name="AutoShape 418" descr="Arizona Coyotes">
          <a:extLst>
            <a:ext uri="{FF2B5EF4-FFF2-40B4-BE49-F238E27FC236}">
              <a16:creationId xmlns:a16="http://schemas.microsoft.com/office/drawing/2014/main" id="{00000000-0008-0000-0D00-0000A20D0000}"/>
            </a:ext>
          </a:extLst>
        </xdr:cNvPr>
        <xdr:cNvSpPr>
          <a:spLocks noChangeAspect="1" noChangeArrowheads="1"/>
        </xdr:cNvSpPr>
      </xdr:nvSpPr>
      <xdr:spPr bwMode="auto">
        <a:xfrm>
          <a:off x="0" y="15753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117</xdr:row>
      <xdr:rowOff>0</xdr:rowOff>
    </xdr:from>
    <xdr:to>
      <xdr:col>0</xdr:col>
      <xdr:colOff>304800</xdr:colOff>
      <xdr:row>118</xdr:row>
      <xdr:rowOff>121920</xdr:rowOff>
    </xdr:to>
    <xdr:sp macro="" textlink="">
      <xdr:nvSpPr>
        <xdr:cNvPr id="3491" name="AutoShape 419" descr="Winnipeg Jets">
          <a:extLst>
            <a:ext uri="{FF2B5EF4-FFF2-40B4-BE49-F238E27FC236}">
              <a16:creationId xmlns:a16="http://schemas.microsoft.com/office/drawing/2014/main" id="{00000000-0008-0000-0D00-0000A30D0000}"/>
            </a:ext>
          </a:extLst>
        </xdr:cNvPr>
        <xdr:cNvSpPr>
          <a:spLocks noChangeAspect="1" noChangeArrowheads="1"/>
        </xdr:cNvSpPr>
      </xdr:nvSpPr>
      <xdr:spPr bwMode="auto">
        <a:xfrm>
          <a:off x="0" y="15790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329</xdr:row>
      <xdr:rowOff>0</xdr:rowOff>
    </xdr:from>
    <xdr:to>
      <xdr:col>0</xdr:col>
      <xdr:colOff>304800</xdr:colOff>
      <xdr:row>330</xdr:row>
      <xdr:rowOff>121920</xdr:rowOff>
    </xdr:to>
    <xdr:sp macro="" textlink="">
      <xdr:nvSpPr>
        <xdr:cNvPr id="3492" name="AutoShape 420" descr="Florida Panthers">
          <a:extLst>
            <a:ext uri="{FF2B5EF4-FFF2-40B4-BE49-F238E27FC236}">
              <a16:creationId xmlns:a16="http://schemas.microsoft.com/office/drawing/2014/main" id="{00000000-0008-0000-0D00-0000A40D0000}"/>
            </a:ext>
          </a:extLst>
        </xdr:cNvPr>
        <xdr:cNvSpPr>
          <a:spLocks noChangeAspect="1" noChangeArrowheads="1"/>
        </xdr:cNvSpPr>
      </xdr:nvSpPr>
      <xdr:spPr bwMode="auto">
        <a:xfrm>
          <a:off x="0" y="15828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668</xdr:row>
      <xdr:rowOff>0</xdr:rowOff>
    </xdr:from>
    <xdr:to>
      <xdr:col>0</xdr:col>
      <xdr:colOff>304800</xdr:colOff>
      <xdr:row>669</xdr:row>
      <xdr:rowOff>121920</xdr:rowOff>
    </xdr:to>
    <xdr:sp macro="" textlink="">
      <xdr:nvSpPr>
        <xdr:cNvPr id="3493" name="AutoShape 421" descr="Los Angeles Kings">
          <a:extLst>
            <a:ext uri="{FF2B5EF4-FFF2-40B4-BE49-F238E27FC236}">
              <a16:creationId xmlns:a16="http://schemas.microsoft.com/office/drawing/2014/main" id="{00000000-0008-0000-0D00-0000A50D0000}"/>
            </a:ext>
          </a:extLst>
        </xdr:cNvPr>
        <xdr:cNvSpPr>
          <a:spLocks noChangeAspect="1" noChangeArrowheads="1"/>
        </xdr:cNvSpPr>
      </xdr:nvSpPr>
      <xdr:spPr bwMode="auto">
        <a:xfrm>
          <a:off x="0" y="15865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441</xdr:row>
      <xdr:rowOff>0</xdr:rowOff>
    </xdr:from>
    <xdr:to>
      <xdr:col>0</xdr:col>
      <xdr:colOff>304800</xdr:colOff>
      <xdr:row>442</xdr:row>
      <xdr:rowOff>121920</xdr:rowOff>
    </xdr:to>
    <xdr:sp macro="" textlink="">
      <xdr:nvSpPr>
        <xdr:cNvPr id="3494" name="AutoShape 422" descr="Colorado Avalanche">
          <a:extLst>
            <a:ext uri="{FF2B5EF4-FFF2-40B4-BE49-F238E27FC236}">
              <a16:creationId xmlns:a16="http://schemas.microsoft.com/office/drawing/2014/main" id="{00000000-0008-0000-0D00-0000A60D0000}"/>
            </a:ext>
          </a:extLst>
        </xdr:cNvPr>
        <xdr:cNvSpPr>
          <a:spLocks noChangeAspect="1" noChangeArrowheads="1"/>
        </xdr:cNvSpPr>
      </xdr:nvSpPr>
      <xdr:spPr bwMode="auto">
        <a:xfrm>
          <a:off x="0" y="15902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614</xdr:row>
      <xdr:rowOff>0</xdr:rowOff>
    </xdr:from>
    <xdr:to>
      <xdr:col>0</xdr:col>
      <xdr:colOff>304800</xdr:colOff>
      <xdr:row>615</xdr:row>
      <xdr:rowOff>121920</xdr:rowOff>
    </xdr:to>
    <xdr:sp macro="" textlink="">
      <xdr:nvSpPr>
        <xdr:cNvPr id="3495" name="AutoShape 423" descr="Arizona Coyotes">
          <a:extLst>
            <a:ext uri="{FF2B5EF4-FFF2-40B4-BE49-F238E27FC236}">
              <a16:creationId xmlns:a16="http://schemas.microsoft.com/office/drawing/2014/main" id="{00000000-0008-0000-0D00-0000A70D0000}"/>
            </a:ext>
          </a:extLst>
        </xdr:cNvPr>
        <xdr:cNvSpPr>
          <a:spLocks noChangeAspect="1" noChangeArrowheads="1"/>
        </xdr:cNvSpPr>
      </xdr:nvSpPr>
      <xdr:spPr bwMode="auto">
        <a:xfrm>
          <a:off x="0" y="15940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799</xdr:row>
      <xdr:rowOff>0</xdr:rowOff>
    </xdr:from>
    <xdr:to>
      <xdr:col>0</xdr:col>
      <xdr:colOff>304800</xdr:colOff>
      <xdr:row>800</xdr:row>
      <xdr:rowOff>121920</xdr:rowOff>
    </xdr:to>
    <xdr:sp macro="" textlink="">
      <xdr:nvSpPr>
        <xdr:cNvPr id="3496" name="AutoShape 424" descr="Dallas Stars">
          <a:extLst>
            <a:ext uri="{FF2B5EF4-FFF2-40B4-BE49-F238E27FC236}">
              <a16:creationId xmlns:a16="http://schemas.microsoft.com/office/drawing/2014/main" id="{00000000-0008-0000-0D00-0000A80D0000}"/>
            </a:ext>
          </a:extLst>
        </xdr:cNvPr>
        <xdr:cNvSpPr>
          <a:spLocks noChangeAspect="1" noChangeArrowheads="1"/>
        </xdr:cNvSpPr>
      </xdr:nvSpPr>
      <xdr:spPr bwMode="auto">
        <a:xfrm>
          <a:off x="0" y="15977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827</xdr:row>
      <xdr:rowOff>0</xdr:rowOff>
    </xdr:from>
    <xdr:to>
      <xdr:col>0</xdr:col>
      <xdr:colOff>304800</xdr:colOff>
      <xdr:row>828</xdr:row>
      <xdr:rowOff>121920</xdr:rowOff>
    </xdr:to>
    <xdr:sp macro="" textlink="">
      <xdr:nvSpPr>
        <xdr:cNvPr id="3497" name="AutoShape 425" descr="Tampa Bay Lightning">
          <a:extLst>
            <a:ext uri="{FF2B5EF4-FFF2-40B4-BE49-F238E27FC236}">
              <a16:creationId xmlns:a16="http://schemas.microsoft.com/office/drawing/2014/main" id="{00000000-0008-0000-0D00-0000A90D0000}"/>
            </a:ext>
          </a:extLst>
        </xdr:cNvPr>
        <xdr:cNvSpPr>
          <a:spLocks noChangeAspect="1" noChangeArrowheads="1"/>
        </xdr:cNvSpPr>
      </xdr:nvSpPr>
      <xdr:spPr bwMode="auto">
        <a:xfrm>
          <a:off x="0" y="15996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56</xdr:row>
      <xdr:rowOff>121920</xdr:rowOff>
    </xdr:to>
    <xdr:sp macro="" textlink="">
      <xdr:nvSpPr>
        <xdr:cNvPr id="3498" name="AutoShape 426" descr="Winnipeg Jets">
          <a:extLst>
            <a:ext uri="{FF2B5EF4-FFF2-40B4-BE49-F238E27FC236}">
              <a16:creationId xmlns:a16="http://schemas.microsoft.com/office/drawing/2014/main" id="{00000000-0008-0000-0D00-0000AA0D0000}"/>
            </a:ext>
          </a:extLst>
        </xdr:cNvPr>
        <xdr:cNvSpPr>
          <a:spLocks noChangeAspect="1" noChangeArrowheads="1"/>
        </xdr:cNvSpPr>
      </xdr:nvSpPr>
      <xdr:spPr bwMode="auto">
        <a:xfrm>
          <a:off x="0" y="1603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839</xdr:row>
      <xdr:rowOff>0</xdr:rowOff>
    </xdr:from>
    <xdr:to>
      <xdr:col>0</xdr:col>
      <xdr:colOff>304800</xdr:colOff>
      <xdr:row>840</xdr:row>
      <xdr:rowOff>121920</xdr:rowOff>
    </xdr:to>
    <xdr:sp macro="" textlink="">
      <xdr:nvSpPr>
        <xdr:cNvPr id="3499" name="AutoShape 427" descr="Vancouver Canucks">
          <a:extLst>
            <a:ext uri="{FF2B5EF4-FFF2-40B4-BE49-F238E27FC236}">
              <a16:creationId xmlns:a16="http://schemas.microsoft.com/office/drawing/2014/main" id="{00000000-0008-0000-0D00-0000AB0D0000}"/>
            </a:ext>
          </a:extLst>
        </xdr:cNvPr>
        <xdr:cNvSpPr>
          <a:spLocks noChangeAspect="1" noChangeArrowheads="1"/>
        </xdr:cNvSpPr>
      </xdr:nvSpPr>
      <xdr:spPr bwMode="auto">
        <a:xfrm>
          <a:off x="0" y="1607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217</xdr:row>
      <xdr:rowOff>0</xdr:rowOff>
    </xdr:from>
    <xdr:to>
      <xdr:col>0</xdr:col>
      <xdr:colOff>304800</xdr:colOff>
      <xdr:row>218</xdr:row>
      <xdr:rowOff>121920</xdr:rowOff>
    </xdr:to>
    <xdr:sp macro="" textlink="">
      <xdr:nvSpPr>
        <xdr:cNvPr id="3500" name="AutoShape 428" descr="Boston Bruins">
          <a:extLst>
            <a:ext uri="{FF2B5EF4-FFF2-40B4-BE49-F238E27FC236}">
              <a16:creationId xmlns:a16="http://schemas.microsoft.com/office/drawing/2014/main" id="{00000000-0008-0000-0D00-0000AC0D0000}"/>
            </a:ext>
          </a:extLst>
        </xdr:cNvPr>
        <xdr:cNvSpPr>
          <a:spLocks noChangeAspect="1" noChangeArrowheads="1"/>
        </xdr:cNvSpPr>
      </xdr:nvSpPr>
      <xdr:spPr bwMode="auto">
        <a:xfrm>
          <a:off x="0" y="16108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730</xdr:row>
      <xdr:rowOff>0</xdr:rowOff>
    </xdr:from>
    <xdr:to>
      <xdr:col>0</xdr:col>
      <xdr:colOff>304800</xdr:colOff>
      <xdr:row>731</xdr:row>
      <xdr:rowOff>121920</xdr:rowOff>
    </xdr:to>
    <xdr:sp macro="" textlink="">
      <xdr:nvSpPr>
        <xdr:cNvPr id="3501" name="AutoShape 429" descr="Philadelphia Flyers">
          <a:extLst>
            <a:ext uri="{FF2B5EF4-FFF2-40B4-BE49-F238E27FC236}">
              <a16:creationId xmlns:a16="http://schemas.microsoft.com/office/drawing/2014/main" id="{00000000-0008-0000-0D00-0000AD0D0000}"/>
            </a:ext>
          </a:extLst>
        </xdr:cNvPr>
        <xdr:cNvSpPr>
          <a:spLocks noChangeAspect="1" noChangeArrowheads="1"/>
        </xdr:cNvSpPr>
      </xdr:nvSpPr>
      <xdr:spPr bwMode="auto">
        <a:xfrm>
          <a:off x="0" y="161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265</xdr:row>
      <xdr:rowOff>0</xdr:rowOff>
    </xdr:from>
    <xdr:to>
      <xdr:col>0</xdr:col>
      <xdr:colOff>304800</xdr:colOff>
      <xdr:row>266</xdr:row>
      <xdr:rowOff>121920</xdr:rowOff>
    </xdr:to>
    <xdr:sp macro="" textlink="">
      <xdr:nvSpPr>
        <xdr:cNvPr id="3502" name="AutoShape 430" descr="New York Islanders">
          <a:extLst>
            <a:ext uri="{FF2B5EF4-FFF2-40B4-BE49-F238E27FC236}">
              <a16:creationId xmlns:a16="http://schemas.microsoft.com/office/drawing/2014/main" id="{00000000-0008-0000-0D00-0000AE0D0000}"/>
            </a:ext>
          </a:extLst>
        </xdr:cNvPr>
        <xdr:cNvSpPr>
          <a:spLocks noChangeAspect="1" noChangeArrowheads="1"/>
        </xdr:cNvSpPr>
      </xdr:nvSpPr>
      <xdr:spPr bwMode="auto">
        <a:xfrm>
          <a:off x="0" y="16183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208</xdr:row>
      <xdr:rowOff>0</xdr:rowOff>
    </xdr:from>
    <xdr:to>
      <xdr:col>0</xdr:col>
      <xdr:colOff>304800</xdr:colOff>
      <xdr:row>209</xdr:row>
      <xdr:rowOff>121920</xdr:rowOff>
    </xdr:to>
    <xdr:sp macro="" textlink="">
      <xdr:nvSpPr>
        <xdr:cNvPr id="3503" name="AutoShape 431" descr="Calgary Flames">
          <a:extLst>
            <a:ext uri="{FF2B5EF4-FFF2-40B4-BE49-F238E27FC236}">
              <a16:creationId xmlns:a16="http://schemas.microsoft.com/office/drawing/2014/main" id="{00000000-0008-0000-0D00-0000AF0D0000}"/>
            </a:ext>
          </a:extLst>
        </xdr:cNvPr>
        <xdr:cNvSpPr>
          <a:spLocks noChangeAspect="1" noChangeArrowheads="1"/>
        </xdr:cNvSpPr>
      </xdr:nvSpPr>
      <xdr:spPr bwMode="auto">
        <a:xfrm>
          <a:off x="0" y="16220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121920</xdr:rowOff>
    </xdr:to>
    <xdr:sp macro="" textlink="">
      <xdr:nvSpPr>
        <xdr:cNvPr id="3504" name="AutoShape 432" descr="Anaheim Ducks">
          <a:extLst>
            <a:ext uri="{FF2B5EF4-FFF2-40B4-BE49-F238E27FC236}">
              <a16:creationId xmlns:a16="http://schemas.microsoft.com/office/drawing/2014/main" id="{00000000-0008-0000-0D00-0000B00D0000}"/>
            </a:ext>
          </a:extLst>
        </xdr:cNvPr>
        <xdr:cNvSpPr>
          <a:spLocks noChangeAspect="1" noChangeArrowheads="1"/>
        </xdr:cNvSpPr>
      </xdr:nvSpPr>
      <xdr:spPr bwMode="auto">
        <a:xfrm>
          <a:off x="0" y="16258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xdr:row>
      <xdr:rowOff>0</xdr:rowOff>
    </xdr:from>
    <xdr:to>
      <xdr:col>0</xdr:col>
      <xdr:colOff>304800</xdr:colOff>
      <xdr:row>232</xdr:row>
      <xdr:rowOff>121920</xdr:rowOff>
    </xdr:to>
    <xdr:sp macro="" textlink="">
      <xdr:nvSpPr>
        <xdr:cNvPr id="3505" name="AutoShape 433" descr="Detroit Red Wings">
          <a:extLst>
            <a:ext uri="{FF2B5EF4-FFF2-40B4-BE49-F238E27FC236}">
              <a16:creationId xmlns:a16="http://schemas.microsoft.com/office/drawing/2014/main" id="{00000000-0008-0000-0D00-0000B10D0000}"/>
            </a:ext>
          </a:extLst>
        </xdr:cNvPr>
        <xdr:cNvSpPr>
          <a:spLocks noChangeAspect="1" noChangeArrowheads="1"/>
        </xdr:cNvSpPr>
      </xdr:nvSpPr>
      <xdr:spPr bwMode="auto">
        <a:xfrm>
          <a:off x="0" y="16295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696</xdr:row>
      <xdr:rowOff>0</xdr:rowOff>
    </xdr:from>
    <xdr:to>
      <xdr:col>0</xdr:col>
      <xdr:colOff>304800</xdr:colOff>
      <xdr:row>697</xdr:row>
      <xdr:rowOff>121920</xdr:rowOff>
    </xdr:to>
    <xdr:sp macro="" textlink="">
      <xdr:nvSpPr>
        <xdr:cNvPr id="3506" name="AutoShape 434" descr="San Jose Sharks">
          <a:extLst>
            <a:ext uri="{FF2B5EF4-FFF2-40B4-BE49-F238E27FC236}">
              <a16:creationId xmlns:a16="http://schemas.microsoft.com/office/drawing/2014/main" id="{00000000-0008-0000-0D00-0000B20D0000}"/>
            </a:ext>
          </a:extLst>
        </xdr:cNvPr>
        <xdr:cNvSpPr>
          <a:spLocks noChangeAspect="1" noChangeArrowheads="1"/>
        </xdr:cNvSpPr>
      </xdr:nvSpPr>
      <xdr:spPr bwMode="auto">
        <a:xfrm>
          <a:off x="0" y="16332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190</xdr:row>
      <xdr:rowOff>0</xdr:rowOff>
    </xdr:from>
    <xdr:to>
      <xdr:col>0</xdr:col>
      <xdr:colOff>304800</xdr:colOff>
      <xdr:row>191</xdr:row>
      <xdr:rowOff>121920</xdr:rowOff>
    </xdr:to>
    <xdr:sp macro="" textlink="">
      <xdr:nvSpPr>
        <xdr:cNvPr id="3507" name="AutoShape 435" descr="Chicago Blackhawks">
          <a:extLst>
            <a:ext uri="{FF2B5EF4-FFF2-40B4-BE49-F238E27FC236}">
              <a16:creationId xmlns:a16="http://schemas.microsoft.com/office/drawing/2014/main" id="{00000000-0008-0000-0D00-0000B30D0000}"/>
            </a:ext>
          </a:extLst>
        </xdr:cNvPr>
        <xdr:cNvSpPr>
          <a:spLocks noChangeAspect="1" noChangeArrowheads="1"/>
        </xdr:cNvSpPr>
      </xdr:nvSpPr>
      <xdr:spPr bwMode="auto">
        <a:xfrm>
          <a:off x="0" y="16370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248</xdr:row>
      <xdr:rowOff>0</xdr:rowOff>
    </xdr:from>
    <xdr:to>
      <xdr:col>0</xdr:col>
      <xdr:colOff>304800</xdr:colOff>
      <xdr:row>249</xdr:row>
      <xdr:rowOff>121920</xdr:rowOff>
    </xdr:to>
    <xdr:sp macro="" textlink="">
      <xdr:nvSpPr>
        <xdr:cNvPr id="3508" name="AutoShape 436" descr="Colorado Avalanche">
          <a:extLst>
            <a:ext uri="{FF2B5EF4-FFF2-40B4-BE49-F238E27FC236}">
              <a16:creationId xmlns:a16="http://schemas.microsoft.com/office/drawing/2014/main" id="{00000000-0008-0000-0D00-0000B40D0000}"/>
            </a:ext>
          </a:extLst>
        </xdr:cNvPr>
        <xdr:cNvSpPr>
          <a:spLocks noChangeAspect="1" noChangeArrowheads="1"/>
        </xdr:cNvSpPr>
      </xdr:nvSpPr>
      <xdr:spPr bwMode="auto">
        <a:xfrm>
          <a:off x="0" y="16407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330</xdr:row>
      <xdr:rowOff>0</xdr:rowOff>
    </xdr:from>
    <xdr:to>
      <xdr:col>0</xdr:col>
      <xdr:colOff>304800</xdr:colOff>
      <xdr:row>331</xdr:row>
      <xdr:rowOff>121920</xdr:rowOff>
    </xdr:to>
    <xdr:sp macro="" textlink="">
      <xdr:nvSpPr>
        <xdr:cNvPr id="3509" name="AutoShape 437" descr="Philadelphia Flyers">
          <a:extLst>
            <a:ext uri="{FF2B5EF4-FFF2-40B4-BE49-F238E27FC236}">
              <a16:creationId xmlns:a16="http://schemas.microsoft.com/office/drawing/2014/main" id="{00000000-0008-0000-0D00-0000B50D0000}"/>
            </a:ext>
          </a:extLst>
        </xdr:cNvPr>
        <xdr:cNvSpPr>
          <a:spLocks noChangeAspect="1" noChangeArrowheads="1"/>
        </xdr:cNvSpPr>
      </xdr:nvSpPr>
      <xdr:spPr bwMode="auto">
        <a:xfrm>
          <a:off x="0" y="1644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699</xdr:row>
      <xdr:rowOff>0</xdr:rowOff>
    </xdr:from>
    <xdr:to>
      <xdr:col>0</xdr:col>
      <xdr:colOff>304800</xdr:colOff>
      <xdr:row>700</xdr:row>
      <xdr:rowOff>121920</xdr:rowOff>
    </xdr:to>
    <xdr:sp macro="" textlink="">
      <xdr:nvSpPr>
        <xdr:cNvPr id="3510" name="AutoShape 438" descr="Columbus Blue Jackets">
          <a:extLst>
            <a:ext uri="{FF2B5EF4-FFF2-40B4-BE49-F238E27FC236}">
              <a16:creationId xmlns:a16="http://schemas.microsoft.com/office/drawing/2014/main" id="{00000000-0008-0000-0D00-0000B60D0000}"/>
            </a:ext>
          </a:extLst>
        </xdr:cNvPr>
        <xdr:cNvSpPr>
          <a:spLocks noChangeAspect="1" noChangeArrowheads="1"/>
        </xdr:cNvSpPr>
      </xdr:nvSpPr>
      <xdr:spPr bwMode="auto">
        <a:xfrm>
          <a:off x="0" y="16482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597</xdr:row>
      <xdr:rowOff>0</xdr:rowOff>
    </xdr:from>
    <xdr:to>
      <xdr:col>0</xdr:col>
      <xdr:colOff>304800</xdr:colOff>
      <xdr:row>598</xdr:row>
      <xdr:rowOff>121920</xdr:rowOff>
    </xdr:to>
    <xdr:sp macro="" textlink="">
      <xdr:nvSpPr>
        <xdr:cNvPr id="3511" name="AutoShape 439" descr="Philadelphia Flyers">
          <a:extLst>
            <a:ext uri="{FF2B5EF4-FFF2-40B4-BE49-F238E27FC236}">
              <a16:creationId xmlns:a16="http://schemas.microsoft.com/office/drawing/2014/main" id="{00000000-0008-0000-0D00-0000B70D0000}"/>
            </a:ext>
          </a:extLst>
        </xdr:cNvPr>
        <xdr:cNvSpPr>
          <a:spLocks noChangeAspect="1" noChangeArrowheads="1"/>
        </xdr:cNvSpPr>
      </xdr:nvSpPr>
      <xdr:spPr bwMode="auto">
        <a:xfrm>
          <a:off x="0" y="16519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198</xdr:row>
      <xdr:rowOff>0</xdr:rowOff>
    </xdr:from>
    <xdr:to>
      <xdr:col>0</xdr:col>
      <xdr:colOff>304800</xdr:colOff>
      <xdr:row>199</xdr:row>
      <xdr:rowOff>121920</xdr:rowOff>
    </xdr:to>
    <xdr:sp macro="" textlink="">
      <xdr:nvSpPr>
        <xdr:cNvPr id="3512" name="AutoShape 440" descr="Tampa Bay Lightning">
          <a:extLst>
            <a:ext uri="{FF2B5EF4-FFF2-40B4-BE49-F238E27FC236}">
              <a16:creationId xmlns:a16="http://schemas.microsoft.com/office/drawing/2014/main" id="{00000000-0008-0000-0D00-0000B80D0000}"/>
            </a:ext>
          </a:extLst>
        </xdr:cNvPr>
        <xdr:cNvSpPr>
          <a:spLocks noChangeAspect="1" noChangeArrowheads="1"/>
        </xdr:cNvSpPr>
      </xdr:nvSpPr>
      <xdr:spPr bwMode="auto">
        <a:xfrm>
          <a:off x="0" y="16556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121920</xdr:rowOff>
    </xdr:to>
    <xdr:sp macro="" textlink="">
      <xdr:nvSpPr>
        <xdr:cNvPr id="3513" name="AutoShape 441" descr="Boston Bruins">
          <a:extLst>
            <a:ext uri="{FF2B5EF4-FFF2-40B4-BE49-F238E27FC236}">
              <a16:creationId xmlns:a16="http://schemas.microsoft.com/office/drawing/2014/main" id="{00000000-0008-0000-0D00-0000B90D0000}"/>
            </a:ext>
          </a:extLst>
        </xdr:cNvPr>
        <xdr:cNvSpPr>
          <a:spLocks noChangeAspect="1" noChangeArrowheads="1"/>
        </xdr:cNvSpPr>
      </xdr:nvSpPr>
      <xdr:spPr bwMode="auto">
        <a:xfrm>
          <a:off x="0" y="16594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121920</xdr:rowOff>
    </xdr:to>
    <xdr:sp macro="" textlink="">
      <xdr:nvSpPr>
        <xdr:cNvPr id="3514" name="AutoShape 442" descr="Edmonton Oilers">
          <a:extLst>
            <a:ext uri="{FF2B5EF4-FFF2-40B4-BE49-F238E27FC236}">
              <a16:creationId xmlns:a16="http://schemas.microsoft.com/office/drawing/2014/main" id="{00000000-0008-0000-0D00-0000BA0D0000}"/>
            </a:ext>
          </a:extLst>
        </xdr:cNvPr>
        <xdr:cNvSpPr>
          <a:spLocks noChangeAspect="1" noChangeArrowheads="1"/>
        </xdr:cNvSpPr>
      </xdr:nvSpPr>
      <xdr:spPr bwMode="auto">
        <a:xfrm>
          <a:off x="0" y="16649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367</xdr:row>
      <xdr:rowOff>0</xdr:rowOff>
    </xdr:from>
    <xdr:to>
      <xdr:col>0</xdr:col>
      <xdr:colOff>304800</xdr:colOff>
      <xdr:row>368</xdr:row>
      <xdr:rowOff>121920</xdr:rowOff>
    </xdr:to>
    <xdr:sp macro="" textlink="">
      <xdr:nvSpPr>
        <xdr:cNvPr id="3515" name="AutoShape 443" descr="Los Angeles Kings">
          <a:extLst>
            <a:ext uri="{FF2B5EF4-FFF2-40B4-BE49-F238E27FC236}">
              <a16:creationId xmlns:a16="http://schemas.microsoft.com/office/drawing/2014/main" id="{00000000-0008-0000-0D00-0000BB0D0000}"/>
            </a:ext>
          </a:extLst>
        </xdr:cNvPr>
        <xdr:cNvSpPr>
          <a:spLocks noChangeAspect="1" noChangeArrowheads="1"/>
        </xdr:cNvSpPr>
      </xdr:nvSpPr>
      <xdr:spPr bwMode="auto">
        <a:xfrm>
          <a:off x="0" y="166870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337</xdr:row>
      <xdr:rowOff>0</xdr:rowOff>
    </xdr:from>
    <xdr:to>
      <xdr:col>0</xdr:col>
      <xdr:colOff>304800</xdr:colOff>
      <xdr:row>338</xdr:row>
      <xdr:rowOff>121920</xdr:rowOff>
    </xdr:to>
    <xdr:sp macro="" textlink="">
      <xdr:nvSpPr>
        <xdr:cNvPr id="3516" name="AutoShape 444" descr="Boston Bruins">
          <a:extLst>
            <a:ext uri="{FF2B5EF4-FFF2-40B4-BE49-F238E27FC236}">
              <a16:creationId xmlns:a16="http://schemas.microsoft.com/office/drawing/2014/main" id="{00000000-0008-0000-0D00-0000BC0D0000}"/>
            </a:ext>
          </a:extLst>
        </xdr:cNvPr>
        <xdr:cNvSpPr>
          <a:spLocks noChangeAspect="1" noChangeArrowheads="1"/>
        </xdr:cNvSpPr>
      </xdr:nvSpPr>
      <xdr:spPr bwMode="auto">
        <a:xfrm>
          <a:off x="0" y="16742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615</xdr:row>
      <xdr:rowOff>0</xdr:rowOff>
    </xdr:from>
    <xdr:to>
      <xdr:col>0</xdr:col>
      <xdr:colOff>304800</xdr:colOff>
      <xdr:row>616</xdr:row>
      <xdr:rowOff>121920</xdr:rowOff>
    </xdr:to>
    <xdr:sp macro="" textlink="">
      <xdr:nvSpPr>
        <xdr:cNvPr id="3517" name="AutoShape 445" descr="San Jose Sharks">
          <a:extLst>
            <a:ext uri="{FF2B5EF4-FFF2-40B4-BE49-F238E27FC236}">
              <a16:creationId xmlns:a16="http://schemas.microsoft.com/office/drawing/2014/main" id="{00000000-0008-0000-0D00-0000BD0D0000}"/>
            </a:ext>
          </a:extLst>
        </xdr:cNvPr>
        <xdr:cNvSpPr>
          <a:spLocks noChangeAspect="1" noChangeArrowheads="1"/>
        </xdr:cNvSpPr>
      </xdr:nvSpPr>
      <xdr:spPr bwMode="auto">
        <a:xfrm>
          <a:off x="0" y="1678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334</xdr:row>
      <xdr:rowOff>0</xdr:rowOff>
    </xdr:from>
    <xdr:to>
      <xdr:col>0</xdr:col>
      <xdr:colOff>304800</xdr:colOff>
      <xdr:row>335</xdr:row>
      <xdr:rowOff>121920</xdr:rowOff>
    </xdr:to>
    <xdr:sp macro="" textlink="">
      <xdr:nvSpPr>
        <xdr:cNvPr id="3518" name="AutoShape 446" descr="Anaheim Ducks">
          <a:extLst>
            <a:ext uri="{FF2B5EF4-FFF2-40B4-BE49-F238E27FC236}">
              <a16:creationId xmlns:a16="http://schemas.microsoft.com/office/drawing/2014/main" id="{00000000-0008-0000-0D00-0000BE0D0000}"/>
            </a:ext>
          </a:extLst>
        </xdr:cNvPr>
        <xdr:cNvSpPr>
          <a:spLocks noChangeAspect="1" noChangeArrowheads="1"/>
        </xdr:cNvSpPr>
      </xdr:nvSpPr>
      <xdr:spPr bwMode="auto">
        <a:xfrm>
          <a:off x="0" y="16817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45</xdr:row>
      <xdr:rowOff>121920</xdr:rowOff>
    </xdr:to>
    <xdr:sp macro="" textlink="">
      <xdr:nvSpPr>
        <xdr:cNvPr id="3519" name="AutoShape 447" descr="Tampa Bay Lightning">
          <a:extLst>
            <a:ext uri="{FF2B5EF4-FFF2-40B4-BE49-F238E27FC236}">
              <a16:creationId xmlns:a16="http://schemas.microsoft.com/office/drawing/2014/main" id="{00000000-0008-0000-0D00-0000BF0D0000}"/>
            </a:ext>
          </a:extLst>
        </xdr:cNvPr>
        <xdr:cNvSpPr>
          <a:spLocks noChangeAspect="1" noChangeArrowheads="1"/>
        </xdr:cNvSpPr>
      </xdr:nvSpPr>
      <xdr:spPr bwMode="auto">
        <a:xfrm>
          <a:off x="0" y="168546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626</xdr:row>
      <xdr:rowOff>0</xdr:rowOff>
    </xdr:from>
    <xdr:to>
      <xdr:col>0</xdr:col>
      <xdr:colOff>304800</xdr:colOff>
      <xdr:row>627</xdr:row>
      <xdr:rowOff>121920</xdr:rowOff>
    </xdr:to>
    <xdr:sp macro="" textlink="">
      <xdr:nvSpPr>
        <xdr:cNvPr id="3520" name="AutoShape 448" descr="Vegas Golden Knights">
          <a:extLst>
            <a:ext uri="{FF2B5EF4-FFF2-40B4-BE49-F238E27FC236}">
              <a16:creationId xmlns:a16="http://schemas.microsoft.com/office/drawing/2014/main" id="{00000000-0008-0000-0D00-0000C00D0000}"/>
            </a:ext>
          </a:extLst>
        </xdr:cNvPr>
        <xdr:cNvSpPr>
          <a:spLocks noChangeAspect="1" noChangeArrowheads="1"/>
        </xdr:cNvSpPr>
      </xdr:nvSpPr>
      <xdr:spPr bwMode="auto">
        <a:xfrm>
          <a:off x="0" y="16892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305</xdr:row>
      <xdr:rowOff>0</xdr:rowOff>
    </xdr:from>
    <xdr:to>
      <xdr:col>0</xdr:col>
      <xdr:colOff>304800</xdr:colOff>
      <xdr:row>306</xdr:row>
      <xdr:rowOff>121920</xdr:rowOff>
    </xdr:to>
    <xdr:sp macro="" textlink="">
      <xdr:nvSpPr>
        <xdr:cNvPr id="3521" name="AutoShape 449" descr="Washington Capitals">
          <a:extLst>
            <a:ext uri="{FF2B5EF4-FFF2-40B4-BE49-F238E27FC236}">
              <a16:creationId xmlns:a16="http://schemas.microsoft.com/office/drawing/2014/main" id="{00000000-0008-0000-0D00-0000C10D0000}"/>
            </a:ext>
          </a:extLst>
        </xdr:cNvPr>
        <xdr:cNvSpPr>
          <a:spLocks noChangeAspect="1" noChangeArrowheads="1"/>
        </xdr:cNvSpPr>
      </xdr:nvSpPr>
      <xdr:spPr bwMode="auto">
        <a:xfrm>
          <a:off x="0" y="16947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121920</xdr:rowOff>
    </xdr:to>
    <xdr:sp macro="" textlink="">
      <xdr:nvSpPr>
        <xdr:cNvPr id="3522" name="AutoShape 450" descr="Ottawa Senators">
          <a:extLst>
            <a:ext uri="{FF2B5EF4-FFF2-40B4-BE49-F238E27FC236}">
              <a16:creationId xmlns:a16="http://schemas.microsoft.com/office/drawing/2014/main" id="{00000000-0008-0000-0D00-0000C20D0000}"/>
            </a:ext>
          </a:extLst>
        </xdr:cNvPr>
        <xdr:cNvSpPr>
          <a:spLocks noChangeAspect="1" noChangeArrowheads="1"/>
        </xdr:cNvSpPr>
      </xdr:nvSpPr>
      <xdr:spPr bwMode="auto">
        <a:xfrm>
          <a:off x="0" y="16984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402</xdr:row>
      <xdr:rowOff>0</xdr:rowOff>
    </xdr:from>
    <xdr:to>
      <xdr:col>0</xdr:col>
      <xdr:colOff>304800</xdr:colOff>
      <xdr:row>403</xdr:row>
      <xdr:rowOff>121920</xdr:rowOff>
    </xdr:to>
    <xdr:sp macro="" textlink="">
      <xdr:nvSpPr>
        <xdr:cNvPr id="3523" name="AutoShape 451" descr="Vancouver Canucks">
          <a:extLst>
            <a:ext uri="{FF2B5EF4-FFF2-40B4-BE49-F238E27FC236}">
              <a16:creationId xmlns:a16="http://schemas.microsoft.com/office/drawing/2014/main" id="{00000000-0008-0000-0D00-0000C30D0000}"/>
            </a:ext>
          </a:extLst>
        </xdr:cNvPr>
        <xdr:cNvSpPr>
          <a:spLocks noChangeAspect="1" noChangeArrowheads="1"/>
        </xdr:cNvSpPr>
      </xdr:nvSpPr>
      <xdr:spPr bwMode="auto">
        <a:xfrm>
          <a:off x="0" y="17022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406</xdr:row>
      <xdr:rowOff>0</xdr:rowOff>
    </xdr:from>
    <xdr:to>
      <xdr:col>0</xdr:col>
      <xdr:colOff>304800</xdr:colOff>
      <xdr:row>407</xdr:row>
      <xdr:rowOff>121920</xdr:rowOff>
    </xdr:to>
    <xdr:sp macro="" textlink="">
      <xdr:nvSpPr>
        <xdr:cNvPr id="3524" name="AutoShape 452" descr="Florida Panthers">
          <a:extLst>
            <a:ext uri="{FF2B5EF4-FFF2-40B4-BE49-F238E27FC236}">
              <a16:creationId xmlns:a16="http://schemas.microsoft.com/office/drawing/2014/main" id="{00000000-0008-0000-0D00-0000C40D0000}"/>
            </a:ext>
          </a:extLst>
        </xdr:cNvPr>
        <xdr:cNvSpPr>
          <a:spLocks noChangeAspect="1" noChangeArrowheads="1"/>
        </xdr:cNvSpPr>
      </xdr:nvSpPr>
      <xdr:spPr bwMode="auto">
        <a:xfrm>
          <a:off x="0" y="17059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314</xdr:row>
      <xdr:rowOff>0</xdr:rowOff>
    </xdr:from>
    <xdr:to>
      <xdr:col>0</xdr:col>
      <xdr:colOff>304800</xdr:colOff>
      <xdr:row>315</xdr:row>
      <xdr:rowOff>121920</xdr:rowOff>
    </xdr:to>
    <xdr:sp macro="" textlink="">
      <xdr:nvSpPr>
        <xdr:cNvPr id="3525" name="AutoShape 453" descr="Vancouver Canucks">
          <a:extLst>
            <a:ext uri="{FF2B5EF4-FFF2-40B4-BE49-F238E27FC236}">
              <a16:creationId xmlns:a16="http://schemas.microsoft.com/office/drawing/2014/main" id="{00000000-0008-0000-0D00-0000C50D0000}"/>
            </a:ext>
          </a:extLst>
        </xdr:cNvPr>
        <xdr:cNvSpPr>
          <a:spLocks noChangeAspect="1" noChangeArrowheads="1"/>
        </xdr:cNvSpPr>
      </xdr:nvSpPr>
      <xdr:spPr bwMode="auto">
        <a:xfrm>
          <a:off x="0" y="170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557</xdr:row>
      <xdr:rowOff>0</xdr:rowOff>
    </xdr:from>
    <xdr:to>
      <xdr:col>0</xdr:col>
      <xdr:colOff>304800</xdr:colOff>
      <xdr:row>558</xdr:row>
      <xdr:rowOff>121920</xdr:rowOff>
    </xdr:to>
    <xdr:sp macro="" textlink="">
      <xdr:nvSpPr>
        <xdr:cNvPr id="3526" name="AutoShape 454" descr="Columbus Blue Jackets">
          <a:extLst>
            <a:ext uri="{FF2B5EF4-FFF2-40B4-BE49-F238E27FC236}">
              <a16:creationId xmlns:a16="http://schemas.microsoft.com/office/drawing/2014/main" id="{00000000-0008-0000-0D00-0000C60D0000}"/>
            </a:ext>
          </a:extLst>
        </xdr:cNvPr>
        <xdr:cNvSpPr>
          <a:spLocks noChangeAspect="1" noChangeArrowheads="1"/>
        </xdr:cNvSpPr>
      </xdr:nvSpPr>
      <xdr:spPr bwMode="auto">
        <a:xfrm>
          <a:off x="0" y="171343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352</xdr:row>
      <xdr:rowOff>0</xdr:rowOff>
    </xdr:from>
    <xdr:to>
      <xdr:col>0</xdr:col>
      <xdr:colOff>304800</xdr:colOff>
      <xdr:row>353</xdr:row>
      <xdr:rowOff>121920</xdr:rowOff>
    </xdr:to>
    <xdr:sp macro="" textlink="">
      <xdr:nvSpPr>
        <xdr:cNvPr id="3527" name="AutoShape 455" descr="St Louis Blues">
          <a:extLst>
            <a:ext uri="{FF2B5EF4-FFF2-40B4-BE49-F238E27FC236}">
              <a16:creationId xmlns:a16="http://schemas.microsoft.com/office/drawing/2014/main" id="{00000000-0008-0000-0D00-0000C70D0000}"/>
            </a:ext>
          </a:extLst>
        </xdr:cNvPr>
        <xdr:cNvSpPr>
          <a:spLocks noChangeAspect="1" noChangeArrowheads="1"/>
        </xdr:cNvSpPr>
      </xdr:nvSpPr>
      <xdr:spPr bwMode="auto">
        <a:xfrm>
          <a:off x="0" y="17171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311</xdr:row>
      <xdr:rowOff>0</xdr:rowOff>
    </xdr:from>
    <xdr:to>
      <xdr:col>0</xdr:col>
      <xdr:colOff>304800</xdr:colOff>
      <xdr:row>312</xdr:row>
      <xdr:rowOff>121920</xdr:rowOff>
    </xdr:to>
    <xdr:sp macro="" textlink="">
      <xdr:nvSpPr>
        <xdr:cNvPr id="3528" name="AutoShape 456" descr="Calgary Flames">
          <a:extLst>
            <a:ext uri="{FF2B5EF4-FFF2-40B4-BE49-F238E27FC236}">
              <a16:creationId xmlns:a16="http://schemas.microsoft.com/office/drawing/2014/main" id="{00000000-0008-0000-0D00-0000C80D0000}"/>
            </a:ext>
          </a:extLst>
        </xdr:cNvPr>
        <xdr:cNvSpPr>
          <a:spLocks noChangeAspect="1" noChangeArrowheads="1"/>
        </xdr:cNvSpPr>
      </xdr:nvSpPr>
      <xdr:spPr bwMode="auto">
        <a:xfrm>
          <a:off x="0" y="172090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566</xdr:row>
      <xdr:rowOff>0</xdr:rowOff>
    </xdr:from>
    <xdr:to>
      <xdr:col>0</xdr:col>
      <xdr:colOff>304800</xdr:colOff>
      <xdr:row>567</xdr:row>
      <xdr:rowOff>121920</xdr:rowOff>
    </xdr:to>
    <xdr:sp macro="" textlink="">
      <xdr:nvSpPr>
        <xdr:cNvPr id="3529" name="AutoShape 457" descr="New Jersey Devils">
          <a:extLst>
            <a:ext uri="{FF2B5EF4-FFF2-40B4-BE49-F238E27FC236}">
              <a16:creationId xmlns:a16="http://schemas.microsoft.com/office/drawing/2014/main" id="{00000000-0008-0000-0D00-0000C90D0000}"/>
            </a:ext>
          </a:extLst>
        </xdr:cNvPr>
        <xdr:cNvSpPr>
          <a:spLocks noChangeAspect="1" noChangeArrowheads="1"/>
        </xdr:cNvSpPr>
      </xdr:nvSpPr>
      <xdr:spPr bwMode="auto">
        <a:xfrm>
          <a:off x="0" y="17246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79</xdr:row>
      <xdr:rowOff>121920</xdr:rowOff>
    </xdr:to>
    <xdr:sp macro="" textlink="">
      <xdr:nvSpPr>
        <xdr:cNvPr id="3530" name="AutoShape 458" descr="Los Angeles Kings">
          <a:extLst>
            <a:ext uri="{FF2B5EF4-FFF2-40B4-BE49-F238E27FC236}">
              <a16:creationId xmlns:a16="http://schemas.microsoft.com/office/drawing/2014/main" id="{00000000-0008-0000-0D00-0000CA0D0000}"/>
            </a:ext>
          </a:extLst>
        </xdr:cNvPr>
        <xdr:cNvSpPr>
          <a:spLocks noChangeAspect="1" noChangeArrowheads="1"/>
        </xdr:cNvSpPr>
      </xdr:nvSpPr>
      <xdr:spPr bwMode="auto">
        <a:xfrm>
          <a:off x="0" y="17283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345</xdr:row>
      <xdr:rowOff>0</xdr:rowOff>
    </xdr:from>
    <xdr:to>
      <xdr:col>0</xdr:col>
      <xdr:colOff>304800</xdr:colOff>
      <xdr:row>346</xdr:row>
      <xdr:rowOff>121920</xdr:rowOff>
    </xdr:to>
    <xdr:sp macro="" textlink="">
      <xdr:nvSpPr>
        <xdr:cNvPr id="3531" name="AutoShape 459" descr="Vegas Golden Knights">
          <a:extLst>
            <a:ext uri="{FF2B5EF4-FFF2-40B4-BE49-F238E27FC236}">
              <a16:creationId xmlns:a16="http://schemas.microsoft.com/office/drawing/2014/main" id="{00000000-0008-0000-0D00-0000CB0D0000}"/>
            </a:ext>
          </a:extLst>
        </xdr:cNvPr>
        <xdr:cNvSpPr>
          <a:spLocks noChangeAspect="1" noChangeArrowheads="1"/>
        </xdr:cNvSpPr>
      </xdr:nvSpPr>
      <xdr:spPr bwMode="auto">
        <a:xfrm>
          <a:off x="0" y="17321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533</xdr:row>
      <xdr:rowOff>0</xdr:rowOff>
    </xdr:from>
    <xdr:to>
      <xdr:col>0</xdr:col>
      <xdr:colOff>304800</xdr:colOff>
      <xdr:row>534</xdr:row>
      <xdr:rowOff>121920</xdr:rowOff>
    </xdr:to>
    <xdr:sp macro="" textlink="">
      <xdr:nvSpPr>
        <xdr:cNvPr id="3532" name="AutoShape 460" descr="Chicago Blackhawks">
          <a:extLst>
            <a:ext uri="{FF2B5EF4-FFF2-40B4-BE49-F238E27FC236}">
              <a16:creationId xmlns:a16="http://schemas.microsoft.com/office/drawing/2014/main" id="{00000000-0008-0000-0D00-0000CC0D0000}"/>
            </a:ext>
          </a:extLst>
        </xdr:cNvPr>
        <xdr:cNvSpPr>
          <a:spLocks noChangeAspect="1" noChangeArrowheads="1"/>
        </xdr:cNvSpPr>
      </xdr:nvSpPr>
      <xdr:spPr bwMode="auto">
        <a:xfrm>
          <a:off x="0" y="17376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813</xdr:row>
      <xdr:rowOff>0</xdr:rowOff>
    </xdr:from>
    <xdr:to>
      <xdr:col>0</xdr:col>
      <xdr:colOff>304800</xdr:colOff>
      <xdr:row>814</xdr:row>
      <xdr:rowOff>121920</xdr:rowOff>
    </xdr:to>
    <xdr:sp macro="" textlink="">
      <xdr:nvSpPr>
        <xdr:cNvPr id="3533" name="AutoShape 461" descr="New York Rangers">
          <a:extLst>
            <a:ext uri="{FF2B5EF4-FFF2-40B4-BE49-F238E27FC236}">
              <a16:creationId xmlns:a16="http://schemas.microsoft.com/office/drawing/2014/main" id="{00000000-0008-0000-0D00-0000CD0D0000}"/>
            </a:ext>
          </a:extLst>
        </xdr:cNvPr>
        <xdr:cNvSpPr>
          <a:spLocks noChangeAspect="1" noChangeArrowheads="1"/>
        </xdr:cNvSpPr>
      </xdr:nvSpPr>
      <xdr:spPr bwMode="auto">
        <a:xfrm>
          <a:off x="0" y="1741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816</xdr:row>
      <xdr:rowOff>0</xdr:rowOff>
    </xdr:from>
    <xdr:to>
      <xdr:col>0</xdr:col>
      <xdr:colOff>304800</xdr:colOff>
      <xdr:row>817</xdr:row>
      <xdr:rowOff>121920</xdr:rowOff>
    </xdr:to>
    <xdr:sp macro="" textlink="">
      <xdr:nvSpPr>
        <xdr:cNvPr id="3534" name="AutoShape 462" descr="New York Rangers">
          <a:extLst>
            <a:ext uri="{FF2B5EF4-FFF2-40B4-BE49-F238E27FC236}">
              <a16:creationId xmlns:a16="http://schemas.microsoft.com/office/drawing/2014/main" id="{00000000-0008-0000-0D00-0000CE0D0000}"/>
            </a:ext>
          </a:extLst>
        </xdr:cNvPr>
        <xdr:cNvSpPr>
          <a:spLocks noChangeAspect="1" noChangeArrowheads="1"/>
        </xdr:cNvSpPr>
      </xdr:nvSpPr>
      <xdr:spPr bwMode="auto">
        <a:xfrm>
          <a:off x="0" y="17451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121920</xdr:rowOff>
    </xdr:to>
    <xdr:sp macro="" textlink="">
      <xdr:nvSpPr>
        <xdr:cNvPr id="3535" name="AutoShape 463" descr="New York Rangers">
          <a:extLst>
            <a:ext uri="{FF2B5EF4-FFF2-40B4-BE49-F238E27FC236}">
              <a16:creationId xmlns:a16="http://schemas.microsoft.com/office/drawing/2014/main" id="{00000000-0008-0000-0D00-0000CF0D0000}"/>
            </a:ext>
          </a:extLst>
        </xdr:cNvPr>
        <xdr:cNvSpPr>
          <a:spLocks noChangeAspect="1" noChangeArrowheads="1"/>
        </xdr:cNvSpPr>
      </xdr:nvSpPr>
      <xdr:spPr bwMode="auto">
        <a:xfrm>
          <a:off x="0" y="17488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121920</xdr:rowOff>
    </xdr:to>
    <xdr:sp macro="" textlink="">
      <xdr:nvSpPr>
        <xdr:cNvPr id="3536" name="AutoShape 464" descr="Pittsburgh Penguins">
          <a:extLst>
            <a:ext uri="{FF2B5EF4-FFF2-40B4-BE49-F238E27FC236}">
              <a16:creationId xmlns:a16="http://schemas.microsoft.com/office/drawing/2014/main" id="{00000000-0008-0000-0D00-0000D00D0000}"/>
            </a:ext>
          </a:extLst>
        </xdr:cNvPr>
        <xdr:cNvSpPr>
          <a:spLocks noChangeAspect="1" noChangeArrowheads="1"/>
        </xdr:cNvSpPr>
      </xdr:nvSpPr>
      <xdr:spPr bwMode="auto">
        <a:xfrm>
          <a:off x="0" y="17526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546</xdr:row>
      <xdr:rowOff>0</xdr:rowOff>
    </xdr:from>
    <xdr:to>
      <xdr:col>0</xdr:col>
      <xdr:colOff>304800</xdr:colOff>
      <xdr:row>547</xdr:row>
      <xdr:rowOff>121920</xdr:rowOff>
    </xdr:to>
    <xdr:sp macro="" textlink="">
      <xdr:nvSpPr>
        <xdr:cNvPr id="3537" name="AutoShape 465" descr="Los Angeles Kings">
          <a:extLst>
            <a:ext uri="{FF2B5EF4-FFF2-40B4-BE49-F238E27FC236}">
              <a16:creationId xmlns:a16="http://schemas.microsoft.com/office/drawing/2014/main" id="{00000000-0008-0000-0D00-0000D10D0000}"/>
            </a:ext>
          </a:extLst>
        </xdr:cNvPr>
        <xdr:cNvSpPr>
          <a:spLocks noChangeAspect="1" noChangeArrowheads="1"/>
        </xdr:cNvSpPr>
      </xdr:nvSpPr>
      <xdr:spPr bwMode="auto">
        <a:xfrm>
          <a:off x="0" y="17563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180</xdr:row>
      <xdr:rowOff>0</xdr:rowOff>
    </xdr:from>
    <xdr:to>
      <xdr:col>0</xdr:col>
      <xdr:colOff>304800</xdr:colOff>
      <xdr:row>181</xdr:row>
      <xdr:rowOff>121920</xdr:rowOff>
    </xdr:to>
    <xdr:sp macro="" textlink="">
      <xdr:nvSpPr>
        <xdr:cNvPr id="3538" name="AutoShape 466" descr="Carolina Hurricanes">
          <a:extLst>
            <a:ext uri="{FF2B5EF4-FFF2-40B4-BE49-F238E27FC236}">
              <a16:creationId xmlns:a16="http://schemas.microsoft.com/office/drawing/2014/main" id="{00000000-0008-0000-0D00-0000D20D0000}"/>
            </a:ext>
          </a:extLst>
        </xdr:cNvPr>
        <xdr:cNvSpPr>
          <a:spLocks noChangeAspect="1" noChangeArrowheads="1"/>
        </xdr:cNvSpPr>
      </xdr:nvSpPr>
      <xdr:spPr bwMode="auto">
        <a:xfrm>
          <a:off x="0" y="17600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280</xdr:row>
      <xdr:rowOff>0</xdr:rowOff>
    </xdr:from>
    <xdr:to>
      <xdr:col>0</xdr:col>
      <xdr:colOff>304800</xdr:colOff>
      <xdr:row>281</xdr:row>
      <xdr:rowOff>121920</xdr:rowOff>
    </xdr:to>
    <xdr:sp macro="" textlink="">
      <xdr:nvSpPr>
        <xdr:cNvPr id="3539" name="AutoShape 467" descr="St Louis Blues">
          <a:extLst>
            <a:ext uri="{FF2B5EF4-FFF2-40B4-BE49-F238E27FC236}">
              <a16:creationId xmlns:a16="http://schemas.microsoft.com/office/drawing/2014/main" id="{00000000-0008-0000-0D00-0000D30D0000}"/>
            </a:ext>
          </a:extLst>
        </xdr:cNvPr>
        <xdr:cNvSpPr>
          <a:spLocks noChangeAspect="1" noChangeArrowheads="1"/>
        </xdr:cNvSpPr>
      </xdr:nvSpPr>
      <xdr:spPr bwMode="auto">
        <a:xfrm>
          <a:off x="0" y="17638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413</xdr:row>
      <xdr:rowOff>0</xdr:rowOff>
    </xdr:from>
    <xdr:to>
      <xdr:col>0</xdr:col>
      <xdr:colOff>304800</xdr:colOff>
      <xdr:row>414</xdr:row>
      <xdr:rowOff>121920</xdr:rowOff>
    </xdr:to>
    <xdr:sp macro="" textlink="">
      <xdr:nvSpPr>
        <xdr:cNvPr id="3540" name="AutoShape 468" descr="San Jose Sharks">
          <a:extLst>
            <a:ext uri="{FF2B5EF4-FFF2-40B4-BE49-F238E27FC236}">
              <a16:creationId xmlns:a16="http://schemas.microsoft.com/office/drawing/2014/main" id="{00000000-0008-0000-0D00-0000D40D0000}"/>
            </a:ext>
          </a:extLst>
        </xdr:cNvPr>
        <xdr:cNvSpPr>
          <a:spLocks noChangeAspect="1" noChangeArrowheads="1"/>
        </xdr:cNvSpPr>
      </xdr:nvSpPr>
      <xdr:spPr bwMode="auto">
        <a:xfrm>
          <a:off x="0" y="17675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436</xdr:row>
      <xdr:rowOff>0</xdr:rowOff>
    </xdr:from>
    <xdr:to>
      <xdr:col>0</xdr:col>
      <xdr:colOff>304800</xdr:colOff>
      <xdr:row>437</xdr:row>
      <xdr:rowOff>121920</xdr:rowOff>
    </xdr:to>
    <xdr:sp macro="" textlink="">
      <xdr:nvSpPr>
        <xdr:cNvPr id="3541" name="AutoShape 469" descr="Calgary Flames">
          <a:extLst>
            <a:ext uri="{FF2B5EF4-FFF2-40B4-BE49-F238E27FC236}">
              <a16:creationId xmlns:a16="http://schemas.microsoft.com/office/drawing/2014/main" id="{00000000-0008-0000-0D00-0000D50D0000}"/>
            </a:ext>
          </a:extLst>
        </xdr:cNvPr>
        <xdr:cNvSpPr>
          <a:spLocks noChangeAspect="1" noChangeArrowheads="1"/>
        </xdr:cNvSpPr>
      </xdr:nvSpPr>
      <xdr:spPr bwMode="auto">
        <a:xfrm>
          <a:off x="0" y="1771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241</xdr:row>
      <xdr:rowOff>0</xdr:rowOff>
    </xdr:from>
    <xdr:to>
      <xdr:col>0</xdr:col>
      <xdr:colOff>304800</xdr:colOff>
      <xdr:row>242</xdr:row>
      <xdr:rowOff>121920</xdr:rowOff>
    </xdr:to>
    <xdr:sp macro="" textlink="">
      <xdr:nvSpPr>
        <xdr:cNvPr id="3542" name="AutoShape 470" descr="Calgary Flames">
          <a:extLst>
            <a:ext uri="{FF2B5EF4-FFF2-40B4-BE49-F238E27FC236}">
              <a16:creationId xmlns:a16="http://schemas.microsoft.com/office/drawing/2014/main" id="{00000000-0008-0000-0D00-0000D60D0000}"/>
            </a:ext>
          </a:extLst>
        </xdr:cNvPr>
        <xdr:cNvSpPr>
          <a:spLocks noChangeAspect="1" noChangeArrowheads="1"/>
        </xdr:cNvSpPr>
      </xdr:nvSpPr>
      <xdr:spPr bwMode="auto">
        <a:xfrm>
          <a:off x="0" y="17750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469</xdr:row>
      <xdr:rowOff>0</xdr:rowOff>
    </xdr:from>
    <xdr:to>
      <xdr:col>0</xdr:col>
      <xdr:colOff>304800</xdr:colOff>
      <xdr:row>470</xdr:row>
      <xdr:rowOff>121920</xdr:rowOff>
    </xdr:to>
    <xdr:sp macro="" textlink="">
      <xdr:nvSpPr>
        <xdr:cNvPr id="3543" name="AutoShape 471" descr="San Jose Sharks">
          <a:extLst>
            <a:ext uri="{FF2B5EF4-FFF2-40B4-BE49-F238E27FC236}">
              <a16:creationId xmlns:a16="http://schemas.microsoft.com/office/drawing/2014/main" id="{00000000-0008-0000-0D00-0000D70D0000}"/>
            </a:ext>
          </a:extLst>
        </xdr:cNvPr>
        <xdr:cNvSpPr>
          <a:spLocks noChangeAspect="1" noChangeArrowheads="1"/>
        </xdr:cNvSpPr>
      </xdr:nvSpPr>
      <xdr:spPr bwMode="auto">
        <a:xfrm>
          <a:off x="0" y="17787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579</xdr:row>
      <xdr:rowOff>0</xdr:rowOff>
    </xdr:from>
    <xdr:to>
      <xdr:col>0</xdr:col>
      <xdr:colOff>304800</xdr:colOff>
      <xdr:row>580</xdr:row>
      <xdr:rowOff>121920</xdr:rowOff>
    </xdr:to>
    <xdr:sp macro="" textlink="">
      <xdr:nvSpPr>
        <xdr:cNvPr id="3544" name="AutoShape 472" descr="Los Angeles Kings">
          <a:extLst>
            <a:ext uri="{FF2B5EF4-FFF2-40B4-BE49-F238E27FC236}">
              <a16:creationId xmlns:a16="http://schemas.microsoft.com/office/drawing/2014/main" id="{00000000-0008-0000-0D00-0000D80D0000}"/>
            </a:ext>
          </a:extLst>
        </xdr:cNvPr>
        <xdr:cNvSpPr>
          <a:spLocks noChangeAspect="1" noChangeArrowheads="1"/>
        </xdr:cNvSpPr>
      </xdr:nvSpPr>
      <xdr:spPr bwMode="auto">
        <a:xfrm>
          <a:off x="0" y="17824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293</xdr:row>
      <xdr:rowOff>0</xdr:rowOff>
    </xdr:from>
    <xdr:to>
      <xdr:col>0</xdr:col>
      <xdr:colOff>304800</xdr:colOff>
      <xdr:row>294</xdr:row>
      <xdr:rowOff>121920</xdr:rowOff>
    </xdr:to>
    <xdr:sp macro="" textlink="">
      <xdr:nvSpPr>
        <xdr:cNvPr id="3545" name="AutoShape 473" descr="Ottawa Senators">
          <a:extLst>
            <a:ext uri="{FF2B5EF4-FFF2-40B4-BE49-F238E27FC236}">
              <a16:creationId xmlns:a16="http://schemas.microsoft.com/office/drawing/2014/main" id="{00000000-0008-0000-0D00-0000D90D0000}"/>
            </a:ext>
          </a:extLst>
        </xdr:cNvPr>
        <xdr:cNvSpPr>
          <a:spLocks noChangeAspect="1" noChangeArrowheads="1"/>
        </xdr:cNvSpPr>
      </xdr:nvSpPr>
      <xdr:spPr bwMode="auto">
        <a:xfrm>
          <a:off x="0" y="17862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267</xdr:row>
      <xdr:rowOff>0</xdr:rowOff>
    </xdr:from>
    <xdr:to>
      <xdr:col>0</xdr:col>
      <xdr:colOff>304800</xdr:colOff>
      <xdr:row>268</xdr:row>
      <xdr:rowOff>121920</xdr:rowOff>
    </xdr:to>
    <xdr:sp macro="" textlink="">
      <xdr:nvSpPr>
        <xdr:cNvPr id="3546" name="AutoShape 474" descr="Boston Bruins">
          <a:extLst>
            <a:ext uri="{FF2B5EF4-FFF2-40B4-BE49-F238E27FC236}">
              <a16:creationId xmlns:a16="http://schemas.microsoft.com/office/drawing/2014/main" id="{00000000-0008-0000-0D00-0000DA0D0000}"/>
            </a:ext>
          </a:extLst>
        </xdr:cNvPr>
        <xdr:cNvSpPr>
          <a:spLocks noChangeAspect="1" noChangeArrowheads="1"/>
        </xdr:cNvSpPr>
      </xdr:nvSpPr>
      <xdr:spPr bwMode="auto">
        <a:xfrm>
          <a:off x="0" y="17899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633</xdr:row>
      <xdr:rowOff>0</xdr:rowOff>
    </xdr:from>
    <xdr:to>
      <xdr:col>0</xdr:col>
      <xdr:colOff>304800</xdr:colOff>
      <xdr:row>634</xdr:row>
      <xdr:rowOff>121920</xdr:rowOff>
    </xdr:to>
    <xdr:sp macro="" textlink="">
      <xdr:nvSpPr>
        <xdr:cNvPr id="3547" name="AutoShape 475" descr="Dallas Stars">
          <a:extLst>
            <a:ext uri="{FF2B5EF4-FFF2-40B4-BE49-F238E27FC236}">
              <a16:creationId xmlns:a16="http://schemas.microsoft.com/office/drawing/2014/main" id="{00000000-0008-0000-0D00-0000DB0D0000}"/>
            </a:ext>
          </a:extLst>
        </xdr:cNvPr>
        <xdr:cNvSpPr>
          <a:spLocks noChangeAspect="1" noChangeArrowheads="1"/>
        </xdr:cNvSpPr>
      </xdr:nvSpPr>
      <xdr:spPr bwMode="auto">
        <a:xfrm>
          <a:off x="0" y="179367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269</xdr:row>
      <xdr:rowOff>0</xdr:rowOff>
    </xdr:from>
    <xdr:to>
      <xdr:col>0</xdr:col>
      <xdr:colOff>304800</xdr:colOff>
      <xdr:row>270</xdr:row>
      <xdr:rowOff>121920</xdr:rowOff>
    </xdr:to>
    <xdr:sp macro="" textlink="">
      <xdr:nvSpPr>
        <xdr:cNvPr id="3548" name="AutoShape 476" descr="Buffalo Sabres">
          <a:extLst>
            <a:ext uri="{FF2B5EF4-FFF2-40B4-BE49-F238E27FC236}">
              <a16:creationId xmlns:a16="http://schemas.microsoft.com/office/drawing/2014/main" id="{00000000-0008-0000-0D00-0000DC0D0000}"/>
            </a:ext>
          </a:extLst>
        </xdr:cNvPr>
        <xdr:cNvSpPr>
          <a:spLocks noChangeAspect="1" noChangeArrowheads="1"/>
        </xdr:cNvSpPr>
      </xdr:nvSpPr>
      <xdr:spPr bwMode="auto">
        <a:xfrm>
          <a:off x="0" y="179740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560</xdr:row>
      <xdr:rowOff>0</xdr:rowOff>
    </xdr:from>
    <xdr:to>
      <xdr:col>0</xdr:col>
      <xdr:colOff>304800</xdr:colOff>
      <xdr:row>561</xdr:row>
      <xdr:rowOff>121920</xdr:rowOff>
    </xdr:to>
    <xdr:sp macro="" textlink="">
      <xdr:nvSpPr>
        <xdr:cNvPr id="3549" name="AutoShape 477" descr="San Jose Sharks">
          <a:extLst>
            <a:ext uri="{FF2B5EF4-FFF2-40B4-BE49-F238E27FC236}">
              <a16:creationId xmlns:a16="http://schemas.microsoft.com/office/drawing/2014/main" id="{00000000-0008-0000-0D00-0000DD0D0000}"/>
            </a:ext>
          </a:extLst>
        </xdr:cNvPr>
        <xdr:cNvSpPr>
          <a:spLocks noChangeAspect="1" noChangeArrowheads="1"/>
        </xdr:cNvSpPr>
      </xdr:nvSpPr>
      <xdr:spPr bwMode="auto">
        <a:xfrm>
          <a:off x="0" y="180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486</xdr:row>
      <xdr:rowOff>0</xdr:rowOff>
    </xdr:from>
    <xdr:to>
      <xdr:col>0</xdr:col>
      <xdr:colOff>304800</xdr:colOff>
      <xdr:row>487</xdr:row>
      <xdr:rowOff>121920</xdr:rowOff>
    </xdr:to>
    <xdr:sp macro="" textlink="">
      <xdr:nvSpPr>
        <xdr:cNvPr id="3550" name="AutoShape 478" descr="Arizona Coyotes">
          <a:extLst>
            <a:ext uri="{FF2B5EF4-FFF2-40B4-BE49-F238E27FC236}">
              <a16:creationId xmlns:a16="http://schemas.microsoft.com/office/drawing/2014/main" id="{00000000-0008-0000-0D00-0000DE0D0000}"/>
            </a:ext>
          </a:extLst>
        </xdr:cNvPr>
        <xdr:cNvSpPr>
          <a:spLocks noChangeAspect="1" noChangeArrowheads="1"/>
        </xdr:cNvSpPr>
      </xdr:nvSpPr>
      <xdr:spPr bwMode="auto">
        <a:xfrm>
          <a:off x="0" y="180487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772</xdr:row>
      <xdr:rowOff>0</xdr:rowOff>
    </xdr:from>
    <xdr:to>
      <xdr:col>0</xdr:col>
      <xdr:colOff>304800</xdr:colOff>
      <xdr:row>773</xdr:row>
      <xdr:rowOff>121920</xdr:rowOff>
    </xdr:to>
    <xdr:sp macro="" textlink="">
      <xdr:nvSpPr>
        <xdr:cNvPr id="3551" name="AutoShape 479" descr="Florida Panthers">
          <a:extLst>
            <a:ext uri="{FF2B5EF4-FFF2-40B4-BE49-F238E27FC236}">
              <a16:creationId xmlns:a16="http://schemas.microsoft.com/office/drawing/2014/main" id="{00000000-0008-0000-0D00-0000DF0D0000}"/>
            </a:ext>
          </a:extLst>
        </xdr:cNvPr>
        <xdr:cNvSpPr>
          <a:spLocks noChangeAspect="1" noChangeArrowheads="1"/>
        </xdr:cNvSpPr>
      </xdr:nvSpPr>
      <xdr:spPr bwMode="auto">
        <a:xfrm>
          <a:off x="0" y="1808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564</xdr:row>
      <xdr:rowOff>0</xdr:rowOff>
    </xdr:from>
    <xdr:to>
      <xdr:col>0</xdr:col>
      <xdr:colOff>304800</xdr:colOff>
      <xdr:row>565</xdr:row>
      <xdr:rowOff>121920</xdr:rowOff>
    </xdr:to>
    <xdr:sp macro="" textlink="">
      <xdr:nvSpPr>
        <xdr:cNvPr id="3552" name="AutoShape 480" descr="Florida Panthers">
          <a:extLst>
            <a:ext uri="{FF2B5EF4-FFF2-40B4-BE49-F238E27FC236}">
              <a16:creationId xmlns:a16="http://schemas.microsoft.com/office/drawing/2014/main" id="{00000000-0008-0000-0D00-0000E00D0000}"/>
            </a:ext>
          </a:extLst>
        </xdr:cNvPr>
        <xdr:cNvSpPr>
          <a:spLocks noChangeAspect="1" noChangeArrowheads="1"/>
        </xdr:cNvSpPr>
      </xdr:nvSpPr>
      <xdr:spPr bwMode="auto">
        <a:xfrm>
          <a:off x="0" y="18123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703</xdr:row>
      <xdr:rowOff>0</xdr:rowOff>
    </xdr:from>
    <xdr:to>
      <xdr:col>0</xdr:col>
      <xdr:colOff>304800</xdr:colOff>
      <xdr:row>704</xdr:row>
      <xdr:rowOff>121920</xdr:rowOff>
    </xdr:to>
    <xdr:sp macro="" textlink="">
      <xdr:nvSpPr>
        <xdr:cNvPr id="3553" name="AutoShape 481" descr="Boston Bruins">
          <a:extLst>
            <a:ext uri="{FF2B5EF4-FFF2-40B4-BE49-F238E27FC236}">
              <a16:creationId xmlns:a16="http://schemas.microsoft.com/office/drawing/2014/main" id="{00000000-0008-0000-0D00-0000E10D0000}"/>
            </a:ext>
          </a:extLst>
        </xdr:cNvPr>
        <xdr:cNvSpPr>
          <a:spLocks noChangeAspect="1" noChangeArrowheads="1"/>
        </xdr:cNvSpPr>
      </xdr:nvSpPr>
      <xdr:spPr bwMode="auto">
        <a:xfrm>
          <a:off x="0" y="18160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690</xdr:row>
      <xdr:rowOff>0</xdr:rowOff>
    </xdr:from>
    <xdr:to>
      <xdr:col>0</xdr:col>
      <xdr:colOff>304800</xdr:colOff>
      <xdr:row>691</xdr:row>
      <xdr:rowOff>121920</xdr:rowOff>
    </xdr:to>
    <xdr:sp macro="" textlink="">
      <xdr:nvSpPr>
        <xdr:cNvPr id="3554" name="AutoShape 482" descr="Chicago Blackhawks">
          <a:extLst>
            <a:ext uri="{FF2B5EF4-FFF2-40B4-BE49-F238E27FC236}">
              <a16:creationId xmlns:a16="http://schemas.microsoft.com/office/drawing/2014/main" id="{00000000-0008-0000-0D00-0000E20D0000}"/>
            </a:ext>
          </a:extLst>
        </xdr:cNvPr>
        <xdr:cNvSpPr>
          <a:spLocks noChangeAspect="1" noChangeArrowheads="1"/>
        </xdr:cNvSpPr>
      </xdr:nvSpPr>
      <xdr:spPr bwMode="auto">
        <a:xfrm>
          <a:off x="0" y="18198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167</xdr:row>
      <xdr:rowOff>0</xdr:rowOff>
    </xdr:from>
    <xdr:to>
      <xdr:col>0</xdr:col>
      <xdr:colOff>304800</xdr:colOff>
      <xdr:row>168</xdr:row>
      <xdr:rowOff>121920</xdr:rowOff>
    </xdr:to>
    <xdr:sp macro="" textlink="">
      <xdr:nvSpPr>
        <xdr:cNvPr id="3555" name="AutoShape 483" descr="New York Rangers">
          <a:extLst>
            <a:ext uri="{FF2B5EF4-FFF2-40B4-BE49-F238E27FC236}">
              <a16:creationId xmlns:a16="http://schemas.microsoft.com/office/drawing/2014/main" id="{00000000-0008-0000-0D00-0000E30D0000}"/>
            </a:ext>
          </a:extLst>
        </xdr:cNvPr>
        <xdr:cNvSpPr>
          <a:spLocks noChangeAspect="1" noChangeArrowheads="1"/>
        </xdr:cNvSpPr>
      </xdr:nvSpPr>
      <xdr:spPr bwMode="auto">
        <a:xfrm>
          <a:off x="0" y="18235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596</xdr:row>
      <xdr:rowOff>0</xdr:rowOff>
    </xdr:from>
    <xdr:to>
      <xdr:col>0</xdr:col>
      <xdr:colOff>304800</xdr:colOff>
      <xdr:row>597</xdr:row>
      <xdr:rowOff>121920</xdr:rowOff>
    </xdr:to>
    <xdr:sp macro="" textlink="">
      <xdr:nvSpPr>
        <xdr:cNvPr id="3556" name="AutoShape 484" descr="New York Islanders">
          <a:extLst>
            <a:ext uri="{FF2B5EF4-FFF2-40B4-BE49-F238E27FC236}">
              <a16:creationId xmlns:a16="http://schemas.microsoft.com/office/drawing/2014/main" id="{00000000-0008-0000-0D00-0000E40D0000}"/>
            </a:ext>
          </a:extLst>
        </xdr:cNvPr>
        <xdr:cNvSpPr>
          <a:spLocks noChangeAspect="1" noChangeArrowheads="1"/>
        </xdr:cNvSpPr>
      </xdr:nvSpPr>
      <xdr:spPr bwMode="auto">
        <a:xfrm>
          <a:off x="0" y="18272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299</xdr:row>
      <xdr:rowOff>0</xdr:rowOff>
    </xdr:from>
    <xdr:to>
      <xdr:col>0</xdr:col>
      <xdr:colOff>304800</xdr:colOff>
      <xdr:row>300</xdr:row>
      <xdr:rowOff>121920</xdr:rowOff>
    </xdr:to>
    <xdr:sp macro="" textlink="">
      <xdr:nvSpPr>
        <xdr:cNvPr id="3557" name="AutoShape 485" descr="Columbus Blue Jackets">
          <a:extLst>
            <a:ext uri="{FF2B5EF4-FFF2-40B4-BE49-F238E27FC236}">
              <a16:creationId xmlns:a16="http://schemas.microsoft.com/office/drawing/2014/main" id="{00000000-0008-0000-0D00-0000E50D0000}"/>
            </a:ext>
          </a:extLst>
        </xdr:cNvPr>
        <xdr:cNvSpPr>
          <a:spLocks noChangeAspect="1" noChangeArrowheads="1"/>
        </xdr:cNvSpPr>
      </xdr:nvSpPr>
      <xdr:spPr bwMode="auto">
        <a:xfrm>
          <a:off x="0" y="18328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310</xdr:row>
      <xdr:rowOff>0</xdr:rowOff>
    </xdr:from>
    <xdr:to>
      <xdr:col>0</xdr:col>
      <xdr:colOff>304800</xdr:colOff>
      <xdr:row>311</xdr:row>
      <xdr:rowOff>121920</xdr:rowOff>
    </xdr:to>
    <xdr:sp macro="" textlink="">
      <xdr:nvSpPr>
        <xdr:cNvPr id="3558" name="AutoShape 486" descr="Detroit Red Wings">
          <a:extLst>
            <a:ext uri="{FF2B5EF4-FFF2-40B4-BE49-F238E27FC236}">
              <a16:creationId xmlns:a16="http://schemas.microsoft.com/office/drawing/2014/main" id="{00000000-0008-0000-0D00-0000E60D0000}"/>
            </a:ext>
          </a:extLst>
        </xdr:cNvPr>
        <xdr:cNvSpPr>
          <a:spLocks noChangeAspect="1" noChangeArrowheads="1"/>
        </xdr:cNvSpPr>
      </xdr:nvSpPr>
      <xdr:spPr bwMode="auto">
        <a:xfrm>
          <a:off x="0" y="18365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147</xdr:row>
      <xdr:rowOff>0</xdr:rowOff>
    </xdr:from>
    <xdr:to>
      <xdr:col>0</xdr:col>
      <xdr:colOff>304800</xdr:colOff>
      <xdr:row>148</xdr:row>
      <xdr:rowOff>121920</xdr:rowOff>
    </xdr:to>
    <xdr:sp macro="" textlink="">
      <xdr:nvSpPr>
        <xdr:cNvPr id="3559" name="AutoShape 487" descr="Chicago Blackhawks">
          <a:extLst>
            <a:ext uri="{FF2B5EF4-FFF2-40B4-BE49-F238E27FC236}">
              <a16:creationId xmlns:a16="http://schemas.microsoft.com/office/drawing/2014/main" id="{00000000-0008-0000-0D00-0000E70D0000}"/>
            </a:ext>
          </a:extLst>
        </xdr:cNvPr>
        <xdr:cNvSpPr>
          <a:spLocks noChangeAspect="1" noChangeArrowheads="1"/>
        </xdr:cNvSpPr>
      </xdr:nvSpPr>
      <xdr:spPr bwMode="auto">
        <a:xfrm>
          <a:off x="0" y="18403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295</xdr:row>
      <xdr:rowOff>0</xdr:rowOff>
    </xdr:from>
    <xdr:to>
      <xdr:col>0</xdr:col>
      <xdr:colOff>304800</xdr:colOff>
      <xdr:row>296</xdr:row>
      <xdr:rowOff>121920</xdr:rowOff>
    </xdr:to>
    <xdr:sp macro="" textlink="">
      <xdr:nvSpPr>
        <xdr:cNvPr id="3560" name="AutoShape 488" descr="Nashville Predators">
          <a:extLst>
            <a:ext uri="{FF2B5EF4-FFF2-40B4-BE49-F238E27FC236}">
              <a16:creationId xmlns:a16="http://schemas.microsoft.com/office/drawing/2014/main" id="{00000000-0008-0000-0D00-0000E80D0000}"/>
            </a:ext>
          </a:extLst>
        </xdr:cNvPr>
        <xdr:cNvSpPr>
          <a:spLocks noChangeAspect="1" noChangeArrowheads="1"/>
        </xdr:cNvSpPr>
      </xdr:nvSpPr>
      <xdr:spPr bwMode="auto">
        <a:xfrm>
          <a:off x="0" y="18440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547</xdr:row>
      <xdr:rowOff>0</xdr:rowOff>
    </xdr:from>
    <xdr:to>
      <xdr:col>0</xdr:col>
      <xdr:colOff>304800</xdr:colOff>
      <xdr:row>548</xdr:row>
      <xdr:rowOff>121920</xdr:rowOff>
    </xdr:to>
    <xdr:sp macro="" textlink="">
      <xdr:nvSpPr>
        <xdr:cNvPr id="3561" name="AutoShape 489" descr="Tampa Bay Lightning">
          <a:extLst>
            <a:ext uri="{FF2B5EF4-FFF2-40B4-BE49-F238E27FC236}">
              <a16:creationId xmlns:a16="http://schemas.microsoft.com/office/drawing/2014/main" id="{00000000-0008-0000-0D00-0000E90D0000}"/>
            </a:ext>
          </a:extLst>
        </xdr:cNvPr>
        <xdr:cNvSpPr>
          <a:spLocks noChangeAspect="1" noChangeArrowheads="1"/>
        </xdr:cNvSpPr>
      </xdr:nvSpPr>
      <xdr:spPr bwMode="auto">
        <a:xfrm>
          <a:off x="0" y="18477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805</xdr:row>
      <xdr:rowOff>0</xdr:rowOff>
    </xdr:from>
    <xdr:to>
      <xdr:col>0</xdr:col>
      <xdr:colOff>304800</xdr:colOff>
      <xdr:row>806</xdr:row>
      <xdr:rowOff>121920</xdr:rowOff>
    </xdr:to>
    <xdr:sp macro="" textlink="">
      <xdr:nvSpPr>
        <xdr:cNvPr id="3562" name="AutoShape 490" descr="Chicago Blackhawks">
          <a:extLst>
            <a:ext uri="{FF2B5EF4-FFF2-40B4-BE49-F238E27FC236}">
              <a16:creationId xmlns:a16="http://schemas.microsoft.com/office/drawing/2014/main" id="{00000000-0008-0000-0D00-0000EA0D0000}"/>
            </a:ext>
          </a:extLst>
        </xdr:cNvPr>
        <xdr:cNvSpPr>
          <a:spLocks noChangeAspect="1" noChangeArrowheads="1"/>
        </xdr:cNvSpPr>
      </xdr:nvSpPr>
      <xdr:spPr bwMode="auto">
        <a:xfrm>
          <a:off x="0" y="18515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263</xdr:row>
      <xdr:rowOff>0</xdr:rowOff>
    </xdr:from>
    <xdr:to>
      <xdr:col>0</xdr:col>
      <xdr:colOff>304800</xdr:colOff>
      <xdr:row>264</xdr:row>
      <xdr:rowOff>121920</xdr:rowOff>
    </xdr:to>
    <xdr:sp macro="" textlink="">
      <xdr:nvSpPr>
        <xdr:cNvPr id="3563" name="AutoShape 491" descr="Edmonton Oilers">
          <a:extLst>
            <a:ext uri="{FF2B5EF4-FFF2-40B4-BE49-F238E27FC236}">
              <a16:creationId xmlns:a16="http://schemas.microsoft.com/office/drawing/2014/main" id="{00000000-0008-0000-0D00-0000EB0D0000}"/>
            </a:ext>
          </a:extLst>
        </xdr:cNvPr>
        <xdr:cNvSpPr>
          <a:spLocks noChangeAspect="1" noChangeArrowheads="1"/>
        </xdr:cNvSpPr>
      </xdr:nvSpPr>
      <xdr:spPr bwMode="auto">
        <a:xfrm>
          <a:off x="0" y="18552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439</xdr:row>
      <xdr:rowOff>0</xdr:rowOff>
    </xdr:from>
    <xdr:to>
      <xdr:col>0</xdr:col>
      <xdr:colOff>304800</xdr:colOff>
      <xdr:row>440</xdr:row>
      <xdr:rowOff>121920</xdr:rowOff>
    </xdr:to>
    <xdr:sp macro="" textlink="">
      <xdr:nvSpPr>
        <xdr:cNvPr id="3564" name="AutoShape 492" descr="Anaheim Ducks">
          <a:extLst>
            <a:ext uri="{FF2B5EF4-FFF2-40B4-BE49-F238E27FC236}">
              <a16:creationId xmlns:a16="http://schemas.microsoft.com/office/drawing/2014/main" id="{00000000-0008-0000-0D00-0000EC0D0000}"/>
            </a:ext>
          </a:extLst>
        </xdr:cNvPr>
        <xdr:cNvSpPr>
          <a:spLocks noChangeAspect="1" noChangeArrowheads="1"/>
        </xdr:cNvSpPr>
      </xdr:nvSpPr>
      <xdr:spPr bwMode="auto">
        <a:xfrm>
          <a:off x="0" y="18589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292</xdr:row>
      <xdr:rowOff>0</xdr:rowOff>
    </xdr:from>
    <xdr:to>
      <xdr:col>0</xdr:col>
      <xdr:colOff>304800</xdr:colOff>
      <xdr:row>293</xdr:row>
      <xdr:rowOff>121920</xdr:rowOff>
    </xdr:to>
    <xdr:sp macro="" textlink="">
      <xdr:nvSpPr>
        <xdr:cNvPr id="3565" name="AutoShape 493" descr="San Jose Sharks">
          <a:extLst>
            <a:ext uri="{FF2B5EF4-FFF2-40B4-BE49-F238E27FC236}">
              <a16:creationId xmlns:a16="http://schemas.microsoft.com/office/drawing/2014/main" id="{00000000-0008-0000-0D00-0000ED0D0000}"/>
            </a:ext>
          </a:extLst>
        </xdr:cNvPr>
        <xdr:cNvSpPr>
          <a:spLocks noChangeAspect="1" noChangeArrowheads="1"/>
        </xdr:cNvSpPr>
      </xdr:nvSpPr>
      <xdr:spPr bwMode="auto">
        <a:xfrm>
          <a:off x="0" y="1862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767</xdr:row>
      <xdr:rowOff>0</xdr:rowOff>
    </xdr:from>
    <xdr:to>
      <xdr:col>0</xdr:col>
      <xdr:colOff>304800</xdr:colOff>
      <xdr:row>768</xdr:row>
      <xdr:rowOff>121920</xdr:rowOff>
    </xdr:to>
    <xdr:sp macro="" textlink="">
      <xdr:nvSpPr>
        <xdr:cNvPr id="3566" name="AutoShape 494" descr="Tampa Bay Lightning">
          <a:extLst>
            <a:ext uri="{FF2B5EF4-FFF2-40B4-BE49-F238E27FC236}">
              <a16:creationId xmlns:a16="http://schemas.microsoft.com/office/drawing/2014/main" id="{00000000-0008-0000-0D00-0000EE0D0000}"/>
            </a:ext>
          </a:extLst>
        </xdr:cNvPr>
        <xdr:cNvSpPr>
          <a:spLocks noChangeAspect="1" noChangeArrowheads="1"/>
        </xdr:cNvSpPr>
      </xdr:nvSpPr>
      <xdr:spPr bwMode="auto">
        <a:xfrm>
          <a:off x="0" y="18664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472</xdr:row>
      <xdr:rowOff>0</xdr:rowOff>
    </xdr:from>
    <xdr:to>
      <xdr:col>0</xdr:col>
      <xdr:colOff>304800</xdr:colOff>
      <xdr:row>473</xdr:row>
      <xdr:rowOff>121920</xdr:rowOff>
    </xdr:to>
    <xdr:sp macro="" textlink="">
      <xdr:nvSpPr>
        <xdr:cNvPr id="3567" name="AutoShape 495" descr="Columbus Blue Jackets">
          <a:extLst>
            <a:ext uri="{FF2B5EF4-FFF2-40B4-BE49-F238E27FC236}">
              <a16:creationId xmlns:a16="http://schemas.microsoft.com/office/drawing/2014/main" id="{00000000-0008-0000-0D00-0000EF0D0000}"/>
            </a:ext>
          </a:extLst>
        </xdr:cNvPr>
        <xdr:cNvSpPr>
          <a:spLocks noChangeAspect="1" noChangeArrowheads="1"/>
        </xdr:cNvSpPr>
      </xdr:nvSpPr>
      <xdr:spPr bwMode="auto">
        <a:xfrm>
          <a:off x="0" y="18701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694</xdr:row>
      <xdr:rowOff>0</xdr:rowOff>
    </xdr:from>
    <xdr:to>
      <xdr:col>0</xdr:col>
      <xdr:colOff>304800</xdr:colOff>
      <xdr:row>695</xdr:row>
      <xdr:rowOff>121920</xdr:rowOff>
    </xdr:to>
    <xdr:sp macro="" textlink="">
      <xdr:nvSpPr>
        <xdr:cNvPr id="3568" name="AutoShape 496" descr="Dallas Stars">
          <a:extLst>
            <a:ext uri="{FF2B5EF4-FFF2-40B4-BE49-F238E27FC236}">
              <a16:creationId xmlns:a16="http://schemas.microsoft.com/office/drawing/2014/main" id="{00000000-0008-0000-0D00-0000F00D0000}"/>
            </a:ext>
          </a:extLst>
        </xdr:cNvPr>
        <xdr:cNvSpPr>
          <a:spLocks noChangeAspect="1" noChangeArrowheads="1"/>
        </xdr:cNvSpPr>
      </xdr:nvSpPr>
      <xdr:spPr bwMode="auto">
        <a:xfrm>
          <a:off x="0" y="18739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145</xdr:row>
      <xdr:rowOff>0</xdr:rowOff>
    </xdr:from>
    <xdr:to>
      <xdr:col>0</xdr:col>
      <xdr:colOff>304800</xdr:colOff>
      <xdr:row>146</xdr:row>
      <xdr:rowOff>121920</xdr:rowOff>
    </xdr:to>
    <xdr:sp macro="" textlink="">
      <xdr:nvSpPr>
        <xdr:cNvPr id="3569" name="AutoShape 497" descr="Arizona Coyotes">
          <a:extLst>
            <a:ext uri="{FF2B5EF4-FFF2-40B4-BE49-F238E27FC236}">
              <a16:creationId xmlns:a16="http://schemas.microsoft.com/office/drawing/2014/main" id="{00000000-0008-0000-0D00-0000F10D0000}"/>
            </a:ext>
          </a:extLst>
        </xdr:cNvPr>
        <xdr:cNvSpPr>
          <a:spLocks noChangeAspect="1" noChangeArrowheads="1"/>
        </xdr:cNvSpPr>
      </xdr:nvSpPr>
      <xdr:spPr bwMode="auto">
        <a:xfrm>
          <a:off x="0" y="18758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222</xdr:row>
      <xdr:rowOff>0</xdr:rowOff>
    </xdr:from>
    <xdr:to>
      <xdr:col>0</xdr:col>
      <xdr:colOff>304800</xdr:colOff>
      <xdr:row>223</xdr:row>
      <xdr:rowOff>121920</xdr:rowOff>
    </xdr:to>
    <xdr:sp macro="" textlink="">
      <xdr:nvSpPr>
        <xdr:cNvPr id="3570" name="AutoShape 498" descr="Chicago Blackhawks">
          <a:extLst>
            <a:ext uri="{FF2B5EF4-FFF2-40B4-BE49-F238E27FC236}">
              <a16:creationId xmlns:a16="http://schemas.microsoft.com/office/drawing/2014/main" id="{00000000-0008-0000-0D00-0000F20D0000}"/>
            </a:ext>
          </a:extLst>
        </xdr:cNvPr>
        <xdr:cNvSpPr>
          <a:spLocks noChangeAspect="1" noChangeArrowheads="1"/>
        </xdr:cNvSpPr>
      </xdr:nvSpPr>
      <xdr:spPr bwMode="auto">
        <a:xfrm>
          <a:off x="0" y="18795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268</xdr:row>
      <xdr:rowOff>0</xdr:rowOff>
    </xdr:from>
    <xdr:to>
      <xdr:col>0</xdr:col>
      <xdr:colOff>304800</xdr:colOff>
      <xdr:row>269</xdr:row>
      <xdr:rowOff>121920</xdr:rowOff>
    </xdr:to>
    <xdr:sp macro="" textlink="">
      <xdr:nvSpPr>
        <xdr:cNvPr id="3571" name="AutoShape 499" descr="Nashville Predators">
          <a:extLst>
            <a:ext uri="{FF2B5EF4-FFF2-40B4-BE49-F238E27FC236}">
              <a16:creationId xmlns:a16="http://schemas.microsoft.com/office/drawing/2014/main" id="{00000000-0008-0000-0D00-0000F30D0000}"/>
            </a:ext>
          </a:extLst>
        </xdr:cNvPr>
        <xdr:cNvSpPr>
          <a:spLocks noChangeAspect="1" noChangeArrowheads="1"/>
        </xdr:cNvSpPr>
      </xdr:nvSpPr>
      <xdr:spPr bwMode="auto">
        <a:xfrm>
          <a:off x="0" y="18832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585</xdr:row>
      <xdr:rowOff>0</xdr:rowOff>
    </xdr:from>
    <xdr:to>
      <xdr:col>0</xdr:col>
      <xdr:colOff>304800</xdr:colOff>
      <xdr:row>586</xdr:row>
      <xdr:rowOff>121920</xdr:rowOff>
    </xdr:to>
    <xdr:sp macro="" textlink="">
      <xdr:nvSpPr>
        <xdr:cNvPr id="3572" name="AutoShape 500" descr="Philadelphia Flyers">
          <a:extLst>
            <a:ext uri="{FF2B5EF4-FFF2-40B4-BE49-F238E27FC236}">
              <a16:creationId xmlns:a16="http://schemas.microsoft.com/office/drawing/2014/main" id="{00000000-0008-0000-0D00-0000F40D0000}"/>
            </a:ext>
          </a:extLst>
        </xdr:cNvPr>
        <xdr:cNvSpPr>
          <a:spLocks noChangeAspect="1" noChangeArrowheads="1"/>
        </xdr:cNvSpPr>
      </xdr:nvSpPr>
      <xdr:spPr bwMode="auto">
        <a:xfrm>
          <a:off x="0" y="18870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606</xdr:row>
      <xdr:rowOff>0</xdr:rowOff>
    </xdr:from>
    <xdr:to>
      <xdr:col>0</xdr:col>
      <xdr:colOff>304800</xdr:colOff>
      <xdr:row>607</xdr:row>
      <xdr:rowOff>121920</xdr:rowOff>
    </xdr:to>
    <xdr:sp macro="" textlink="">
      <xdr:nvSpPr>
        <xdr:cNvPr id="3573" name="AutoShape 501" descr="Chicago Blackhawks">
          <a:extLst>
            <a:ext uri="{FF2B5EF4-FFF2-40B4-BE49-F238E27FC236}">
              <a16:creationId xmlns:a16="http://schemas.microsoft.com/office/drawing/2014/main" id="{00000000-0008-0000-0D00-0000F50D0000}"/>
            </a:ext>
          </a:extLst>
        </xdr:cNvPr>
        <xdr:cNvSpPr>
          <a:spLocks noChangeAspect="1" noChangeArrowheads="1"/>
        </xdr:cNvSpPr>
      </xdr:nvSpPr>
      <xdr:spPr bwMode="auto">
        <a:xfrm>
          <a:off x="0" y="189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98</xdr:row>
      <xdr:rowOff>0</xdr:rowOff>
    </xdr:from>
    <xdr:to>
      <xdr:col>0</xdr:col>
      <xdr:colOff>304800</xdr:colOff>
      <xdr:row>99</xdr:row>
      <xdr:rowOff>121920</xdr:rowOff>
    </xdr:to>
    <xdr:sp macro="" textlink="">
      <xdr:nvSpPr>
        <xdr:cNvPr id="3574" name="AutoShape 502" descr="Tampa Bay Lightning">
          <a:extLst>
            <a:ext uri="{FF2B5EF4-FFF2-40B4-BE49-F238E27FC236}">
              <a16:creationId xmlns:a16="http://schemas.microsoft.com/office/drawing/2014/main" id="{00000000-0008-0000-0D00-0000F60D0000}"/>
            </a:ext>
          </a:extLst>
        </xdr:cNvPr>
        <xdr:cNvSpPr>
          <a:spLocks noChangeAspect="1" noChangeArrowheads="1"/>
        </xdr:cNvSpPr>
      </xdr:nvSpPr>
      <xdr:spPr bwMode="auto">
        <a:xfrm>
          <a:off x="0" y="18944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175</xdr:row>
      <xdr:rowOff>0</xdr:rowOff>
    </xdr:from>
    <xdr:to>
      <xdr:col>0</xdr:col>
      <xdr:colOff>304800</xdr:colOff>
      <xdr:row>176</xdr:row>
      <xdr:rowOff>121920</xdr:rowOff>
    </xdr:to>
    <xdr:sp macro="" textlink="">
      <xdr:nvSpPr>
        <xdr:cNvPr id="3575" name="AutoShape 503" descr="Detroit Red Wings">
          <a:extLst>
            <a:ext uri="{FF2B5EF4-FFF2-40B4-BE49-F238E27FC236}">
              <a16:creationId xmlns:a16="http://schemas.microsoft.com/office/drawing/2014/main" id="{00000000-0008-0000-0D00-0000F70D0000}"/>
            </a:ext>
          </a:extLst>
        </xdr:cNvPr>
        <xdr:cNvSpPr>
          <a:spLocks noChangeAspect="1" noChangeArrowheads="1"/>
        </xdr:cNvSpPr>
      </xdr:nvSpPr>
      <xdr:spPr bwMode="auto">
        <a:xfrm>
          <a:off x="0" y="18982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404</xdr:row>
      <xdr:rowOff>0</xdr:rowOff>
    </xdr:from>
    <xdr:to>
      <xdr:col>0</xdr:col>
      <xdr:colOff>304800</xdr:colOff>
      <xdr:row>405</xdr:row>
      <xdr:rowOff>121920</xdr:rowOff>
    </xdr:to>
    <xdr:sp macro="" textlink="">
      <xdr:nvSpPr>
        <xdr:cNvPr id="3576" name="AutoShape 504" descr="Buffalo Sabres">
          <a:extLst>
            <a:ext uri="{FF2B5EF4-FFF2-40B4-BE49-F238E27FC236}">
              <a16:creationId xmlns:a16="http://schemas.microsoft.com/office/drawing/2014/main" id="{00000000-0008-0000-0D00-0000F80D0000}"/>
            </a:ext>
          </a:extLst>
        </xdr:cNvPr>
        <xdr:cNvSpPr>
          <a:spLocks noChangeAspect="1" noChangeArrowheads="1"/>
        </xdr:cNvSpPr>
      </xdr:nvSpPr>
      <xdr:spPr bwMode="auto">
        <a:xfrm>
          <a:off x="0" y="19019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407</xdr:row>
      <xdr:rowOff>0</xdr:rowOff>
    </xdr:from>
    <xdr:to>
      <xdr:col>0</xdr:col>
      <xdr:colOff>304800</xdr:colOff>
      <xdr:row>408</xdr:row>
      <xdr:rowOff>121920</xdr:rowOff>
    </xdr:to>
    <xdr:sp macro="" textlink="">
      <xdr:nvSpPr>
        <xdr:cNvPr id="3577" name="AutoShape 505" descr="Vancouver Canucks">
          <a:extLst>
            <a:ext uri="{FF2B5EF4-FFF2-40B4-BE49-F238E27FC236}">
              <a16:creationId xmlns:a16="http://schemas.microsoft.com/office/drawing/2014/main" id="{00000000-0008-0000-0D00-0000F90D0000}"/>
            </a:ext>
          </a:extLst>
        </xdr:cNvPr>
        <xdr:cNvSpPr>
          <a:spLocks noChangeAspect="1" noChangeArrowheads="1"/>
        </xdr:cNvSpPr>
      </xdr:nvSpPr>
      <xdr:spPr bwMode="auto">
        <a:xfrm>
          <a:off x="0" y="19056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829</xdr:row>
      <xdr:rowOff>0</xdr:rowOff>
    </xdr:from>
    <xdr:to>
      <xdr:col>0</xdr:col>
      <xdr:colOff>304800</xdr:colOff>
      <xdr:row>830</xdr:row>
      <xdr:rowOff>121920</xdr:rowOff>
    </xdr:to>
    <xdr:sp macro="" textlink="">
      <xdr:nvSpPr>
        <xdr:cNvPr id="3578" name="AutoShape 506" descr="New Jersey Devils">
          <a:extLst>
            <a:ext uri="{FF2B5EF4-FFF2-40B4-BE49-F238E27FC236}">
              <a16:creationId xmlns:a16="http://schemas.microsoft.com/office/drawing/2014/main" id="{00000000-0008-0000-0D00-0000FA0D0000}"/>
            </a:ext>
          </a:extLst>
        </xdr:cNvPr>
        <xdr:cNvSpPr>
          <a:spLocks noChangeAspect="1" noChangeArrowheads="1"/>
        </xdr:cNvSpPr>
      </xdr:nvSpPr>
      <xdr:spPr bwMode="auto">
        <a:xfrm>
          <a:off x="0" y="19094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556</xdr:row>
      <xdr:rowOff>0</xdr:rowOff>
    </xdr:from>
    <xdr:to>
      <xdr:col>0</xdr:col>
      <xdr:colOff>304800</xdr:colOff>
      <xdr:row>557</xdr:row>
      <xdr:rowOff>121920</xdr:rowOff>
    </xdr:to>
    <xdr:sp macro="" textlink="">
      <xdr:nvSpPr>
        <xdr:cNvPr id="3579" name="AutoShape 507" descr="Florida Panthers">
          <a:extLst>
            <a:ext uri="{FF2B5EF4-FFF2-40B4-BE49-F238E27FC236}">
              <a16:creationId xmlns:a16="http://schemas.microsoft.com/office/drawing/2014/main" id="{00000000-0008-0000-0D00-0000FB0D0000}"/>
            </a:ext>
          </a:extLst>
        </xdr:cNvPr>
        <xdr:cNvSpPr>
          <a:spLocks noChangeAspect="1" noChangeArrowheads="1"/>
        </xdr:cNvSpPr>
      </xdr:nvSpPr>
      <xdr:spPr bwMode="auto">
        <a:xfrm>
          <a:off x="0" y="19131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290</xdr:row>
      <xdr:rowOff>0</xdr:rowOff>
    </xdr:from>
    <xdr:to>
      <xdr:col>0</xdr:col>
      <xdr:colOff>304800</xdr:colOff>
      <xdr:row>291</xdr:row>
      <xdr:rowOff>121920</xdr:rowOff>
    </xdr:to>
    <xdr:sp macro="" textlink="">
      <xdr:nvSpPr>
        <xdr:cNvPr id="3580" name="AutoShape 508" descr="Ottawa Senators">
          <a:extLst>
            <a:ext uri="{FF2B5EF4-FFF2-40B4-BE49-F238E27FC236}">
              <a16:creationId xmlns:a16="http://schemas.microsoft.com/office/drawing/2014/main" id="{00000000-0008-0000-0D00-0000FC0D0000}"/>
            </a:ext>
          </a:extLst>
        </xdr:cNvPr>
        <xdr:cNvSpPr>
          <a:spLocks noChangeAspect="1" noChangeArrowheads="1"/>
        </xdr:cNvSpPr>
      </xdr:nvSpPr>
      <xdr:spPr bwMode="auto">
        <a:xfrm>
          <a:off x="0" y="19168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121920</xdr:rowOff>
    </xdr:to>
    <xdr:sp macro="" textlink="">
      <xdr:nvSpPr>
        <xdr:cNvPr id="3581" name="AutoShape 509" descr="Los Angeles Kings">
          <a:extLst>
            <a:ext uri="{FF2B5EF4-FFF2-40B4-BE49-F238E27FC236}">
              <a16:creationId xmlns:a16="http://schemas.microsoft.com/office/drawing/2014/main" id="{00000000-0008-0000-0D00-0000FD0D0000}"/>
            </a:ext>
          </a:extLst>
        </xdr:cNvPr>
        <xdr:cNvSpPr>
          <a:spLocks noChangeAspect="1" noChangeArrowheads="1"/>
        </xdr:cNvSpPr>
      </xdr:nvSpPr>
      <xdr:spPr bwMode="auto">
        <a:xfrm>
          <a:off x="0" y="1920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298</xdr:row>
      <xdr:rowOff>0</xdr:rowOff>
    </xdr:from>
    <xdr:to>
      <xdr:col>0</xdr:col>
      <xdr:colOff>304800</xdr:colOff>
      <xdr:row>299</xdr:row>
      <xdr:rowOff>121920</xdr:rowOff>
    </xdr:to>
    <xdr:sp macro="" textlink="">
      <xdr:nvSpPr>
        <xdr:cNvPr id="3582" name="AutoShape 510" descr="Pittsburgh Penguins">
          <a:extLst>
            <a:ext uri="{FF2B5EF4-FFF2-40B4-BE49-F238E27FC236}">
              <a16:creationId xmlns:a16="http://schemas.microsoft.com/office/drawing/2014/main" id="{00000000-0008-0000-0D00-0000FE0D0000}"/>
            </a:ext>
          </a:extLst>
        </xdr:cNvPr>
        <xdr:cNvSpPr>
          <a:spLocks noChangeAspect="1" noChangeArrowheads="1"/>
        </xdr:cNvSpPr>
      </xdr:nvSpPr>
      <xdr:spPr bwMode="auto">
        <a:xfrm>
          <a:off x="0" y="19243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379</xdr:row>
      <xdr:rowOff>0</xdr:rowOff>
    </xdr:from>
    <xdr:to>
      <xdr:col>0</xdr:col>
      <xdr:colOff>304800</xdr:colOff>
      <xdr:row>380</xdr:row>
      <xdr:rowOff>121920</xdr:rowOff>
    </xdr:to>
    <xdr:sp macro="" textlink="">
      <xdr:nvSpPr>
        <xdr:cNvPr id="3583" name="AutoShape 511" descr="Arizona Coyotes">
          <a:extLst>
            <a:ext uri="{FF2B5EF4-FFF2-40B4-BE49-F238E27FC236}">
              <a16:creationId xmlns:a16="http://schemas.microsoft.com/office/drawing/2014/main" id="{00000000-0008-0000-0D00-0000FF0D0000}"/>
            </a:ext>
          </a:extLst>
        </xdr:cNvPr>
        <xdr:cNvSpPr>
          <a:spLocks noChangeAspect="1" noChangeArrowheads="1"/>
        </xdr:cNvSpPr>
      </xdr:nvSpPr>
      <xdr:spPr bwMode="auto">
        <a:xfrm>
          <a:off x="0" y="19280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741</xdr:row>
      <xdr:rowOff>0</xdr:rowOff>
    </xdr:from>
    <xdr:to>
      <xdr:col>0</xdr:col>
      <xdr:colOff>304800</xdr:colOff>
      <xdr:row>742</xdr:row>
      <xdr:rowOff>121920</xdr:rowOff>
    </xdr:to>
    <xdr:sp macro="" textlink="">
      <xdr:nvSpPr>
        <xdr:cNvPr id="3584" name="AutoShape 512" descr="Edmonton Oilers">
          <a:extLst>
            <a:ext uri="{FF2B5EF4-FFF2-40B4-BE49-F238E27FC236}">
              <a16:creationId xmlns:a16="http://schemas.microsoft.com/office/drawing/2014/main" id="{00000000-0008-0000-0D00-0000000E0000}"/>
            </a:ext>
          </a:extLst>
        </xdr:cNvPr>
        <xdr:cNvSpPr>
          <a:spLocks noChangeAspect="1" noChangeArrowheads="1"/>
        </xdr:cNvSpPr>
      </xdr:nvSpPr>
      <xdr:spPr bwMode="auto">
        <a:xfrm>
          <a:off x="0" y="19318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421</xdr:row>
      <xdr:rowOff>0</xdr:rowOff>
    </xdr:from>
    <xdr:to>
      <xdr:col>0</xdr:col>
      <xdr:colOff>304800</xdr:colOff>
      <xdr:row>422</xdr:row>
      <xdr:rowOff>121920</xdr:rowOff>
    </xdr:to>
    <xdr:sp macro="" textlink="">
      <xdr:nvSpPr>
        <xdr:cNvPr id="3585" name="AutoShape 513" descr="Chicago Blackhawks">
          <a:extLst>
            <a:ext uri="{FF2B5EF4-FFF2-40B4-BE49-F238E27FC236}">
              <a16:creationId xmlns:a16="http://schemas.microsoft.com/office/drawing/2014/main" id="{00000000-0008-0000-0D00-0000010E0000}"/>
            </a:ext>
          </a:extLst>
        </xdr:cNvPr>
        <xdr:cNvSpPr>
          <a:spLocks noChangeAspect="1" noChangeArrowheads="1"/>
        </xdr:cNvSpPr>
      </xdr:nvSpPr>
      <xdr:spPr bwMode="auto">
        <a:xfrm>
          <a:off x="0" y="19355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xdr:row>
      <xdr:rowOff>0</xdr:rowOff>
    </xdr:from>
    <xdr:to>
      <xdr:col>0</xdr:col>
      <xdr:colOff>304800</xdr:colOff>
      <xdr:row>152</xdr:row>
      <xdr:rowOff>121920</xdr:rowOff>
    </xdr:to>
    <xdr:sp macro="" textlink="">
      <xdr:nvSpPr>
        <xdr:cNvPr id="3586" name="AutoShape 514" descr="Minnesota Wild">
          <a:extLst>
            <a:ext uri="{FF2B5EF4-FFF2-40B4-BE49-F238E27FC236}">
              <a16:creationId xmlns:a16="http://schemas.microsoft.com/office/drawing/2014/main" id="{00000000-0008-0000-0D00-0000020E0000}"/>
            </a:ext>
          </a:extLst>
        </xdr:cNvPr>
        <xdr:cNvSpPr>
          <a:spLocks noChangeAspect="1" noChangeArrowheads="1"/>
        </xdr:cNvSpPr>
      </xdr:nvSpPr>
      <xdr:spPr bwMode="auto">
        <a:xfrm>
          <a:off x="0" y="1939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121920</xdr:rowOff>
    </xdr:to>
    <xdr:sp macro="" textlink="">
      <xdr:nvSpPr>
        <xdr:cNvPr id="3587" name="AutoShape 515" descr="Tampa Bay Lightning">
          <a:extLst>
            <a:ext uri="{FF2B5EF4-FFF2-40B4-BE49-F238E27FC236}">
              <a16:creationId xmlns:a16="http://schemas.microsoft.com/office/drawing/2014/main" id="{00000000-0008-0000-0D00-0000030E0000}"/>
            </a:ext>
          </a:extLst>
        </xdr:cNvPr>
        <xdr:cNvSpPr>
          <a:spLocks noChangeAspect="1" noChangeArrowheads="1"/>
        </xdr:cNvSpPr>
      </xdr:nvSpPr>
      <xdr:spPr bwMode="auto">
        <a:xfrm>
          <a:off x="0" y="19430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121920</xdr:rowOff>
    </xdr:to>
    <xdr:sp macro="" textlink="">
      <xdr:nvSpPr>
        <xdr:cNvPr id="3588" name="AutoShape 516" descr="Toronto Maple Leafs">
          <a:extLst>
            <a:ext uri="{FF2B5EF4-FFF2-40B4-BE49-F238E27FC236}">
              <a16:creationId xmlns:a16="http://schemas.microsoft.com/office/drawing/2014/main" id="{00000000-0008-0000-0D00-0000040E0000}"/>
            </a:ext>
          </a:extLst>
        </xdr:cNvPr>
        <xdr:cNvSpPr>
          <a:spLocks noChangeAspect="1" noChangeArrowheads="1"/>
        </xdr:cNvSpPr>
      </xdr:nvSpPr>
      <xdr:spPr bwMode="auto">
        <a:xfrm>
          <a:off x="0" y="19467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365</xdr:row>
      <xdr:rowOff>0</xdr:rowOff>
    </xdr:from>
    <xdr:to>
      <xdr:col>0</xdr:col>
      <xdr:colOff>304800</xdr:colOff>
      <xdr:row>366</xdr:row>
      <xdr:rowOff>121920</xdr:rowOff>
    </xdr:to>
    <xdr:sp macro="" textlink="">
      <xdr:nvSpPr>
        <xdr:cNvPr id="3589" name="AutoShape 517" descr="Winnipeg Jets">
          <a:extLst>
            <a:ext uri="{FF2B5EF4-FFF2-40B4-BE49-F238E27FC236}">
              <a16:creationId xmlns:a16="http://schemas.microsoft.com/office/drawing/2014/main" id="{00000000-0008-0000-0D00-0000050E0000}"/>
            </a:ext>
          </a:extLst>
        </xdr:cNvPr>
        <xdr:cNvSpPr>
          <a:spLocks noChangeAspect="1" noChangeArrowheads="1"/>
        </xdr:cNvSpPr>
      </xdr:nvSpPr>
      <xdr:spPr bwMode="auto">
        <a:xfrm>
          <a:off x="0" y="1950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xdr:row>
      <xdr:rowOff>0</xdr:rowOff>
    </xdr:from>
    <xdr:to>
      <xdr:col>0</xdr:col>
      <xdr:colOff>304800</xdr:colOff>
      <xdr:row>140</xdr:row>
      <xdr:rowOff>121920</xdr:rowOff>
    </xdr:to>
    <xdr:sp macro="" textlink="">
      <xdr:nvSpPr>
        <xdr:cNvPr id="3590" name="AutoShape 518" descr="Los Angeles Kings">
          <a:extLst>
            <a:ext uri="{FF2B5EF4-FFF2-40B4-BE49-F238E27FC236}">
              <a16:creationId xmlns:a16="http://schemas.microsoft.com/office/drawing/2014/main" id="{00000000-0008-0000-0D00-0000060E0000}"/>
            </a:ext>
          </a:extLst>
        </xdr:cNvPr>
        <xdr:cNvSpPr>
          <a:spLocks noChangeAspect="1" noChangeArrowheads="1"/>
        </xdr:cNvSpPr>
      </xdr:nvSpPr>
      <xdr:spPr bwMode="auto">
        <a:xfrm>
          <a:off x="0" y="19542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64</xdr:row>
      <xdr:rowOff>121920</xdr:rowOff>
    </xdr:to>
    <xdr:sp macro="" textlink="">
      <xdr:nvSpPr>
        <xdr:cNvPr id="3591" name="AutoShape 519" descr="Anaheim Ducks">
          <a:extLst>
            <a:ext uri="{FF2B5EF4-FFF2-40B4-BE49-F238E27FC236}">
              <a16:creationId xmlns:a16="http://schemas.microsoft.com/office/drawing/2014/main" id="{00000000-0008-0000-0D00-0000070E0000}"/>
            </a:ext>
          </a:extLst>
        </xdr:cNvPr>
        <xdr:cNvSpPr>
          <a:spLocks noChangeAspect="1" noChangeArrowheads="1"/>
        </xdr:cNvSpPr>
      </xdr:nvSpPr>
      <xdr:spPr bwMode="auto">
        <a:xfrm>
          <a:off x="0" y="19579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735</xdr:row>
      <xdr:rowOff>0</xdr:rowOff>
    </xdr:from>
    <xdr:to>
      <xdr:col>0</xdr:col>
      <xdr:colOff>304800</xdr:colOff>
      <xdr:row>736</xdr:row>
      <xdr:rowOff>121920</xdr:rowOff>
    </xdr:to>
    <xdr:sp macro="" textlink="">
      <xdr:nvSpPr>
        <xdr:cNvPr id="3592" name="AutoShape 520" descr="New York Islanders">
          <a:extLst>
            <a:ext uri="{FF2B5EF4-FFF2-40B4-BE49-F238E27FC236}">
              <a16:creationId xmlns:a16="http://schemas.microsoft.com/office/drawing/2014/main" id="{00000000-0008-0000-0D00-0000080E0000}"/>
            </a:ext>
          </a:extLst>
        </xdr:cNvPr>
        <xdr:cNvSpPr>
          <a:spLocks noChangeAspect="1" noChangeArrowheads="1"/>
        </xdr:cNvSpPr>
      </xdr:nvSpPr>
      <xdr:spPr bwMode="auto">
        <a:xfrm>
          <a:off x="0" y="1961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121920</xdr:rowOff>
    </xdr:to>
    <xdr:sp macro="" textlink="">
      <xdr:nvSpPr>
        <xdr:cNvPr id="3593" name="AutoShape 521" descr="Pittsburgh Penguins">
          <a:extLst>
            <a:ext uri="{FF2B5EF4-FFF2-40B4-BE49-F238E27FC236}">
              <a16:creationId xmlns:a16="http://schemas.microsoft.com/office/drawing/2014/main" id="{00000000-0008-0000-0D00-0000090E0000}"/>
            </a:ext>
          </a:extLst>
        </xdr:cNvPr>
        <xdr:cNvSpPr>
          <a:spLocks noChangeAspect="1" noChangeArrowheads="1"/>
        </xdr:cNvSpPr>
      </xdr:nvSpPr>
      <xdr:spPr bwMode="auto">
        <a:xfrm>
          <a:off x="0" y="19654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338</xdr:row>
      <xdr:rowOff>0</xdr:rowOff>
    </xdr:from>
    <xdr:to>
      <xdr:col>0</xdr:col>
      <xdr:colOff>304800</xdr:colOff>
      <xdr:row>339</xdr:row>
      <xdr:rowOff>121920</xdr:rowOff>
    </xdr:to>
    <xdr:sp macro="" textlink="">
      <xdr:nvSpPr>
        <xdr:cNvPr id="3594" name="AutoShape 522" descr="Columbus Blue Jackets">
          <a:extLst>
            <a:ext uri="{FF2B5EF4-FFF2-40B4-BE49-F238E27FC236}">
              <a16:creationId xmlns:a16="http://schemas.microsoft.com/office/drawing/2014/main" id="{00000000-0008-0000-0D00-00000A0E0000}"/>
            </a:ext>
          </a:extLst>
        </xdr:cNvPr>
        <xdr:cNvSpPr>
          <a:spLocks noChangeAspect="1" noChangeArrowheads="1"/>
        </xdr:cNvSpPr>
      </xdr:nvSpPr>
      <xdr:spPr bwMode="auto">
        <a:xfrm>
          <a:off x="0" y="19691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534</xdr:row>
      <xdr:rowOff>0</xdr:rowOff>
    </xdr:from>
    <xdr:to>
      <xdr:col>0</xdr:col>
      <xdr:colOff>304800</xdr:colOff>
      <xdr:row>535</xdr:row>
      <xdr:rowOff>121920</xdr:rowOff>
    </xdr:to>
    <xdr:sp macro="" textlink="">
      <xdr:nvSpPr>
        <xdr:cNvPr id="3595" name="AutoShape 523" descr="Tampa Bay Lightning">
          <a:extLst>
            <a:ext uri="{FF2B5EF4-FFF2-40B4-BE49-F238E27FC236}">
              <a16:creationId xmlns:a16="http://schemas.microsoft.com/office/drawing/2014/main" id="{00000000-0008-0000-0D00-00000B0E0000}"/>
            </a:ext>
          </a:extLst>
        </xdr:cNvPr>
        <xdr:cNvSpPr>
          <a:spLocks noChangeAspect="1" noChangeArrowheads="1"/>
        </xdr:cNvSpPr>
      </xdr:nvSpPr>
      <xdr:spPr bwMode="auto">
        <a:xfrm>
          <a:off x="0" y="19728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710</xdr:row>
      <xdr:rowOff>0</xdr:rowOff>
    </xdr:from>
    <xdr:to>
      <xdr:col>0</xdr:col>
      <xdr:colOff>304800</xdr:colOff>
      <xdr:row>711</xdr:row>
      <xdr:rowOff>121920</xdr:rowOff>
    </xdr:to>
    <xdr:sp macro="" textlink="">
      <xdr:nvSpPr>
        <xdr:cNvPr id="3596" name="AutoShape 524" descr="Edmonton Oilers">
          <a:extLst>
            <a:ext uri="{FF2B5EF4-FFF2-40B4-BE49-F238E27FC236}">
              <a16:creationId xmlns:a16="http://schemas.microsoft.com/office/drawing/2014/main" id="{00000000-0008-0000-0D00-00000C0E0000}"/>
            </a:ext>
          </a:extLst>
        </xdr:cNvPr>
        <xdr:cNvSpPr>
          <a:spLocks noChangeAspect="1" noChangeArrowheads="1"/>
        </xdr:cNvSpPr>
      </xdr:nvSpPr>
      <xdr:spPr bwMode="auto">
        <a:xfrm>
          <a:off x="0" y="1976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500</xdr:row>
      <xdr:rowOff>0</xdr:rowOff>
    </xdr:from>
    <xdr:to>
      <xdr:col>0</xdr:col>
      <xdr:colOff>304800</xdr:colOff>
      <xdr:row>501</xdr:row>
      <xdr:rowOff>121920</xdr:rowOff>
    </xdr:to>
    <xdr:sp macro="" textlink="">
      <xdr:nvSpPr>
        <xdr:cNvPr id="3597" name="AutoShape 525" descr="Washington Capitals">
          <a:extLst>
            <a:ext uri="{FF2B5EF4-FFF2-40B4-BE49-F238E27FC236}">
              <a16:creationId xmlns:a16="http://schemas.microsoft.com/office/drawing/2014/main" id="{00000000-0008-0000-0D00-00000D0E0000}"/>
            </a:ext>
          </a:extLst>
        </xdr:cNvPr>
        <xdr:cNvSpPr>
          <a:spLocks noChangeAspect="1" noChangeArrowheads="1"/>
        </xdr:cNvSpPr>
      </xdr:nvSpPr>
      <xdr:spPr bwMode="auto">
        <a:xfrm>
          <a:off x="0" y="198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532</xdr:row>
      <xdr:rowOff>0</xdr:rowOff>
    </xdr:from>
    <xdr:to>
      <xdr:col>0</xdr:col>
      <xdr:colOff>304800</xdr:colOff>
      <xdr:row>533</xdr:row>
      <xdr:rowOff>121920</xdr:rowOff>
    </xdr:to>
    <xdr:sp macro="" textlink="">
      <xdr:nvSpPr>
        <xdr:cNvPr id="3598" name="AutoShape 526" descr="Washington Capitals">
          <a:extLst>
            <a:ext uri="{FF2B5EF4-FFF2-40B4-BE49-F238E27FC236}">
              <a16:creationId xmlns:a16="http://schemas.microsoft.com/office/drawing/2014/main" id="{00000000-0008-0000-0D00-00000E0E0000}"/>
            </a:ext>
          </a:extLst>
        </xdr:cNvPr>
        <xdr:cNvSpPr>
          <a:spLocks noChangeAspect="1" noChangeArrowheads="1"/>
        </xdr:cNvSpPr>
      </xdr:nvSpPr>
      <xdr:spPr bwMode="auto">
        <a:xfrm>
          <a:off x="0" y="19840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291</xdr:row>
      <xdr:rowOff>0</xdr:rowOff>
    </xdr:from>
    <xdr:to>
      <xdr:col>0</xdr:col>
      <xdr:colOff>304800</xdr:colOff>
      <xdr:row>292</xdr:row>
      <xdr:rowOff>121920</xdr:rowOff>
    </xdr:to>
    <xdr:sp macro="" textlink="">
      <xdr:nvSpPr>
        <xdr:cNvPr id="3599" name="AutoShape 527" descr="Detroit Red Wings">
          <a:extLst>
            <a:ext uri="{FF2B5EF4-FFF2-40B4-BE49-F238E27FC236}">
              <a16:creationId xmlns:a16="http://schemas.microsoft.com/office/drawing/2014/main" id="{00000000-0008-0000-0D00-00000F0E0000}"/>
            </a:ext>
          </a:extLst>
        </xdr:cNvPr>
        <xdr:cNvSpPr>
          <a:spLocks noChangeAspect="1" noChangeArrowheads="1"/>
        </xdr:cNvSpPr>
      </xdr:nvSpPr>
      <xdr:spPr bwMode="auto">
        <a:xfrm>
          <a:off x="0" y="19878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654</xdr:row>
      <xdr:rowOff>0</xdr:rowOff>
    </xdr:from>
    <xdr:to>
      <xdr:col>0</xdr:col>
      <xdr:colOff>304800</xdr:colOff>
      <xdr:row>655</xdr:row>
      <xdr:rowOff>121920</xdr:rowOff>
    </xdr:to>
    <xdr:sp macro="" textlink="">
      <xdr:nvSpPr>
        <xdr:cNvPr id="3600" name="AutoShape 528" descr="Philadelphia Flyers">
          <a:extLst>
            <a:ext uri="{FF2B5EF4-FFF2-40B4-BE49-F238E27FC236}">
              <a16:creationId xmlns:a16="http://schemas.microsoft.com/office/drawing/2014/main" id="{00000000-0008-0000-0D00-0000100E0000}"/>
            </a:ext>
          </a:extLst>
        </xdr:cNvPr>
        <xdr:cNvSpPr>
          <a:spLocks noChangeAspect="1" noChangeArrowheads="1"/>
        </xdr:cNvSpPr>
      </xdr:nvSpPr>
      <xdr:spPr bwMode="auto">
        <a:xfrm>
          <a:off x="0" y="19915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550</xdr:row>
      <xdr:rowOff>0</xdr:rowOff>
    </xdr:from>
    <xdr:to>
      <xdr:col>0</xdr:col>
      <xdr:colOff>304800</xdr:colOff>
      <xdr:row>551</xdr:row>
      <xdr:rowOff>121920</xdr:rowOff>
    </xdr:to>
    <xdr:sp macro="" textlink="">
      <xdr:nvSpPr>
        <xdr:cNvPr id="3601" name="AutoShape 529" descr="Chicago Blackhawks">
          <a:extLst>
            <a:ext uri="{FF2B5EF4-FFF2-40B4-BE49-F238E27FC236}">
              <a16:creationId xmlns:a16="http://schemas.microsoft.com/office/drawing/2014/main" id="{00000000-0008-0000-0D00-0000110E0000}"/>
            </a:ext>
          </a:extLst>
        </xdr:cNvPr>
        <xdr:cNvSpPr>
          <a:spLocks noChangeAspect="1" noChangeArrowheads="1"/>
        </xdr:cNvSpPr>
      </xdr:nvSpPr>
      <xdr:spPr bwMode="auto">
        <a:xfrm>
          <a:off x="0" y="19952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420</xdr:row>
      <xdr:rowOff>0</xdr:rowOff>
    </xdr:from>
    <xdr:to>
      <xdr:col>0</xdr:col>
      <xdr:colOff>304800</xdr:colOff>
      <xdr:row>421</xdr:row>
      <xdr:rowOff>121920</xdr:rowOff>
    </xdr:to>
    <xdr:sp macro="" textlink="">
      <xdr:nvSpPr>
        <xdr:cNvPr id="3602" name="AutoShape 530" descr="St Louis Blues">
          <a:extLst>
            <a:ext uri="{FF2B5EF4-FFF2-40B4-BE49-F238E27FC236}">
              <a16:creationId xmlns:a16="http://schemas.microsoft.com/office/drawing/2014/main" id="{00000000-0008-0000-0D00-0000120E0000}"/>
            </a:ext>
          </a:extLst>
        </xdr:cNvPr>
        <xdr:cNvSpPr>
          <a:spLocks noChangeAspect="1" noChangeArrowheads="1"/>
        </xdr:cNvSpPr>
      </xdr:nvSpPr>
      <xdr:spPr bwMode="auto">
        <a:xfrm>
          <a:off x="0" y="199903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312</xdr:row>
      <xdr:rowOff>0</xdr:rowOff>
    </xdr:from>
    <xdr:to>
      <xdr:col>0</xdr:col>
      <xdr:colOff>304800</xdr:colOff>
      <xdr:row>313</xdr:row>
      <xdr:rowOff>121920</xdr:rowOff>
    </xdr:to>
    <xdr:sp macro="" textlink="">
      <xdr:nvSpPr>
        <xdr:cNvPr id="3603" name="AutoShape 531" descr="Chicago Blackhawks">
          <a:extLst>
            <a:ext uri="{FF2B5EF4-FFF2-40B4-BE49-F238E27FC236}">
              <a16:creationId xmlns:a16="http://schemas.microsoft.com/office/drawing/2014/main" id="{00000000-0008-0000-0D00-0000130E0000}"/>
            </a:ext>
          </a:extLst>
        </xdr:cNvPr>
        <xdr:cNvSpPr>
          <a:spLocks noChangeAspect="1" noChangeArrowheads="1"/>
        </xdr:cNvSpPr>
      </xdr:nvSpPr>
      <xdr:spPr bwMode="auto">
        <a:xfrm>
          <a:off x="0" y="2002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364</xdr:row>
      <xdr:rowOff>0</xdr:rowOff>
    </xdr:from>
    <xdr:to>
      <xdr:col>0</xdr:col>
      <xdr:colOff>304800</xdr:colOff>
      <xdr:row>365</xdr:row>
      <xdr:rowOff>121920</xdr:rowOff>
    </xdr:to>
    <xdr:sp macro="" textlink="">
      <xdr:nvSpPr>
        <xdr:cNvPr id="3604" name="AutoShape 532" descr="Carolina Hurricanes">
          <a:extLst>
            <a:ext uri="{FF2B5EF4-FFF2-40B4-BE49-F238E27FC236}">
              <a16:creationId xmlns:a16="http://schemas.microsoft.com/office/drawing/2014/main" id="{00000000-0008-0000-0D00-0000140E0000}"/>
            </a:ext>
          </a:extLst>
        </xdr:cNvPr>
        <xdr:cNvSpPr>
          <a:spLocks noChangeAspect="1" noChangeArrowheads="1"/>
        </xdr:cNvSpPr>
      </xdr:nvSpPr>
      <xdr:spPr bwMode="auto">
        <a:xfrm>
          <a:off x="0" y="200649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756</xdr:row>
      <xdr:rowOff>0</xdr:rowOff>
    </xdr:from>
    <xdr:to>
      <xdr:col>0</xdr:col>
      <xdr:colOff>304800</xdr:colOff>
      <xdr:row>757</xdr:row>
      <xdr:rowOff>121920</xdr:rowOff>
    </xdr:to>
    <xdr:sp macro="" textlink="">
      <xdr:nvSpPr>
        <xdr:cNvPr id="3605" name="AutoShape 533" descr="New Jersey Devils">
          <a:extLst>
            <a:ext uri="{FF2B5EF4-FFF2-40B4-BE49-F238E27FC236}">
              <a16:creationId xmlns:a16="http://schemas.microsoft.com/office/drawing/2014/main" id="{00000000-0008-0000-0D00-0000150E0000}"/>
            </a:ext>
          </a:extLst>
        </xdr:cNvPr>
        <xdr:cNvSpPr>
          <a:spLocks noChangeAspect="1" noChangeArrowheads="1"/>
        </xdr:cNvSpPr>
      </xdr:nvSpPr>
      <xdr:spPr bwMode="auto">
        <a:xfrm>
          <a:off x="0" y="20102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795</xdr:row>
      <xdr:rowOff>0</xdr:rowOff>
    </xdr:from>
    <xdr:to>
      <xdr:col>0</xdr:col>
      <xdr:colOff>304800</xdr:colOff>
      <xdr:row>796</xdr:row>
      <xdr:rowOff>121920</xdr:rowOff>
    </xdr:to>
    <xdr:sp macro="" textlink="">
      <xdr:nvSpPr>
        <xdr:cNvPr id="3606" name="AutoShape 534" descr="Vancouver Canucks">
          <a:extLst>
            <a:ext uri="{FF2B5EF4-FFF2-40B4-BE49-F238E27FC236}">
              <a16:creationId xmlns:a16="http://schemas.microsoft.com/office/drawing/2014/main" id="{00000000-0008-0000-0D00-0000160E0000}"/>
            </a:ext>
          </a:extLst>
        </xdr:cNvPr>
        <xdr:cNvSpPr>
          <a:spLocks noChangeAspect="1" noChangeArrowheads="1"/>
        </xdr:cNvSpPr>
      </xdr:nvSpPr>
      <xdr:spPr bwMode="auto">
        <a:xfrm>
          <a:off x="0" y="20139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51</xdr:row>
      <xdr:rowOff>121920</xdr:rowOff>
    </xdr:to>
    <xdr:sp macro="" textlink="">
      <xdr:nvSpPr>
        <xdr:cNvPr id="3607" name="AutoShape 535" descr="Ottawa Senators">
          <a:extLst>
            <a:ext uri="{FF2B5EF4-FFF2-40B4-BE49-F238E27FC236}">
              <a16:creationId xmlns:a16="http://schemas.microsoft.com/office/drawing/2014/main" id="{00000000-0008-0000-0D00-0000170E0000}"/>
            </a:ext>
          </a:extLst>
        </xdr:cNvPr>
        <xdr:cNvSpPr>
          <a:spLocks noChangeAspect="1" noChangeArrowheads="1"/>
        </xdr:cNvSpPr>
      </xdr:nvSpPr>
      <xdr:spPr bwMode="auto">
        <a:xfrm>
          <a:off x="0" y="201769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121920</xdr:rowOff>
    </xdr:to>
    <xdr:sp macro="" textlink="">
      <xdr:nvSpPr>
        <xdr:cNvPr id="3608" name="AutoShape 536" descr="Arizona Coyotes">
          <a:extLst>
            <a:ext uri="{FF2B5EF4-FFF2-40B4-BE49-F238E27FC236}">
              <a16:creationId xmlns:a16="http://schemas.microsoft.com/office/drawing/2014/main" id="{00000000-0008-0000-0D00-0000180E0000}"/>
            </a:ext>
          </a:extLst>
        </xdr:cNvPr>
        <xdr:cNvSpPr>
          <a:spLocks noChangeAspect="1" noChangeArrowheads="1"/>
        </xdr:cNvSpPr>
      </xdr:nvSpPr>
      <xdr:spPr bwMode="auto">
        <a:xfrm>
          <a:off x="0" y="20214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595</xdr:row>
      <xdr:rowOff>0</xdr:rowOff>
    </xdr:from>
    <xdr:to>
      <xdr:col>0</xdr:col>
      <xdr:colOff>304800</xdr:colOff>
      <xdr:row>596</xdr:row>
      <xdr:rowOff>121920</xdr:rowOff>
    </xdr:to>
    <xdr:sp macro="" textlink="">
      <xdr:nvSpPr>
        <xdr:cNvPr id="3609" name="AutoShape 537" descr="Tampa Bay Lightning">
          <a:extLst>
            <a:ext uri="{FF2B5EF4-FFF2-40B4-BE49-F238E27FC236}">
              <a16:creationId xmlns:a16="http://schemas.microsoft.com/office/drawing/2014/main" id="{00000000-0008-0000-0D00-0000190E0000}"/>
            </a:ext>
          </a:extLst>
        </xdr:cNvPr>
        <xdr:cNvSpPr>
          <a:spLocks noChangeAspect="1" noChangeArrowheads="1"/>
        </xdr:cNvSpPr>
      </xdr:nvSpPr>
      <xdr:spPr bwMode="auto">
        <a:xfrm>
          <a:off x="0" y="20251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493</xdr:row>
      <xdr:rowOff>0</xdr:rowOff>
    </xdr:from>
    <xdr:to>
      <xdr:col>0</xdr:col>
      <xdr:colOff>304800</xdr:colOff>
      <xdr:row>494</xdr:row>
      <xdr:rowOff>121920</xdr:rowOff>
    </xdr:to>
    <xdr:sp macro="" textlink="">
      <xdr:nvSpPr>
        <xdr:cNvPr id="3610" name="AutoShape 538" descr="New York Rangers">
          <a:extLst>
            <a:ext uri="{FF2B5EF4-FFF2-40B4-BE49-F238E27FC236}">
              <a16:creationId xmlns:a16="http://schemas.microsoft.com/office/drawing/2014/main" id="{00000000-0008-0000-0D00-00001A0E0000}"/>
            </a:ext>
          </a:extLst>
        </xdr:cNvPr>
        <xdr:cNvSpPr>
          <a:spLocks noChangeAspect="1" noChangeArrowheads="1"/>
        </xdr:cNvSpPr>
      </xdr:nvSpPr>
      <xdr:spPr bwMode="auto">
        <a:xfrm>
          <a:off x="0" y="2028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602</xdr:row>
      <xdr:rowOff>0</xdr:rowOff>
    </xdr:from>
    <xdr:to>
      <xdr:col>0</xdr:col>
      <xdr:colOff>304800</xdr:colOff>
      <xdr:row>603</xdr:row>
      <xdr:rowOff>121920</xdr:rowOff>
    </xdr:to>
    <xdr:sp macro="" textlink="">
      <xdr:nvSpPr>
        <xdr:cNvPr id="3611" name="AutoShape 539" descr="New Jersey Devils">
          <a:extLst>
            <a:ext uri="{FF2B5EF4-FFF2-40B4-BE49-F238E27FC236}">
              <a16:creationId xmlns:a16="http://schemas.microsoft.com/office/drawing/2014/main" id="{00000000-0008-0000-0D00-00001B0E0000}"/>
            </a:ext>
          </a:extLst>
        </xdr:cNvPr>
        <xdr:cNvSpPr>
          <a:spLocks noChangeAspect="1" noChangeArrowheads="1"/>
        </xdr:cNvSpPr>
      </xdr:nvSpPr>
      <xdr:spPr bwMode="auto">
        <a:xfrm>
          <a:off x="0" y="2032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121920</xdr:rowOff>
    </xdr:to>
    <xdr:sp macro="" textlink="">
      <xdr:nvSpPr>
        <xdr:cNvPr id="3612" name="AutoShape 540" descr="San Jose Sharks">
          <a:extLst>
            <a:ext uri="{FF2B5EF4-FFF2-40B4-BE49-F238E27FC236}">
              <a16:creationId xmlns:a16="http://schemas.microsoft.com/office/drawing/2014/main" id="{00000000-0008-0000-0D00-00001C0E0000}"/>
            </a:ext>
          </a:extLst>
        </xdr:cNvPr>
        <xdr:cNvSpPr>
          <a:spLocks noChangeAspect="1" noChangeArrowheads="1"/>
        </xdr:cNvSpPr>
      </xdr:nvSpPr>
      <xdr:spPr bwMode="auto">
        <a:xfrm>
          <a:off x="0" y="20363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593</xdr:row>
      <xdr:rowOff>0</xdr:rowOff>
    </xdr:from>
    <xdr:to>
      <xdr:col>0</xdr:col>
      <xdr:colOff>304800</xdr:colOff>
      <xdr:row>594</xdr:row>
      <xdr:rowOff>121920</xdr:rowOff>
    </xdr:to>
    <xdr:sp macro="" textlink="">
      <xdr:nvSpPr>
        <xdr:cNvPr id="3613" name="AutoShape 541" descr="Anaheim Ducks">
          <a:extLst>
            <a:ext uri="{FF2B5EF4-FFF2-40B4-BE49-F238E27FC236}">
              <a16:creationId xmlns:a16="http://schemas.microsoft.com/office/drawing/2014/main" id="{00000000-0008-0000-0D00-00001D0E0000}"/>
            </a:ext>
          </a:extLst>
        </xdr:cNvPr>
        <xdr:cNvSpPr>
          <a:spLocks noChangeAspect="1" noChangeArrowheads="1"/>
        </xdr:cNvSpPr>
      </xdr:nvSpPr>
      <xdr:spPr bwMode="auto">
        <a:xfrm>
          <a:off x="0" y="2040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798</xdr:row>
      <xdr:rowOff>0</xdr:rowOff>
    </xdr:from>
    <xdr:to>
      <xdr:col>0</xdr:col>
      <xdr:colOff>304800</xdr:colOff>
      <xdr:row>799</xdr:row>
      <xdr:rowOff>121920</xdr:rowOff>
    </xdr:to>
    <xdr:sp macro="" textlink="">
      <xdr:nvSpPr>
        <xdr:cNvPr id="3614" name="AutoShape 542" descr="Calgary Flames">
          <a:extLst>
            <a:ext uri="{FF2B5EF4-FFF2-40B4-BE49-F238E27FC236}">
              <a16:creationId xmlns:a16="http://schemas.microsoft.com/office/drawing/2014/main" id="{00000000-0008-0000-0D00-00001E0E0000}"/>
            </a:ext>
          </a:extLst>
        </xdr:cNvPr>
        <xdr:cNvSpPr>
          <a:spLocks noChangeAspect="1" noChangeArrowheads="1"/>
        </xdr:cNvSpPr>
      </xdr:nvSpPr>
      <xdr:spPr bwMode="auto">
        <a:xfrm>
          <a:off x="0" y="204383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438</xdr:row>
      <xdr:rowOff>0</xdr:rowOff>
    </xdr:from>
    <xdr:to>
      <xdr:col>0</xdr:col>
      <xdr:colOff>304800</xdr:colOff>
      <xdr:row>439</xdr:row>
      <xdr:rowOff>121920</xdr:rowOff>
    </xdr:to>
    <xdr:sp macro="" textlink="">
      <xdr:nvSpPr>
        <xdr:cNvPr id="3615" name="AutoShape 543" descr="New Jersey Devils">
          <a:extLst>
            <a:ext uri="{FF2B5EF4-FFF2-40B4-BE49-F238E27FC236}">
              <a16:creationId xmlns:a16="http://schemas.microsoft.com/office/drawing/2014/main" id="{00000000-0008-0000-0D00-00001F0E0000}"/>
            </a:ext>
          </a:extLst>
        </xdr:cNvPr>
        <xdr:cNvSpPr>
          <a:spLocks noChangeAspect="1" noChangeArrowheads="1"/>
        </xdr:cNvSpPr>
      </xdr:nvSpPr>
      <xdr:spPr bwMode="auto">
        <a:xfrm>
          <a:off x="0" y="204757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589</xdr:row>
      <xdr:rowOff>0</xdr:rowOff>
    </xdr:from>
    <xdr:to>
      <xdr:col>0</xdr:col>
      <xdr:colOff>304800</xdr:colOff>
      <xdr:row>590</xdr:row>
      <xdr:rowOff>121920</xdr:rowOff>
    </xdr:to>
    <xdr:sp macro="" textlink="">
      <xdr:nvSpPr>
        <xdr:cNvPr id="3616" name="AutoShape 544" descr="New Jersey Devils">
          <a:extLst>
            <a:ext uri="{FF2B5EF4-FFF2-40B4-BE49-F238E27FC236}">
              <a16:creationId xmlns:a16="http://schemas.microsoft.com/office/drawing/2014/main" id="{00000000-0008-0000-0D00-0000200E0000}"/>
            </a:ext>
          </a:extLst>
        </xdr:cNvPr>
        <xdr:cNvSpPr>
          <a:spLocks noChangeAspect="1" noChangeArrowheads="1"/>
        </xdr:cNvSpPr>
      </xdr:nvSpPr>
      <xdr:spPr bwMode="auto">
        <a:xfrm>
          <a:off x="0" y="2051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455</xdr:row>
      <xdr:rowOff>0</xdr:rowOff>
    </xdr:from>
    <xdr:to>
      <xdr:col>0</xdr:col>
      <xdr:colOff>304800</xdr:colOff>
      <xdr:row>456</xdr:row>
      <xdr:rowOff>121920</xdr:rowOff>
    </xdr:to>
    <xdr:sp macro="" textlink="">
      <xdr:nvSpPr>
        <xdr:cNvPr id="3617" name="AutoShape 545" descr="Columbus Blue Jackets">
          <a:extLst>
            <a:ext uri="{FF2B5EF4-FFF2-40B4-BE49-F238E27FC236}">
              <a16:creationId xmlns:a16="http://schemas.microsoft.com/office/drawing/2014/main" id="{00000000-0008-0000-0D00-0000210E0000}"/>
            </a:ext>
          </a:extLst>
        </xdr:cNvPr>
        <xdr:cNvSpPr>
          <a:spLocks noChangeAspect="1" noChangeArrowheads="1"/>
        </xdr:cNvSpPr>
      </xdr:nvSpPr>
      <xdr:spPr bwMode="auto">
        <a:xfrm>
          <a:off x="0" y="20550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442</xdr:row>
      <xdr:rowOff>0</xdr:rowOff>
    </xdr:from>
    <xdr:to>
      <xdr:col>0</xdr:col>
      <xdr:colOff>304800</xdr:colOff>
      <xdr:row>443</xdr:row>
      <xdr:rowOff>121920</xdr:rowOff>
    </xdr:to>
    <xdr:sp macro="" textlink="">
      <xdr:nvSpPr>
        <xdr:cNvPr id="3618" name="AutoShape 546" descr="Florida Panthers">
          <a:extLst>
            <a:ext uri="{FF2B5EF4-FFF2-40B4-BE49-F238E27FC236}">
              <a16:creationId xmlns:a16="http://schemas.microsoft.com/office/drawing/2014/main" id="{00000000-0008-0000-0D00-0000220E0000}"/>
            </a:ext>
          </a:extLst>
        </xdr:cNvPr>
        <xdr:cNvSpPr>
          <a:spLocks noChangeAspect="1" noChangeArrowheads="1"/>
        </xdr:cNvSpPr>
      </xdr:nvSpPr>
      <xdr:spPr bwMode="auto">
        <a:xfrm>
          <a:off x="0" y="2058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463</xdr:row>
      <xdr:rowOff>0</xdr:rowOff>
    </xdr:from>
    <xdr:to>
      <xdr:col>0</xdr:col>
      <xdr:colOff>304800</xdr:colOff>
      <xdr:row>464</xdr:row>
      <xdr:rowOff>121920</xdr:rowOff>
    </xdr:to>
    <xdr:sp macro="" textlink="">
      <xdr:nvSpPr>
        <xdr:cNvPr id="3619" name="AutoShape 547" descr="Anaheim Ducks">
          <a:extLst>
            <a:ext uri="{FF2B5EF4-FFF2-40B4-BE49-F238E27FC236}">
              <a16:creationId xmlns:a16="http://schemas.microsoft.com/office/drawing/2014/main" id="{00000000-0008-0000-0D00-0000230E0000}"/>
            </a:ext>
          </a:extLst>
        </xdr:cNvPr>
        <xdr:cNvSpPr>
          <a:spLocks noChangeAspect="1" noChangeArrowheads="1"/>
        </xdr:cNvSpPr>
      </xdr:nvSpPr>
      <xdr:spPr bwMode="auto">
        <a:xfrm>
          <a:off x="0" y="20625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106</xdr:row>
      <xdr:rowOff>0</xdr:rowOff>
    </xdr:from>
    <xdr:to>
      <xdr:col>0</xdr:col>
      <xdr:colOff>304800</xdr:colOff>
      <xdr:row>107</xdr:row>
      <xdr:rowOff>121920</xdr:rowOff>
    </xdr:to>
    <xdr:sp macro="" textlink="">
      <xdr:nvSpPr>
        <xdr:cNvPr id="3620" name="AutoShape 548" descr="New Jersey Devils">
          <a:extLst>
            <a:ext uri="{FF2B5EF4-FFF2-40B4-BE49-F238E27FC236}">
              <a16:creationId xmlns:a16="http://schemas.microsoft.com/office/drawing/2014/main" id="{00000000-0008-0000-0D00-0000240E0000}"/>
            </a:ext>
          </a:extLst>
        </xdr:cNvPr>
        <xdr:cNvSpPr>
          <a:spLocks noChangeAspect="1" noChangeArrowheads="1"/>
        </xdr:cNvSpPr>
      </xdr:nvSpPr>
      <xdr:spPr bwMode="auto">
        <a:xfrm>
          <a:off x="0" y="20662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504</xdr:row>
      <xdr:rowOff>0</xdr:rowOff>
    </xdr:from>
    <xdr:to>
      <xdr:col>0</xdr:col>
      <xdr:colOff>304800</xdr:colOff>
      <xdr:row>505</xdr:row>
      <xdr:rowOff>121920</xdr:rowOff>
    </xdr:to>
    <xdr:sp macro="" textlink="">
      <xdr:nvSpPr>
        <xdr:cNvPr id="3621" name="AutoShape 549" descr="Chicago Blackhawks">
          <a:extLst>
            <a:ext uri="{FF2B5EF4-FFF2-40B4-BE49-F238E27FC236}">
              <a16:creationId xmlns:a16="http://schemas.microsoft.com/office/drawing/2014/main" id="{00000000-0008-0000-0D00-0000250E0000}"/>
            </a:ext>
          </a:extLst>
        </xdr:cNvPr>
        <xdr:cNvSpPr>
          <a:spLocks noChangeAspect="1" noChangeArrowheads="1"/>
        </xdr:cNvSpPr>
      </xdr:nvSpPr>
      <xdr:spPr bwMode="auto">
        <a:xfrm>
          <a:off x="0" y="206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381</xdr:row>
      <xdr:rowOff>0</xdr:rowOff>
    </xdr:from>
    <xdr:to>
      <xdr:col>0</xdr:col>
      <xdr:colOff>304800</xdr:colOff>
      <xdr:row>382</xdr:row>
      <xdr:rowOff>121920</xdr:rowOff>
    </xdr:to>
    <xdr:sp macro="" textlink="">
      <xdr:nvSpPr>
        <xdr:cNvPr id="3622" name="AutoShape 550" descr="Toronto Maple Leafs">
          <a:extLst>
            <a:ext uri="{FF2B5EF4-FFF2-40B4-BE49-F238E27FC236}">
              <a16:creationId xmlns:a16="http://schemas.microsoft.com/office/drawing/2014/main" id="{00000000-0008-0000-0D00-0000260E0000}"/>
            </a:ext>
          </a:extLst>
        </xdr:cNvPr>
        <xdr:cNvSpPr>
          <a:spLocks noChangeAspect="1" noChangeArrowheads="1"/>
        </xdr:cNvSpPr>
      </xdr:nvSpPr>
      <xdr:spPr bwMode="auto">
        <a:xfrm>
          <a:off x="0" y="20737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121920</xdr:rowOff>
    </xdr:to>
    <xdr:sp macro="" textlink="">
      <xdr:nvSpPr>
        <xdr:cNvPr id="3623" name="AutoShape 551" descr="Montreal Canadiens">
          <a:extLst>
            <a:ext uri="{FF2B5EF4-FFF2-40B4-BE49-F238E27FC236}">
              <a16:creationId xmlns:a16="http://schemas.microsoft.com/office/drawing/2014/main" id="{00000000-0008-0000-0D00-0000270E0000}"/>
            </a:ext>
          </a:extLst>
        </xdr:cNvPr>
        <xdr:cNvSpPr>
          <a:spLocks noChangeAspect="1" noChangeArrowheads="1"/>
        </xdr:cNvSpPr>
      </xdr:nvSpPr>
      <xdr:spPr bwMode="auto">
        <a:xfrm>
          <a:off x="0" y="20774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727</xdr:row>
      <xdr:rowOff>0</xdr:rowOff>
    </xdr:from>
    <xdr:to>
      <xdr:col>0</xdr:col>
      <xdr:colOff>304800</xdr:colOff>
      <xdr:row>728</xdr:row>
      <xdr:rowOff>121920</xdr:rowOff>
    </xdr:to>
    <xdr:sp macro="" textlink="">
      <xdr:nvSpPr>
        <xdr:cNvPr id="3624" name="AutoShape 552" descr="Florida Panthers">
          <a:extLst>
            <a:ext uri="{FF2B5EF4-FFF2-40B4-BE49-F238E27FC236}">
              <a16:creationId xmlns:a16="http://schemas.microsoft.com/office/drawing/2014/main" id="{00000000-0008-0000-0D00-0000280E0000}"/>
            </a:ext>
          </a:extLst>
        </xdr:cNvPr>
        <xdr:cNvSpPr>
          <a:spLocks noChangeAspect="1" noChangeArrowheads="1"/>
        </xdr:cNvSpPr>
      </xdr:nvSpPr>
      <xdr:spPr bwMode="auto">
        <a:xfrm>
          <a:off x="0" y="20811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811</xdr:row>
      <xdr:rowOff>0</xdr:rowOff>
    </xdr:from>
    <xdr:to>
      <xdr:col>0</xdr:col>
      <xdr:colOff>304800</xdr:colOff>
      <xdr:row>812</xdr:row>
      <xdr:rowOff>121920</xdr:rowOff>
    </xdr:to>
    <xdr:sp macro="" textlink="">
      <xdr:nvSpPr>
        <xdr:cNvPr id="3625" name="AutoShape 553" descr="St Louis Blues">
          <a:extLst>
            <a:ext uri="{FF2B5EF4-FFF2-40B4-BE49-F238E27FC236}">
              <a16:creationId xmlns:a16="http://schemas.microsoft.com/office/drawing/2014/main" id="{00000000-0008-0000-0D00-0000290E0000}"/>
            </a:ext>
          </a:extLst>
        </xdr:cNvPr>
        <xdr:cNvSpPr>
          <a:spLocks noChangeAspect="1" noChangeArrowheads="1"/>
        </xdr:cNvSpPr>
      </xdr:nvSpPr>
      <xdr:spPr bwMode="auto">
        <a:xfrm>
          <a:off x="0" y="20867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318</xdr:row>
      <xdr:rowOff>0</xdr:rowOff>
    </xdr:from>
    <xdr:to>
      <xdr:col>0</xdr:col>
      <xdr:colOff>304800</xdr:colOff>
      <xdr:row>319</xdr:row>
      <xdr:rowOff>121920</xdr:rowOff>
    </xdr:to>
    <xdr:sp macro="" textlink="">
      <xdr:nvSpPr>
        <xdr:cNvPr id="3626" name="AutoShape 554" descr="Chicago Blackhawks">
          <a:extLst>
            <a:ext uri="{FF2B5EF4-FFF2-40B4-BE49-F238E27FC236}">
              <a16:creationId xmlns:a16="http://schemas.microsoft.com/office/drawing/2014/main" id="{00000000-0008-0000-0D00-00002A0E0000}"/>
            </a:ext>
          </a:extLst>
        </xdr:cNvPr>
        <xdr:cNvSpPr>
          <a:spLocks noChangeAspect="1" noChangeArrowheads="1"/>
        </xdr:cNvSpPr>
      </xdr:nvSpPr>
      <xdr:spPr bwMode="auto">
        <a:xfrm>
          <a:off x="0" y="20904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664</xdr:row>
      <xdr:rowOff>0</xdr:rowOff>
    </xdr:from>
    <xdr:to>
      <xdr:col>0</xdr:col>
      <xdr:colOff>304800</xdr:colOff>
      <xdr:row>665</xdr:row>
      <xdr:rowOff>121920</xdr:rowOff>
    </xdr:to>
    <xdr:sp macro="" textlink="">
      <xdr:nvSpPr>
        <xdr:cNvPr id="3627" name="AutoShape 555" descr="New York Rangers">
          <a:extLst>
            <a:ext uri="{FF2B5EF4-FFF2-40B4-BE49-F238E27FC236}">
              <a16:creationId xmlns:a16="http://schemas.microsoft.com/office/drawing/2014/main" id="{00000000-0008-0000-0D00-00002B0E0000}"/>
            </a:ext>
          </a:extLst>
        </xdr:cNvPr>
        <xdr:cNvSpPr>
          <a:spLocks noChangeAspect="1" noChangeArrowheads="1"/>
        </xdr:cNvSpPr>
      </xdr:nvSpPr>
      <xdr:spPr bwMode="auto">
        <a:xfrm>
          <a:off x="0" y="20942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739</xdr:row>
      <xdr:rowOff>0</xdr:rowOff>
    </xdr:from>
    <xdr:to>
      <xdr:col>0</xdr:col>
      <xdr:colOff>304800</xdr:colOff>
      <xdr:row>740</xdr:row>
      <xdr:rowOff>121920</xdr:rowOff>
    </xdr:to>
    <xdr:sp macro="" textlink="">
      <xdr:nvSpPr>
        <xdr:cNvPr id="3628" name="AutoShape 556" descr="New York Rangers">
          <a:extLst>
            <a:ext uri="{FF2B5EF4-FFF2-40B4-BE49-F238E27FC236}">
              <a16:creationId xmlns:a16="http://schemas.microsoft.com/office/drawing/2014/main" id="{00000000-0008-0000-0D00-00002C0E0000}"/>
            </a:ext>
          </a:extLst>
        </xdr:cNvPr>
        <xdr:cNvSpPr>
          <a:spLocks noChangeAspect="1" noChangeArrowheads="1"/>
        </xdr:cNvSpPr>
      </xdr:nvSpPr>
      <xdr:spPr bwMode="auto">
        <a:xfrm>
          <a:off x="0" y="20979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828</xdr:row>
      <xdr:rowOff>0</xdr:rowOff>
    </xdr:from>
    <xdr:to>
      <xdr:col>0</xdr:col>
      <xdr:colOff>304800</xdr:colOff>
      <xdr:row>829</xdr:row>
      <xdr:rowOff>121920</xdr:rowOff>
    </xdr:to>
    <xdr:sp macro="" textlink="">
      <xdr:nvSpPr>
        <xdr:cNvPr id="3629" name="AutoShape 557" descr="Vancouver Canucks">
          <a:extLst>
            <a:ext uri="{FF2B5EF4-FFF2-40B4-BE49-F238E27FC236}">
              <a16:creationId xmlns:a16="http://schemas.microsoft.com/office/drawing/2014/main" id="{00000000-0008-0000-0D00-00002D0E0000}"/>
            </a:ext>
          </a:extLst>
        </xdr:cNvPr>
        <xdr:cNvSpPr>
          <a:spLocks noChangeAspect="1" noChangeArrowheads="1"/>
        </xdr:cNvSpPr>
      </xdr:nvSpPr>
      <xdr:spPr bwMode="auto">
        <a:xfrm>
          <a:off x="0" y="2101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453</xdr:row>
      <xdr:rowOff>0</xdr:rowOff>
    </xdr:from>
    <xdr:to>
      <xdr:col>0</xdr:col>
      <xdr:colOff>304800</xdr:colOff>
      <xdr:row>454</xdr:row>
      <xdr:rowOff>121920</xdr:rowOff>
    </xdr:to>
    <xdr:sp macro="" textlink="">
      <xdr:nvSpPr>
        <xdr:cNvPr id="3630" name="AutoShape 558" descr="Nashville Predators">
          <a:extLst>
            <a:ext uri="{FF2B5EF4-FFF2-40B4-BE49-F238E27FC236}">
              <a16:creationId xmlns:a16="http://schemas.microsoft.com/office/drawing/2014/main" id="{00000000-0008-0000-0D00-00002E0E0000}"/>
            </a:ext>
          </a:extLst>
        </xdr:cNvPr>
        <xdr:cNvSpPr>
          <a:spLocks noChangeAspect="1" noChangeArrowheads="1"/>
        </xdr:cNvSpPr>
      </xdr:nvSpPr>
      <xdr:spPr bwMode="auto">
        <a:xfrm>
          <a:off x="0" y="21054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722</xdr:row>
      <xdr:rowOff>0</xdr:rowOff>
    </xdr:from>
    <xdr:to>
      <xdr:col>0</xdr:col>
      <xdr:colOff>304800</xdr:colOff>
      <xdr:row>723</xdr:row>
      <xdr:rowOff>121920</xdr:rowOff>
    </xdr:to>
    <xdr:sp macro="" textlink="">
      <xdr:nvSpPr>
        <xdr:cNvPr id="3631" name="AutoShape 559" descr="Columbus Blue Jackets">
          <a:extLst>
            <a:ext uri="{FF2B5EF4-FFF2-40B4-BE49-F238E27FC236}">
              <a16:creationId xmlns:a16="http://schemas.microsoft.com/office/drawing/2014/main" id="{00000000-0008-0000-0D00-00002F0E0000}"/>
            </a:ext>
          </a:extLst>
        </xdr:cNvPr>
        <xdr:cNvSpPr>
          <a:spLocks noChangeAspect="1" noChangeArrowheads="1"/>
        </xdr:cNvSpPr>
      </xdr:nvSpPr>
      <xdr:spPr bwMode="auto">
        <a:xfrm>
          <a:off x="0" y="21091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66</xdr:row>
      <xdr:rowOff>121920</xdr:rowOff>
    </xdr:to>
    <xdr:sp macro="" textlink="">
      <xdr:nvSpPr>
        <xdr:cNvPr id="3632" name="AutoShape 560" descr="Tampa Bay Lightning">
          <a:extLst>
            <a:ext uri="{FF2B5EF4-FFF2-40B4-BE49-F238E27FC236}">
              <a16:creationId xmlns:a16="http://schemas.microsoft.com/office/drawing/2014/main" id="{00000000-0008-0000-0D00-0000300E0000}"/>
            </a:ext>
          </a:extLst>
        </xdr:cNvPr>
        <xdr:cNvSpPr>
          <a:spLocks noChangeAspect="1" noChangeArrowheads="1"/>
        </xdr:cNvSpPr>
      </xdr:nvSpPr>
      <xdr:spPr bwMode="auto">
        <a:xfrm>
          <a:off x="0" y="21128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339</xdr:row>
      <xdr:rowOff>0</xdr:rowOff>
    </xdr:from>
    <xdr:to>
      <xdr:col>0</xdr:col>
      <xdr:colOff>304800</xdr:colOff>
      <xdr:row>340</xdr:row>
      <xdr:rowOff>121920</xdr:rowOff>
    </xdr:to>
    <xdr:sp macro="" textlink="">
      <xdr:nvSpPr>
        <xdr:cNvPr id="3633" name="AutoShape 561" descr="Anaheim Ducks">
          <a:extLst>
            <a:ext uri="{FF2B5EF4-FFF2-40B4-BE49-F238E27FC236}">
              <a16:creationId xmlns:a16="http://schemas.microsoft.com/office/drawing/2014/main" id="{00000000-0008-0000-0D00-0000310E0000}"/>
            </a:ext>
          </a:extLst>
        </xdr:cNvPr>
        <xdr:cNvSpPr>
          <a:spLocks noChangeAspect="1" noChangeArrowheads="1"/>
        </xdr:cNvSpPr>
      </xdr:nvSpPr>
      <xdr:spPr bwMode="auto">
        <a:xfrm>
          <a:off x="0" y="21166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307</xdr:row>
      <xdr:rowOff>0</xdr:rowOff>
    </xdr:from>
    <xdr:to>
      <xdr:col>0</xdr:col>
      <xdr:colOff>304800</xdr:colOff>
      <xdr:row>308</xdr:row>
      <xdr:rowOff>121920</xdr:rowOff>
    </xdr:to>
    <xdr:sp macro="" textlink="">
      <xdr:nvSpPr>
        <xdr:cNvPr id="3634" name="AutoShape 562" descr="Dallas Stars">
          <a:extLst>
            <a:ext uri="{FF2B5EF4-FFF2-40B4-BE49-F238E27FC236}">
              <a16:creationId xmlns:a16="http://schemas.microsoft.com/office/drawing/2014/main" id="{00000000-0008-0000-0D00-0000320E0000}"/>
            </a:ext>
          </a:extLst>
        </xdr:cNvPr>
        <xdr:cNvSpPr>
          <a:spLocks noChangeAspect="1" noChangeArrowheads="1"/>
        </xdr:cNvSpPr>
      </xdr:nvSpPr>
      <xdr:spPr bwMode="auto">
        <a:xfrm>
          <a:off x="0" y="21203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349</xdr:row>
      <xdr:rowOff>0</xdr:rowOff>
    </xdr:from>
    <xdr:to>
      <xdr:col>0</xdr:col>
      <xdr:colOff>304800</xdr:colOff>
      <xdr:row>350</xdr:row>
      <xdr:rowOff>121920</xdr:rowOff>
    </xdr:to>
    <xdr:sp macro="" textlink="">
      <xdr:nvSpPr>
        <xdr:cNvPr id="3635" name="AutoShape 563" descr="Pittsburgh Penguins">
          <a:extLst>
            <a:ext uri="{FF2B5EF4-FFF2-40B4-BE49-F238E27FC236}">
              <a16:creationId xmlns:a16="http://schemas.microsoft.com/office/drawing/2014/main" id="{00000000-0008-0000-0D00-0000330E0000}"/>
            </a:ext>
          </a:extLst>
        </xdr:cNvPr>
        <xdr:cNvSpPr>
          <a:spLocks noChangeAspect="1" noChangeArrowheads="1"/>
        </xdr:cNvSpPr>
      </xdr:nvSpPr>
      <xdr:spPr bwMode="auto">
        <a:xfrm>
          <a:off x="0" y="21240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499</xdr:row>
      <xdr:rowOff>0</xdr:rowOff>
    </xdr:from>
    <xdr:to>
      <xdr:col>0</xdr:col>
      <xdr:colOff>304800</xdr:colOff>
      <xdr:row>500</xdr:row>
      <xdr:rowOff>121920</xdr:rowOff>
    </xdr:to>
    <xdr:sp macro="" textlink="">
      <xdr:nvSpPr>
        <xdr:cNvPr id="3636" name="AutoShape 564" descr="Chicago Blackhawks">
          <a:extLst>
            <a:ext uri="{FF2B5EF4-FFF2-40B4-BE49-F238E27FC236}">
              <a16:creationId xmlns:a16="http://schemas.microsoft.com/office/drawing/2014/main" id="{00000000-0008-0000-0D00-0000340E0000}"/>
            </a:ext>
          </a:extLst>
        </xdr:cNvPr>
        <xdr:cNvSpPr>
          <a:spLocks noChangeAspect="1" noChangeArrowheads="1"/>
        </xdr:cNvSpPr>
      </xdr:nvSpPr>
      <xdr:spPr bwMode="auto">
        <a:xfrm>
          <a:off x="0" y="21278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68</xdr:row>
      <xdr:rowOff>121920</xdr:rowOff>
    </xdr:to>
    <xdr:sp macro="" textlink="">
      <xdr:nvSpPr>
        <xdr:cNvPr id="3637" name="AutoShape 565" descr="Chicago Blackhawks">
          <a:extLst>
            <a:ext uri="{FF2B5EF4-FFF2-40B4-BE49-F238E27FC236}">
              <a16:creationId xmlns:a16="http://schemas.microsoft.com/office/drawing/2014/main" id="{00000000-0008-0000-0D00-0000350E0000}"/>
            </a:ext>
          </a:extLst>
        </xdr:cNvPr>
        <xdr:cNvSpPr>
          <a:spLocks noChangeAspect="1" noChangeArrowheads="1"/>
        </xdr:cNvSpPr>
      </xdr:nvSpPr>
      <xdr:spPr bwMode="auto">
        <a:xfrm>
          <a:off x="0" y="21315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831</xdr:row>
      <xdr:rowOff>0</xdr:rowOff>
    </xdr:from>
    <xdr:to>
      <xdr:col>0</xdr:col>
      <xdr:colOff>304800</xdr:colOff>
      <xdr:row>832</xdr:row>
      <xdr:rowOff>121920</xdr:rowOff>
    </xdr:to>
    <xdr:sp macro="" textlink="">
      <xdr:nvSpPr>
        <xdr:cNvPr id="3638" name="AutoShape 566" descr="Pittsburgh Penguins">
          <a:extLst>
            <a:ext uri="{FF2B5EF4-FFF2-40B4-BE49-F238E27FC236}">
              <a16:creationId xmlns:a16="http://schemas.microsoft.com/office/drawing/2014/main" id="{00000000-0008-0000-0D00-0000360E0000}"/>
            </a:ext>
          </a:extLst>
        </xdr:cNvPr>
        <xdr:cNvSpPr>
          <a:spLocks noChangeAspect="1" noChangeArrowheads="1"/>
        </xdr:cNvSpPr>
      </xdr:nvSpPr>
      <xdr:spPr bwMode="auto">
        <a:xfrm>
          <a:off x="0" y="21352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121920</xdr:rowOff>
    </xdr:to>
    <xdr:sp macro="" textlink="">
      <xdr:nvSpPr>
        <xdr:cNvPr id="3639" name="AutoShape 567" descr="Colorado Avalanche">
          <a:extLst>
            <a:ext uri="{FF2B5EF4-FFF2-40B4-BE49-F238E27FC236}">
              <a16:creationId xmlns:a16="http://schemas.microsoft.com/office/drawing/2014/main" id="{00000000-0008-0000-0D00-0000370E0000}"/>
            </a:ext>
          </a:extLst>
        </xdr:cNvPr>
        <xdr:cNvSpPr>
          <a:spLocks noChangeAspect="1" noChangeArrowheads="1"/>
        </xdr:cNvSpPr>
      </xdr:nvSpPr>
      <xdr:spPr bwMode="auto">
        <a:xfrm>
          <a:off x="0" y="21390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261</xdr:row>
      <xdr:rowOff>0</xdr:rowOff>
    </xdr:from>
    <xdr:to>
      <xdr:col>0</xdr:col>
      <xdr:colOff>304800</xdr:colOff>
      <xdr:row>262</xdr:row>
      <xdr:rowOff>121920</xdr:rowOff>
    </xdr:to>
    <xdr:sp macro="" textlink="">
      <xdr:nvSpPr>
        <xdr:cNvPr id="3640" name="AutoShape 568" descr="Detroit Red Wings">
          <a:extLst>
            <a:ext uri="{FF2B5EF4-FFF2-40B4-BE49-F238E27FC236}">
              <a16:creationId xmlns:a16="http://schemas.microsoft.com/office/drawing/2014/main" id="{00000000-0008-0000-0D00-0000380E0000}"/>
            </a:ext>
          </a:extLst>
        </xdr:cNvPr>
        <xdr:cNvSpPr>
          <a:spLocks noChangeAspect="1" noChangeArrowheads="1"/>
        </xdr:cNvSpPr>
      </xdr:nvSpPr>
      <xdr:spPr bwMode="auto">
        <a:xfrm>
          <a:off x="0" y="21427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627</xdr:row>
      <xdr:rowOff>0</xdr:rowOff>
    </xdr:from>
    <xdr:to>
      <xdr:col>0</xdr:col>
      <xdr:colOff>304800</xdr:colOff>
      <xdr:row>628</xdr:row>
      <xdr:rowOff>121920</xdr:rowOff>
    </xdr:to>
    <xdr:sp macro="" textlink="">
      <xdr:nvSpPr>
        <xdr:cNvPr id="3641" name="AutoShape 569" descr="Colorado Avalanche">
          <a:extLst>
            <a:ext uri="{FF2B5EF4-FFF2-40B4-BE49-F238E27FC236}">
              <a16:creationId xmlns:a16="http://schemas.microsoft.com/office/drawing/2014/main" id="{00000000-0008-0000-0D00-0000390E0000}"/>
            </a:ext>
          </a:extLst>
        </xdr:cNvPr>
        <xdr:cNvSpPr>
          <a:spLocks noChangeAspect="1" noChangeArrowheads="1"/>
        </xdr:cNvSpPr>
      </xdr:nvSpPr>
      <xdr:spPr bwMode="auto">
        <a:xfrm>
          <a:off x="0" y="21464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321</xdr:row>
      <xdr:rowOff>0</xdr:rowOff>
    </xdr:from>
    <xdr:to>
      <xdr:col>0</xdr:col>
      <xdr:colOff>304800</xdr:colOff>
      <xdr:row>322</xdr:row>
      <xdr:rowOff>121920</xdr:rowOff>
    </xdr:to>
    <xdr:sp macro="" textlink="">
      <xdr:nvSpPr>
        <xdr:cNvPr id="3642" name="AutoShape 570" descr="Washington Capitals">
          <a:extLst>
            <a:ext uri="{FF2B5EF4-FFF2-40B4-BE49-F238E27FC236}">
              <a16:creationId xmlns:a16="http://schemas.microsoft.com/office/drawing/2014/main" id="{00000000-0008-0000-0D00-00003A0E0000}"/>
            </a:ext>
          </a:extLst>
        </xdr:cNvPr>
        <xdr:cNvSpPr>
          <a:spLocks noChangeAspect="1" noChangeArrowheads="1"/>
        </xdr:cNvSpPr>
      </xdr:nvSpPr>
      <xdr:spPr bwMode="auto">
        <a:xfrm>
          <a:off x="0" y="21502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477</xdr:row>
      <xdr:rowOff>0</xdr:rowOff>
    </xdr:from>
    <xdr:to>
      <xdr:col>0</xdr:col>
      <xdr:colOff>304800</xdr:colOff>
      <xdr:row>478</xdr:row>
      <xdr:rowOff>121920</xdr:rowOff>
    </xdr:to>
    <xdr:sp macro="" textlink="">
      <xdr:nvSpPr>
        <xdr:cNvPr id="3643" name="AutoShape 571" descr="Washington Capitals">
          <a:extLst>
            <a:ext uri="{FF2B5EF4-FFF2-40B4-BE49-F238E27FC236}">
              <a16:creationId xmlns:a16="http://schemas.microsoft.com/office/drawing/2014/main" id="{00000000-0008-0000-0D00-00003B0E0000}"/>
            </a:ext>
          </a:extLst>
        </xdr:cNvPr>
        <xdr:cNvSpPr>
          <a:spLocks noChangeAspect="1" noChangeArrowheads="1"/>
        </xdr:cNvSpPr>
      </xdr:nvSpPr>
      <xdr:spPr bwMode="auto">
        <a:xfrm>
          <a:off x="0" y="21539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302</xdr:row>
      <xdr:rowOff>0</xdr:rowOff>
    </xdr:from>
    <xdr:to>
      <xdr:col>0</xdr:col>
      <xdr:colOff>304800</xdr:colOff>
      <xdr:row>303</xdr:row>
      <xdr:rowOff>121920</xdr:rowOff>
    </xdr:to>
    <xdr:sp macro="" textlink="">
      <xdr:nvSpPr>
        <xdr:cNvPr id="3644" name="AutoShape 572" descr="Ottawa Senators">
          <a:extLst>
            <a:ext uri="{FF2B5EF4-FFF2-40B4-BE49-F238E27FC236}">
              <a16:creationId xmlns:a16="http://schemas.microsoft.com/office/drawing/2014/main" id="{00000000-0008-0000-0D00-00003C0E0000}"/>
            </a:ext>
          </a:extLst>
        </xdr:cNvPr>
        <xdr:cNvSpPr>
          <a:spLocks noChangeAspect="1" noChangeArrowheads="1"/>
        </xdr:cNvSpPr>
      </xdr:nvSpPr>
      <xdr:spPr bwMode="auto">
        <a:xfrm>
          <a:off x="0" y="21576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93</xdr:row>
      <xdr:rowOff>0</xdr:rowOff>
    </xdr:from>
    <xdr:to>
      <xdr:col>0</xdr:col>
      <xdr:colOff>304800</xdr:colOff>
      <xdr:row>94</xdr:row>
      <xdr:rowOff>121920</xdr:rowOff>
    </xdr:to>
    <xdr:sp macro="" textlink="">
      <xdr:nvSpPr>
        <xdr:cNvPr id="3645" name="AutoShape 573" descr="New Jersey Devils">
          <a:extLst>
            <a:ext uri="{FF2B5EF4-FFF2-40B4-BE49-F238E27FC236}">
              <a16:creationId xmlns:a16="http://schemas.microsoft.com/office/drawing/2014/main" id="{00000000-0008-0000-0D00-00003D0E0000}"/>
            </a:ext>
          </a:extLst>
        </xdr:cNvPr>
        <xdr:cNvSpPr>
          <a:spLocks noChangeAspect="1" noChangeArrowheads="1"/>
        </xdr:cNvSpPr>
      </xdr:nvSpPr>
      <xdr:spPr bwMode="auto">
        <a:xfrm>
          <a:off x="0" y="2161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669</xdr:row>
      <xdr:rowOff>0</xdr:rowOff>
    </xdr:from>
    <xdr:to>
      <xdr:col>0</xdr:col>
      <xdr:colOff>304800</xdr:colOff>
      <xdr:row>670</xdr:row>
      <xdr:rowOff>121920</xdr:rowOff>
    </xdr:to>
    <xdr:sp macro="" textlink="">
      <xdr:nvSpPr>
        <xdr:cNvPr id="3646" name="AutoShape 574" descr="Boston Bruins">
          <a:extLst>
            <a:ext uri="{FF2B5EF4-FFF2-40B4-BE49-F238E27FC236}">
              <a16:creationId xmlns:a16="http://schemas.microsoft.com/office/drawing/2014/main" id="{00000000-0008-0000-0D00-00003E0E0000}"/>
            </a:ext>
          </a:extLst>
        </xdr:cNvPr>
        <xdr:cNvSpPr>
          <a:spLocks noChangeAspect="1" noChangeArrowheads="1"/>
        </xdr:cNvSpPr>
      </xdr:nvSpPr>
      <xdr:spPr bwMode="auto">
        <a:xfrm>
          <a:off x="0" y="216514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193</xdr:row>
      <xdr:rowOff>0</xdr:rowOff>
    </xdr:from>
    <xdr:to>
      <xdr:col>0</xdr:col>
      <xdr:colOff>304800</xdr:colOff>
      <xdr:row>194</xdr:row>
      <xdr:rowOff>121920</xdr:rowOff>
    </xdr:to>
    <xdr:sp macro="" textlink="">
      <xdr:nvSpPr>
        <xdr:cNvPr id="3647" name="AutoShape 575" descr="New Jersey Devils">
          <a:extLst>
            <a:ext uri="{FF2B5EF4-FFF2-40B4-BE49-F238E27FC236}">
              <a16:creationId xmlns:a16="http://schemas.microsoft.com/office/drawing/2014/main" id="{00000000-0008-0000-0D00-00003F0E0000}"/>
            </a:ext>
          </a:extLst>
        </xdr:cNvPr>
        <xdr:cNvSpPr>
          <a:spLocks noChangeAspect="1" noChangeArrowheads="1"/>
        </xdr:cNvSpPr>
      </xdr:nvSpPr>
      <xdr:spPr bwMode="auto">
        <a:xfrm>
          <a:off x="0" y="21688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726</xdr:row>
      <xdr:rowOff>0</xdr:rowOff>
    </xdr:from>
    <xdr:to>
      <xdr:col>0</xdr:col>
      <xdr:colOff>304800</xdr:colOff>
      <xdr:row>727</xdr:row>
      <xdr:rowOff>121920</xdr:rowOff>
    </xdr:to>
    <xdr:sp macro="" textlink="">
      <xdr:nvSpPr>
        <xdr:cNvPr id="3648" name="AutoShape 576" descr="Colorado Avalanche">
          <a:extLst>
            <a:ext uri="{FF2B5EF4-FFF2-40B4-BE49-F238E27FC236}">
              <a16:creationId xmlns:a16="http://schemas.microsoft.com/office/drawing/2014/main" id="{00000000-0008-0000-0D00-0000400E0000}"/>
            </a:ext>
          </a:extLst>
        </xdr:cNvPr>
        <xdr:cNvSpPr>
          <a:spLocks noChangeAspect="1" noChangeArrowheads="1"/>
        </xdr:cNvSpPr>
      </xdr:nvSpPr>
      <xdr:spPr bwMode="auto">
        <a:xfrm>
          <a:off x="0" y="217261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xdr:row>
      <xdr:rowOff>0</xdr:rowOff>
    </xdr:from>
    <xdr:to>
      <xdr:col>0</xdr:col>
      <xdr:colOff>304800</xdr:colOff>
      <xdr:row>153</xdr:row>
      <xdr:rowOff>121920</xdr:rowOff>
    </xdr:to>
    <xdr:sp macro="" textlink="">
      <xdr:nvSpPr>
        <xdr:cNvPr id="3649" name="AutoShape 577" descr="Philadelphia Flyers">
          <a:extLst>
            <a:ext uri="{FF2B5EF4-FFF2-40B4-BE49-F238E27FC236}">
              <a16:creationId xmlns:a16="http://schemas.microsoft.com/office/drawing/2014/main" id="{00000000-0008-0000-0D00-0000410E0000}"/>
            </a:ext>
          </a:extLst>
        </xdr:cNvPr>
        <xdr:cNvSpPr>
          <a:spLocks noChangeAspect="1" noChangeArrowheads="1"/>
        </xdr:cNvSpPr>
      </xdr:nvSpPr>
      <xdr:spPr bwMode="auto">
        <a:xfrm>
          <a:off x="0" y="21763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732</xdr:row>
      <xdr:rowOff>0</xdr:rowOff>
    </xdr:from>
    <xdr:to>
      <xdr:col>0</xdr:col>
      <xdr:colOff>304800</xdr:colOff>
      <xdr:row>733</xdr:row>
      <xdr:rowOff>121920</xdr:rowOff>
    </xdr:to>
    <xdr:sp macro="" textlink="">
      <xdr:nvSpPr>
        <xdr:cNvPr id="3650" name="AutoShape 578" descr="New York Rangers">
          <a:extLst>
            <a:ext uri="{FF2B5EF4-FFF2-40B4-BE49-F238E27FC236}">
              <a16:creationId xmlns:a16="http://schemas.microsoft.com/office/drawing/2014/main" id="{00000000-0008-0000-0D00-0000420E0000}"/>
            </a:ext>
          </a:extLst>
        </xdr:cNvPr>
        <xdr:cNvSpPr>
          <a:spLocks noChangeAspect="1" noChangeArrowheads="1"/>
        </xdr:cNvSpPr>
      </xdr:nvSpPr>
      <xdr:spPr bwMode="auto">
        <a:xfrm>
          <a:off x="0" y="21800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459</xdr:row>
      <xdr:rowOff>0</xdr:rowOff>
    </xdr:from>
    <xdr:to>
      <xdr:col>0</xdr:col>
      <xdr:colOff>304800</xdr:colOff>
      <xdr:row>460</xdr:row>
      <xdr:rowOff>121920</xdr:rowOff>
    </xdr:to>
    <xdr:sp macro="" textlink="">
      <xdr:nvSpPr>
        <xdr:cNvPr id="3651" name="AutoShape 579" descr="Los Angeles Kings">
          <a:extLst>
            <a:ext uri="{FF2B5EF4-FFF2-40B4-BE49-F238E27FC236}">
              <a16:creationId xmlns:a16="http://schemas.microsoft.com/office/drawing/2014/main" id="{00000000-0008-0000-0D00-0000430E0000}"/>
            </a:ext>
          </a:extLst>
        </xdr:cNvPr>
        <xdr:cNvSpPr>
          <a:spLocks noChangeAspect="1" noChangeArrowheads="1"/>
        </xdr:cNvSpPr>
      </xdr:nvSpPr>
      <xdr:spPr bwMode="auto">
        <a:xfrm>
          <a:off x="0" y="21838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80</xdr:row>
      <xdr:rowOff>121920</xdr:rowOff>
    </xdr:to>
    <xdr:sp macro="" textlink="">
      <xdr:nvSpPr>
        <xdr:cNvPr id="3652" name="AutoShape 580" descr="Los Angeles Kings">
          <a:extLst>
            <a:ext uri="{FF2B5EF4-FFF2-40B4-BE49-F238E27FC236}">
              <a16:creationId xmlns:a16="http://schemas.microsoft.com/office/drawing/2014/main" id="{00000000-0008-0000-0D00-0000440E0000}"/>
            </a:ext>
          </a:extLst>
        </xdr:cNvPr>
        <xdr:cNvSpPr>
          <a:spLocks noChangeAspect="1" noChangeArrowheads="1"/>
        </xdr:cNvSpPr>
      </xdr:nvSpPr>
      <xdr:spPr bwMode="auto">
        <a:xfrm>
          <a:off x="0" y="21875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682</xdr:row>
      <xdr:rowOff>0</xdr:rowOff>
    </xdr:from>
    <xdr:to>
      <xdr:col>0</xdr:col>
      <xdr:colOff>304800</xdr:colOff>
      <xdr:row>683</xdr:row>
      <xdr:rowOff>121920</xdr:rowOff>
    </xdr:to>
    <xdr:sp macro="" textlink="">
      <xdr:nvSpPr>
        <xdr:cNvPr id="3653" name="AutoShape 581" descr="Vegas Golden Knights">
          <a:extLst>
            <a:ext uri="{FF2B5EF4-FFF2-40B4-BE49-F238E27FC236}">
              <a16:creationId xmlns:a16="http://schemas.microsoft.com/office/drawing/2014/main" id="{00000000-0008-0000-0D00-0000450E0000}"/>
            </a:ext>
          </a:extLst>
        </xdr:cNvPr>
        <xdr:cNvSpPr>
          <a:spLocks noChangeAspect="1" noChangeArrowheads="1"/>
        </xdr:cNvSpPr>
      </xdr:nvSpPr>
      <xdr:spPr bwMode="auto">
        <a:xfrm>
          <a:off x="0" y="2191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232</xdr:row>
      <xdr:rowOff>0</xdr:rowOff>
    </xdr:from>
    <xdr:to>
      <xdr:col>0</xdr:col>
      <xdr:colOff>304800</xdr:colOff>
      <xdr:row>233</xdr:row>
      <xdr:rowOff>121920</xdr:rowOff>
    </xdr:to>
    <xdr:sp macro="" textlink="">
      <xdr:nvSpPr>
        <xdr:cNvPr id="3654" name="AutoShape 582" descr="Tampa Bay Lightning">
          <a:extLst>
            <a:ext uri="{FF2B5EF4-FFF2-40B4-BE49-F238E27FC236}">
              <a16:creationId xmlns:a16="http://schemas.microsoft.com/office/drawing/2014/main" id="{00000000-0008-0000-0D00-0000460E0000}"/>
            </a:ext>
          </a:extLst>
        </xdr:cNvPr>
        <xdr:cNvSpPr>
          <a:spLocks noChangeAspect="1" noChangeArrowheads="1"/>
        </xdr:cNvSpPr>
      </xdr:nvSpPr>
      <xdr:spPr bwMode="auto">
        <a:xfrm>
          <a:off x="0" y="2196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817</xdr:row>
      <xdr:rowOff>0</xdr:rowOff>
    </xdr:from>
    <xdr:to>
      <xdr:col>0</xdr:col>
      <xdr:colOff>304800</xdr:colOff>
      <xdr:row>818</xdr:row>
      <xdr:rowOff>121920</xdr:rowOff>
    </xdr:to>
    <xdr:sp macro="" textlink="">
      <xdr:nvSpPr>
        <xdr:cNvPr id="3655" name="AutoShape 583" descr="Columbus Blue Jackets">
          <a:extLst>
            <a:ext uri="{FF2B5EF4-FFF2-40B4-BE49-F238E27FC236}">
              <a16:creationId xmlns:a16="http://schemas.microsoft.com/office/drawing/2014/main" id="{00000000-0008-0000-0D00-0000470E0000}"/>
            </a:ext>
          </a:extLst>
        </xdr:cNvPr>
        <xdr:cNvSpPr>
          <a:spLocks noChangeAspect="1" noChangeArrowheads="1"/>
        </xdr:cNvSpPr>
      </xdr:nvSpPr>
      <xdr:spPr bwMode="auto">
        <a:xfrm>
          <a:off x="0" y="22005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121920</xdr:rowOff>
    </xdr:to>
    <xdr:sp macro="" textlink="">
      <xdr:nvSpPr>
        <xdr:cNvPr id="3656" name="AutoShape 584" descr="Toronto Maple Leafs">
          <a:extLst>
            <a:ext uri="{FF2B5EF4-FFF2-40B4-BE49-F238E27FC236}">
              <a16:creationId xmlns:a16="http://schemas.microsoft.com/office/drawing/2014/main" id="{00000000-0008-0000-0D00-0000480E0000}"/>
            </a:ext>
          </a:extLst>
        </xdr:cNvPr>
        <xdr:cNvSpPr>
          <a:spLocks noChangeAspect="1" noChangeArrowheads="1"/>
        </xdr:cNvSpPr>
      </xdr:nvSpPr>
      <xdr:spPr bwMode="auto">
        <a:xfrm>
          <a:off x="0" y="22043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723</xdr:row>
      <xdr:rowOff>0</xdr:rowOff>
    </xdr:from>
    <xdr:to>
      <xdr:col>0</xdr:col>
      <xdr:colOff>304800</xdr:colOff>
      <xdr:row>724</xdr:row>
      <xdr:rowOff>121920</xdr:rowOff>
    </xdr:to>
    <xdr:sp macro="" textlink="">
      <xdr:nvSpPr>
        <xdr:cNvPr id="3657" name="AutoShape 585" descr="Winnipeg Jets">
          <a:extLst>
            <a:ext uri="{FF2B5EF4-FFF2-40B4-BE49-F238E27FC236}">
              <a16:creationId xmlns:a16="http://schemas.microsoft.com/office/drawing/2014/main" id="{00000000-0008-0000-0D00-0000490E0000}"/>
            </a:ext>
          </a:extLst>
        </xdr:cNvPr>
        <xdr:cNvSpPr>
          <a:spLocks noChangeAspect="1" noChangeArrowheads="1"/>
        </xdr:cNvSpPr>
      </xdr:nvSpPr>
      <xdr:spPr bwMode="auto">
        <a:xfrm>
          <a:off x="0" y="22080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240</xdr:row>
      <xdr:rowOff>0</xdr:rowOff>
    </xdr:from>
    <xdr:to>
      <xdr:col>0</xdr:col>
      <xdr:colOff>304800</xdr:colOff>
      <xdr:row>241</xdr:row>
      <xdr:rowOff>121920</xdr:rowOff>
    </xdr:to>
    <xdr:sp macro="" textlink="">
      <xdr:nvSpPr>
        <xdr:cNvPr id="3658" name="AutoShape 586" descr="Anaheim Ducks">
          <a:extLst>
            <a:ext uri="{FF2B5EF4-FFF2-40B4-BE49-F238E27FC236}">
              <a16:creationId xmlns:a16="http://schemas.microsoft.com/office/drawing/2014/main" id="{00000000-0008-0000-0D00-00004A0E0000}"/>
            </a:ext>
          </a:extLst>
        </xdr:cNvPr>
        <xdr:cNvSpPr>
          <a:spLocks noChangeAspect="1" noChangeArrowheads="1"/>
        </xdr:cNvSpPr>
      </xdr:nvSpPr>
      <xdr:spPr bwMode="auto">
        <a:xfrm>
          <a:off x="0" y="22117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270</xdr:row>
      <xdr:rowOff>0</xdr:rowOff>
    </xdr:from>
    <xdr:to>
      <xdr:col>0</xdr:col>
      <xdr:colOff>304800</xdr:colOff>
      <xdr:row>271</xdr:row>
      <xdr:rowOff>121920</xdr:rowOff>
    </xdr:to>
    <xdr:sp macro="" textlink="">
      <xdr:nvSpPr>
        <xdr:cNvPr id="3659" name="AutoShape 587" descr="Edmonton Oilers">
          <a:extLst>
            <a:ext uri="{FF2B5EF4-FFF2-40B4-BE49-F238E27FC236}">
              <a16:creationId xmlns:a16="http://schemas.microsoft.com/office/drawing/2014/main" id="{00000000-0008-0000-0D00-00004B0E0000}"/>
            </a:ext>
          </a:extLst>
        </xdr:cNvPr>
        <xdr:cNvSpPr>
          <a:spLocks noChangeAspect="1" noChangeArrowheads="1"/>
        </xdr:cNvSpPr>
      </xdr:nvSpPr>
      <xdr:spPr bwMode="auto">
        <a:xfrm>
          <a:off x="0" y="22155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573</xdr:row>
      <xdr:rowOff>0</xdr:rowOff>
    </xdr:from>
    <xdr:to>
      <xdr:col>0</xdr:col>
      <xdr:colOff>304800</xdr:colOff>
      <xdr:row>574</xdr:row>
      <xdr:rowOff>121920</xdr:rowOff>
    </xdr:to>
    <xdr:sp macro="" textlink="">
      <xdr:nvSpPr>
        <xdr:cNvPr id="3660" name="AutoShape 588" descr="Philadelphia Flyers">
          <a:extLst>
            <a:ext uri="{FF2B5EF4-FFF2-40B4-BE49-F238E27FC236}">
              <a16:creationId xmlns:a16="http://schemas.microsoft.com/office/drawing/2014/main" id="{00000000-0008-0000-0D00-00004C0E0000}"/>
            </a:ext>
          </a:extLst>
        </xdr:cNvPr>
        <xdr:cNvSpPr>
          <a:spLocks noChangeAspect="1" noChangeArrowheads="1"/>
        </xdr:cNvSpPr>
      </xdr:nvSpPr>
      <xdr:spPr bwMode="auto">
        <a:xfrm>
          <a:off x="0" y="22192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xdr:row>
      <xdr:rowOff>0</xdr:rowOff>
    </xdr:from>
    <xdr:to>
      <xdr:col>0</xdr:col>
      <xdr:colOff>304800</xdr:colOff>
      <xdr:row>171</xdr:row>
      <xdr:rowOff>121920</xdr:rowOff>
    </xdr:to>
    <xdr:sp macro="" textlink="">
      <xdr:nvSpPr>
        <xdr:cNvPr id="3661" name="AutoShape 589" descr="St Louis Blues">
          <a:extLst>
            <a:ext uri="{FF2B5EF4-FFF2-40B4-BE49-F238E27FC236}">
              <a16:creationId xmlns:a16="http://schemas.microsoft.com/office/drawing/2014/main" id="{00000000-0008-0000-0D00-00004D0E0000}"/>
            </a:ext>
          </a:extLst>
        </xdr:cNvPr>
        <xdr:cNvSpPr>
          <a:spLocks noChangeAspect="1" noChangeArrowheads="1"/>
        </xdr:cNvSpPr>
      </xdr:nvSpPr>
      <xdr:spPr bwMode="auto">
        <a:xfrm>
          <a:off x="0" y="2222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417</xdr:row>
      <xdr:rowOff>0</xdr:rowOff>
    </xdr:from>
    <xdr:to>
      <xdr:col>0</xdr:col>
      <xdr:colOff>304800</xdr:colOff>
      <xdr:row>418</xdr:row>
      <xdr:rowOff>121920</xdr:rowOff>
    </xdr:to>
    <xdr:sp macro="" textlink="">
      <xdr:nvSpPr>
        <xdr:cNvPr id="3662" name="AutoShape 590" descr="Columbus Blue Jackets">
          <a:extLst>
            <a:ext uri="{FF2B5EF4-FFF2-40B4-BE49-F238E27FC236}">
              <a16:creationId xmlns:a16="http://schemas.microsoft.com/office/drawing/2014/main" id="{00000000-0008-0000-0D00-00004E0E0000}"/>
            </a:ext>
          </a:extLst>
        </xdr:cNvPr>
        <xdr:cNvSpPr>
          <a:spLocks noChangeAspect="1" noChangeArrowheads="1"/>
        </xdr:cNvSpPr>
      </xdr:nvSpPr>
      <xdr:spPr bwMode="auto">
        <a:xfrm>
          <a:off x="0" y="22267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418</xdr:row>
      <xdr:rowOff>0</xdr:rowOff>
    </xdr:from>
    <xdr:to>
      <xdr:col>0</xdr:col>
      <xdr:colOff>304800</xdr:colOff>
      <xdr:row>419</xdr:row>
      <xdr:rowOff>121920</xdr:rowOff>
    </xdr:to>
    <xdr:sp macro="" textlink="">
      <xdr:nvSpPr>
        <xdr:cNvPr id="3663" name="AutoShape 591" descr="Nashville Predators">
          <a:extLst>
            <a:ext uri="{FF2B5EF4-FFF2-40B4-BE49-F238E27FC236}">
              <a16:creationId xmlns:a16="http://schemas.microsoft.com/office/drawing/2014/main" id="{00000000-0008-0000-0D00-00004F0E0000}"/>
            </a:ext>
          </a:extLst>
        </xdr:cNvPr>
        <xdr:cNvSpPr>
          <a:spLocks noChangeAspect="1" noChangeArrowheads="1"/>
        </xdr:cNvSpPr>
      </xdr:nvSpPr>
      <xdr:spPr bwMode="auto">
        <a:xfrm>
          <a:off x="0" y="22304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476</xdr:row>
      <xdr:rowOff>0</xdr:rowOff>
    </xdr:from>
    <xdr:to>
      <xdr:col>0</xdr:col>
      <xdr:colOff>304800</xdr:colOff>
      <xdr:row>477</xdr:row>
      <xdr:rowOff>121920</xdr:rowOff>
    </xdr:to>
    <xdr:sp macro="" textlink="">
      <xdr:nvSpPr>
        <xdr:cNvPr id="3664" name="AutoShape 592" descr="Anaheim Ducks">
          <a:extLst>
            <a:ext uri="{FF2B5EF4-FFF2-40B4-BE49-F238E27FC236}">
              <a16:creationId xmlns:a16="http://schemas.microsoft.com/office/drawing/2014/main" id="{00000000-0008-0000-0D00-0000500E0000}"/>
            </a:ext>
          </a:extLst>
        </xdr:cNvPr>
        <xdr:cNvSpPr>
          <a:spLocks noChangeAspect="1" noChangeArrowheads="1"/>
        </xdr:cNvSpPr>
      </xdr:nvSpPr>
      <xdr:spPr bwMode="auto">
        <a:xfrm>
          <a:off x="0" y="22341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287</xdr:row>
      <xdr:rowOff>0</xdr:rowOff>
    </xdr:from>
    <xdr:to>
      <xdr:col>0</xdr:col>
      <xdr:colOff>304800</xdr:colOff>
      <xdr:row>288</xdr:row>
      <xdr:rowOff>121920</xdr:rowOff>
    </xdr:to>
    <xdr:sp macro="" textlink="">
      <xdr:nvSpPr>
        <xdr:cNvPr id="3665" name="AutoShape 593" descr="Ottawa Senators">
          <a:extLst>
            <a:ext uri="{FF2B5EF4-FFF2-40B4-BE49-F238E27FC236}">
              <a16:creationId xmlns:a16="http://schemas.microsoft.com/office/drawing/2014/main" id="{00000000-0008-0000-0D00-0000510E0000}"/>
            </a:ext>
          </a:extLst>
        </xdr:cNvPr>
        <xdr:cNvSpPr>
          <a:spLocks noChangeAspect="1" noChangeArrowheads="1"/>
        </xdr:cNvSpPr>
      </xdr:nvSpPr>
      <xdr:spPr bwMode="auto">
        <a:xfrm>
          <a:off x="0" y="22379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121920</xdr:rowOff>
    </xdr:to>
    <xdr:sp macro="" textlink="">
      <xdr:nvSpPr>
        <xdr:cNvPr id="3666" name="AutoShape 594" descr="Carolina Hurricanes">
          <a:extLst>
            <a:ext uri="{FF2B5EF4-FFF2-40B4-BE49-F238E27FC236}">
              <a16:creationId xmlns:a16="http://schemas.microsoft.com/office/drawing/2014/main" id="{00000000-0008-0000-0D00-0000520E0000}"/>
            </a:ext>
          </a:extLst>
        </xdr:cNvPr>
        <xdr:cNvSpPr>
          <a:spLocks noChangeAspect="1" noChangeArrowheads="1"/>
        </xdr:cNvSpPr>
      </xdr:nvSpPr>
      <xdr:spPr bwMode="auto">
        <a:xfrm>
          <a:off x="0" y="22416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691</xdr:row>
      <xdr:rowOff>0</xdr:rowOff>
    </xdr:from>
    <xdr:to>
      <xdr:col>0</xdr:col>
      <xdr:colOff>304800</xdr:colOff>
      <xdr:row>692</xdr:row>
      <xdr:rowOff>121920</xdr:rowOff>
    </xdr:to>
    <xdr:sp macro="" textlink="">
      <xdr:nvSpPr>
        <xdr:cNvPr id="3667" name="AutoShape 595" descr="Carolina Hurricanes">
          <a:extLst>
            <a:ext uri="{FF2B5EF4-FFF2-40B4-BE49-F238E27FC236}">
              <a16:creationId xmlns:a16="http://schemas.microsoft.com/office/drawing/2014/main" id="{00000000-0008-0000-0D00-0000530E0000}"/>
            </a:ext>
          </a:extLst>
        </xdr:cNvPr>
        <xdr:cNvSpPr>
          <a:spLocks noChangeAspect="1" noChangeArrowheads="1"/>
        </xdr:cNvSpPr>
      </xdr:nvSpPr>
      <xdr:spPr bwMode="auto">
        <a:xfrm>
          <a:off x="0" y="22453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520</xdr:row>
      <xdr:rowOff>0</xdr:rowOff>
    </xdr:from>
    <xdr:to>
      <xdr:col>0</xdr:col>
      <xdr:colOff>304800</xdr:colOff>
      <xdr:row>521</xdr:row>
      <xdr:rowOff>121920</xdr:rowOff>
    </xdr:to>
    <xdr:sp macro="" textlink="">
      <xdr:nvSpPr>
        <xdr:cNvPr id="3668" name="AutoShape 596" descr="Anaheim Ducks">
          <a:extLst>
            <a:ext uri="{FF2B5EF4-FFF2-40B4-BE49-F238E27FC236}">
              <a16:creationId xmlns:a16="http://schemas.microsoft.com/office/drawing/2014/main" id="{00000000-0008-0000-0D00-0000540E0000}"/>
            </a:ext>
          </a:extLst>
        </xdr:cNvPr>
        <xdr:cNvSpPr>
          <a:spLocks noChangeAspect="1" noChangeArrowheads="1"/>
        </xdr:cNvSpPr>
      </xdr:nvSpPr>
      <xdr:spPr bwMode="auto">
        <a:xfrm>
          <a:off x="0" y="22491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709</xdr:row>
      <xdr:rowOff>0</xdr:rowOff>
    </xdr:from>
    <xdr:to>
      <xdr:col>0</xdr:col>
      <xdr:colOff>304800</xdr:colOff>
      <xdr:row>710</xdr:row>
      <xdr:rowOff>121920</xdr:rowOff>
    </xdr:to>
    <xdr:sp macro="" textlink="">
      <xdr:nvSpPr>
        <xdr:cNvPr id="3669" name="AutoShape 597" descr="Arizona Coyotes">
          <a:extLst>
            <a:ext uri="{FF2B5EF4-FFF2-40B4-BE49-F238E27FC236}">
              <a16:creationId xmlns:a16="http://schemas.microsoft.com/office/drawing/2014/main" id="{00000000-0008-0000-0D00-0000550E0000}"/>
            </a:ext>
          </a:extLst>
        </xdr:cNvPr>
        <xdr:cNvSpPr>
          <a:spLocks noChangeAspect="1" noChangeArrowheads="1"/>
        </xdr:cNvSpPr>
      </xdr:nvSpPr>
      <xdr:spPr bwMode="auto">
        <a:xfrm>
          <a:off x="0" y="2252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92</xdr:row>
      <xdr:rowOff>0</xdr:rowOff>
    </xdr:from>
    <xdr:to>
      <xdr:col>0</xdr:col>
      <xdr:colOff>304800</xdr:colOff>
      <xdr:row>93</xdr:row>
      <xdr:rowOff>121920</xdr:rowOff>
    </xdr:to>
    <xdr:sp macro="" textlink="">
      <xdr:nvSpPr>
        <xdr:cNvPr id="3670" name="AutoShape 598" descr="Columbus Blue Jackets">
          <a:extLst>
            <a:ext uri="{FF2B5EF4-FFF2-40B4-BE49-F238E27FC236}">
              <a16:creationId xmlns:a16="http://schemas.microsoft.com/office/drawing/2014/main" id="{00000000-0008-0000-0D00-0000560E0000}"/>
            </a:ext>
          </a:extLst>
        </xdr:cNvPr>
        <xdr:cNvSpPr>
          <a:spLocks noChangeAspect="1" noChangeArrowheads="1"/>
        </xdr:cNvSpPr>
      </xdr:nvSpPr>
      <xdr:spPr bwMode="auto">
        <a:xfrm>
          <a:off x="0" y="22565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121920</xdr:rowOff>
    </xdr:to>
    <xdr:sp macro="" textlink="">
      <xdr:nvSpPr>
        <xdr:cNvPr id="3671" name="AutoShape 599" descr="Detroit Red Wings">
          <a:extLst>
            <a:ext uri="{FF2B5EF4-FFF2-40B4-BE49-F238E27FC236}">
              <a16:creationId xmlns:a16="http://schemas.microsoft.com/office/drawing/2014/main" id="{00000000-0008-0000-0D00-0000570E0000}"/>
            </a:ext>
          </a:extLst>
        </xdr:cNvPr>
        <xdr:cNvSpPr>
          <a:spLocks noChangeAspect="1" noChangeArrowheads="1"/>
        </xdr:cNvSpPr>
      </xdr:nvSpPr>
      <xdr:spPr bwMode="auto">
        <a:xfrm>
          <a:off x="0" y="22603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121920</xdr:rowOff>
    </xdr:to>
    <xdr:sp macro="" textlink="">
      <xdr:nvSpPr>
        <xdr:cNvPr id="3672" name="AutoShape 600" descr="Los Angeles Kings">
          <a:extLst>
            <a:ext uri="{FF2B5EF4-FFF2-40B4-BE49-F238E27FC236}">
              <a16:creationId xmlns:a16="http://schemas.microsoft.com/office/drawing/2014/main" id="{00000000-0008-0000-0D00-0000580E0000}"/>
            </a:ext>
          </a:extLst>
        </xdr:cNvPr>
        <xdr:cNvSpPr>
          <a:spLocks noChangeAspect="1" noChangeArrowheads="1"/>
        </xdr:cNvSpPr>
      </xdr:nvSpPr>
      <xdr:spPr bwMode="auto">
        <a:xfrm>
          <a:off x="0" y="22640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110</xdr:row>
      <xdr:rowOff>0</xdr:rowOff>
    </xdr:from>
    <xdr:to>
      <xdr:col>0</xdr:col>
      <xdr:colOff>304800</xdr:colOff>
      <xdr:row>111</xdr:row>
      <xdr:rowOff>121920</xdr:rowOff>
    </xdr:to>
    <xdr:sp macro="" textlink="">
      <xdr:nvSpPr>
        <xdr:cNvPr id="3673" name="AutoShape 601" descr="Tampa Bay Lightning">
          <a:extLst>
            <a:ext uri="{FF2B5EF4-FFF2-40B4-BE49-F238E27FC236}">
              <a16:creationId xmlns:a16="http://schemas.microsoft.com/office/drawing/2014/main" id="{00000000-0008-0000-0D00-0000590E0000}"/>
            </a:ext>
          </a:extLst>
        </xdr:cNvPr>
        <xdr:cNvSpPr>
          <a:spLocks noChangeAspect="1" noChangeArrowheads="1"/>
        </xdr:cNvSpPr>
      </xdr:nvSpPr>
      <xdr:spPr bwMode="auto">
        <a:xfrm>
          <a:off x="0" y="22677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531</xdr:row>
      <xdr:rowOff>0</xdr:rowOff>
    </xdr:from>
    <xdr:to>
      <xdr:col>0</xdr:col>
      <xdr:colOff>304800</xdr:colOff>
      <xdr:row>532</xdr:row>
      <xdr:rowOff>121920</xdr:rowOff>
    </xdr:to>
    <xdr:sp macro="" textlink="">
      <xdr:nvSpPr>
        <xdr:cNvPr id="3674" name="AutoShape 602" descr="Calgary Flames">
          <a:extLst>
            <a:ext uri="{FF2B5EF4-FFF2-40B4-BE49-F238E27FC236}">
              <a16:creationId xmlns:a16="http://schemas.microsoft.com/office/drawing/2014/main" id="{00000000-0008-0000-0D00-00005A0E0000}"/>
            </a:ext>
          </a:extLst>
        </xdr:cNvPr>
        <xdr:cNvSpPr>
          <a:spLocks noChangeAspect="1" noChangeArrowheads="1"/>
        </xdr:cNvSpPr>
      </xdr:nvSpPr>
      <xdr:spPr bwMode="auto">
        <a:xfrm>
          <a:off x="0" y="22715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274</xdr:row>
      <xdr:rowOff>0</xdr:rowOff>
    </xdr:from>
    <xdr:to>
      <xdr:col>0</xdr:col>
      <xdr:colOff>304800</xdr:colOff>
      <xdr:row>275</xdr:row>
      <xdr:rowOff>121920</xdr:rowOff>
    </xdr:to>
    <xdr:sp macro="" textlink="">
      <xdr:nvSpPr>
        <xdr:cNvPr id="3675" name="AutoShape 603" descr="Tampa Bay Lightning">
          <a:extLst>
            <a:ext uri="{FF2B5EF4-FFF2-40B4-BE49-F238E27FC236}">
              <a16:creationId xmlns:a16="http://schemas.microsoft.com/office/drawing/2014/main" id="{00000000-0008-0000-0D00-00005B0E0000}"/>
            </a:ext>
          </a:extLst>
        </xdr:cNvPr>
        <xdr:cNvSpPr>
          <a:spLocks noChangeAspect="1" noChangeArrowheads="1"/>
        </xdr:cNvSpPr>
      </xdr:nvSpPr>
      <xdr:spPr bwMode="auto">
        <a:xfrm>
          <a:off x="0" y="22752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249</xdr:row>
      <xdr:rowOff>0</xdr:rowOff>
    </xdr:from>
    <xdr:to>
      <xdr:col>0</xdr:col>
      <xdr:colOff>304800</xdr:colOff>
      <xdr:row>250</xdr:row>
      <xdr:rowOff>121920</xdr:rowOff>
    </xdr:to>
    <xdr:sp macro="" textlink="">
      <xdr:nvSpPr>
        <xdr:cNvPr id="3676" name="AutoShape 604" descr="Detroit Red Wings">
          <a:extLst>
            <a:ext uri="{FF2B5EF4-FFF2-40B4-BE49-F238E27FC236}">
              <a16:creationId xmlns:a16="http://schemas.microsoft.com/office/drawing/2014/main" id="{00000000-0008-0000-0D00-00005C0E0000}"/>
            </a:ext>
          </a:extLst>
        </xdr:cNvPr>
        <xdr:cNvSpPr>
          <a:spLocks noChangeAspect="1" noChangeArrowheads="1"/>
        </xdr:cNvSpPr>
      </xdr:nvSpPr>
      <xdr:spPr bwMode="auto">
        <a:xfrm>
          <a:off x="0" y="22789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810</xdr:row>
      <xdr:rowOff>0</xdr:rowOff>
    </xdr:from>
    <xdr:to>
      <xdr:col>0</xdr:col>
      <xdr:colOff>304800</xdr:colOff>
      <xdr:row>811</xdr:row>
      <xdr:rowOff>121920</xdr:rowOff>
    </xdr:to>
    <xdr:sp macro="" textlink="">
      <xdr:nvSpPr>
        <xdr:cNvPr id="3677" name="AutoShape 605" descr="Detroit Red Wings">
          <a:extLst>
            <a:ext uri="{FF2B5EF4-FFF2-40B4-BE49-F238E27FC236}">
              <a16:creationId xmlns:a16="http://schemas.microsoft.com/office/drawing/2014/main" id="{00000000-0008-0000-0D00-00005D0E0000}"/>
            </a:ext>
          </a:extLst>
        </xdr:cNvPr>
        <xdr:cNvSpPr>
          <a:spLocks noChangeAspect="1" noChangeArrowheads="1"/>
        </xdr:cNvSpPr>
      </xdr:nvSpPr>
      <xdr:spPr bwMode="auto">
        <a:xfrm>
          <a:off x="0" y="2282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826</xdr:row>
      <xdr:rowOff>0</xdr:rowOff>
    </xdr:from>
    <xdr:to>
      <xdr:col>0</xdr:col>
      <xdr:colOff>304800</xdr:colOff>
      <xdr:row>827</xdr:row>
      <xdr:rowOff>121920</xdr:rowOff>
    </xdr:to>
    <xdr:sp macro="" textlink="">
      <xdr:nvSpPr>
        <xdr:cNvPr id="3678" name="AutoShape 606" descr="Nashville Predators">
          <a:extLst>
            <a:ext uri="{FF2B5EF4-FFF2-40B4-BE49-F238E27FC236}">
              <a16:creationId xmlns:a16="http://schemas.microsoft.com/office/drawing/2014/main" id="{00000000-0008-0000-0D00-00005E0E0000}"/>
            </a:ext>
          </a:extLst>
        </xdr:cNvPr>
        <xdr:cNvSpPr>
          <a:spLocks noChangeAspect="1" noChangeArrowheads="1"/>
        </xdr:cNvSpPr>
      </xdr:nvSpPr>
      <xdr:spPr bwMode="auto">
        <a:xfrm>
          <a:off x="0" y="22864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821</xdr:row>
      <xdr:rowOff>0</xdr:rowOff>
    </xdr:from>
    <xdr:to>
      <xdr:col>0</xdr:col>
      <xdr:colOff>304800</xdr:colOff>
      <xdr:row>822</xdr:row>
      <xdr:rowOff>121920</xdr:rowOff>
    </xdr:to>
    <xdr:sp macro="" textlink="">
      <xdr:nvSpPr>
        <xdr:cNvPr id="3679" name="AutoShape 607" descr="Colorado Avalanche">
          <a:extLst>
            <a:ext uri="{FF2B5EF4-FFF2-40B4-BE49-F238E27FC236}">
              <a16:creationId xmlns:a16="http://schemas.microsoft.com/office/drawing/2014/main" id="{00000000-0008-0000-0D00-00005F0E0000}"/>
            </a:ext>
          </a:extLst>
        </xdr:cNvPr>
        <xdr:cNvSpPr>
          <a:spLocks noChangeAspect="1" noChangeArrowheads="1"/>
        </xdr:cNvSpPr>
      </xdr:nvSpPr>
      <xdr:spPr bwMode="auto">
        <a:xfrm>
          <a:off x="0" y="2290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398</xdr:row>
      <xdr:rowOff>0</xdr:rowOff>
    </xdr:from>
    <xdr:to>
      <xdr:col>0</xdr:col>
      <xdr:colOff>304800</xdr:colOff>
      <xdr:row>399</xdr:row>
      <xdr:rowOff>121920</xdr:rowOff>
    </xdr:to>
    <xdr:sp macro="" textlink="">
      <xdr:nvSpPr>
        <xdr:cNvPr id="3680" name="AutoShape 608" descr="New Jersey Devils">
          <a:extLst>
            <a:ext uri="{FF2B5EF4-FFF2-40B4-BE49-F238E27FC236}">
              <a16:creationId xmlns:a16="http://schemas.microsoft.com/office/drawing/2014/main" id="{00000000-0008-0000-0D00-0000600E0000}"/>
            </a:ext>
          </a:extLst>
        </xdr:cNvPr>
        <xdr:cNvSpPr>
          <a:spLocks noChangeAspect="1" noChangeArrowheads="1"/>
        </xdr:cNvSpPr>
      </xdr:nvSpPr>
      <xdr:spPr bwMode="auto">
        <a:xfrm>
          <a:off x="0" y="22939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107</xdr:row>
      <xdr:rowOff>0</xdr:rowOff>
    </xdr:from>
    <xdr:to>
      <xdr:col>0</xdr:col>
      <xdr:colOff>304800</xdr:colOff>
      <xdr:row>108</xdr:row>
      <xdr:rowOff>121920</xdr:rowOff>
    </xdr:to>
    <xdr:sp macro="" textlink="">
      <xdr:nvSpPr>
        <xdr:cNvPr id="3681" name="AutoShape 609" descr="New York Rangers">
          <a:extLst>
            <a:ext uri="{FF2B5EF4-FFF2-40B4-BE49-F238E27FC236}">
              <a16:creationId xmlns:a16="http://schemas.microsoft.com/office/drawing/2014/main" id="{00000000-0008-0000-0D00-0000610E0000}"/>
            </a:ext>
          </a:extLst>
        </xdr:cNvPr>
        <xdr:cNvSpPr>
          <a:spLocks noChangeAspect="1" noChangeArrowheads="1"/>
        </xdr:cNvSpPr>
      </xdr:nvSpPr>
      <xdr:spPr bwMode="auto">
        <a:xfrm>
          <a:off x="0" y="22976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506</xdr:row>
      <xdr:rowOff>0</xdr:rowOff>
    </xdr:from>
    <xdr:to>
      <xdr:col>0</xdr:col>
      <xdr:colOff>304800</xdr:colOff>
      <xdr:row>507</xdr:row>
      <xdr:rowOff>121920</xdr:rowOff>
    </xdr:to>
    <xdr:sp macro="" textlink="">
      <xdr:nvSpPr>
        <xdr:cNvPr id="3682" name="AutoShape 610" descr="St Louis Blues">
          <a:extLst>
            <a:ext uri="{FF2B5EF4-FFF2-40B4-BE49-F238E27FC236}">
              <a16:creationId xmlns:a16="http://schemas.microsoft.com/office/drawing/2014/main" id="{00000000-0008-0000-0D00-0000620E0000}"/>
            </a:ext>
          </a:extLst>
        </xdr:cNvPr>
        <xdr:cNvSpPr>
          <a:spLocks noChangeAspect="1" noChangeArrowheads="1"/>
        </xdr:cNvSpPr>
      </xdr:nvSpPr>
      <xdr:spPr bwMode="auto">
        <a:xfrm>
          <a:off x="0" y="2301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250</xdr:row>
      <xdr:rowOff>0</xdr:rowOff>
    </xdr:from>
    <xdr:to>
      <xdr:col>0</xdr:col>
      <xdr:colOff>304800</xdr:colOff>
      <xdr:row>251</xdr:row>
      <xdr:rowOff>121920</xdr:rowOff>
    </xdr:to>
    <xdr:sp macro="" textlink="">
      <xdr:nvSpPr>
        <xdr:cNvPr id="3683" name="AutoShape 611" descr="Tampa Bay Lightning">
          <a:extLst>
            <a:ext uri="{FF2B5EF4-FFF2-40B4-BE49-F238E27FC236}">
              <a16:creationId xmlns:a16="http://schemas.microsoft.com/office/drawing/2014/main" id="{00000000-0008-0000-0D00-0000630E0000}"/>
            </a:ext>
          </a:extLst>
        </xdr:cNvPr>
        <xdr:cNvSpPr>
          <a:spLocks noChangeAspect="1" noChangeArrowheads="1"/>
        </xdr:cNvSpPr>
      </xdr:nvSpPr>
      <xdr:spPr bwMode="auto">
        <a:xfrm>
          <a:off x="0" y="23051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126</xdr:row>
      <xdr:rowOff>0</xdr:rowOff>
    </xdr:from>
    <xdr:to>
      <xdr:col>0</xdr:col>
      <xdr:colOff>304800</xdr:colOff>
      <xdr:row>127</xdr:row>
      <xdr:rowOff>121920</xdr:rowOff>
    </xdr:to>
    <xdr:sp macro="" textlink="">
      <xdr:nvSpPr>
        <xdr:cNvPr id="3684" name="AutoShape 612" descr="Calgary Flames">
          <a:extLst>
            <a:ext uri="{FF2B5EF4-FFF2-40B4-BE49-F238E27FC236}">
              <a16:creationId xmlns:a16="http://schemas.microsoft.com/office/drawing/2014/main" id="{00000000-0008-0000-0D00-0000640E0000}"/>
            </a:ext>
          </a:extLst>
        </xdr:cNvPr>
        <xdr:cNvSpPr>
          <a:spLocks noChangeAspect="1" noChangeArrowheads="1"/>
        </xdr:cNvSpPr>
      </xdr:nvSpPr>
      <xdr:spPr bwMode="auto">
        <a:xfrm>
          <a:off x="0" y="2308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464</xdr:row>
      <xdr:rowOff>0</xdr:rowOff>
    </xdr:from>
    <xdr:to>
      <xdr:col>0</xdr:col>
      <xdr:colOff>304800</xdr:colOff>
      <xdr:row>465</xdr:row>
      <xdr:rowOff>121920</xdr:rowOff>
    </xdr:to>
    <xdr:sp macro="" textlink="">
      <xdr:nvSpPr>
        <xdr:cNvPr id="3685" name="AutoShape 613" descr="Vegas Golden Knights">
          <a:extLst>
            <a:ext uri="{FF2B5EF4-FFF2-40B4-BE49-F238E27FC236}">
              <a16:creationId xmlns:a16="http://schemas.microsoft.com/office/drawing/2014/main" id="{00000000-0008-0000-0D00-0000650E0000}"/>
            </a:ext>
          </a:extLst>
        </xdr:cNvPr>
        <xdr:cNvSpPr>
          <a:spLocks noChangeAspect="1" noChangeArrowheads="1"/>
        </xdr:cNvSpPr>
      </xdr:nvSpPr>
      <xdr:spPr bwMode="auto">
        <a:xfrm>
          <a:off x="0" y="2312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508</xdr:row>
      <xdr:rowOff>0</xdr:rowOff>
    </xdr:from>
    <xdr:to>
      <xdr:col>0</xdr:col>
      <xdr:colOff>304800</xdr:colOff>
      <xdr:row>509</xdr:row>
      <xdr:rowOff>121920</xdr:rowOff>
    </xdr:to>
    <xdr:sp macro="" textlink="">
      <xdr:nvSpPr>
        <xdr:cNvPr id="3686" name="AutoShape 614" descr="New Jersey Devils">
          <a:extLst>
            <a:ext uri="{FF2B5EF4-FFF2-40B4-BE49-F238E27FC236}">
              <a16:creationId xmlns:a16="http://schemas.microsoft.com/office/drawing/2014/main" id="{00000000-0008-0000-0D00-0000660E0000}"/>
            </a:ext>
          </a:extLst>
        </xdr:cNvPr>
        <xdr:cNvSpPr>
          <a:spLocks noChangeAspect="1" noChangeArrowheads="1"/>
        </xdr:cNvSpPr>
      </xdr:nvSpPr>
      <xdr:spPr bwMode="auto">
        <a:xfrm>
          <a:off x="0" y="23181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705</xdr:row>
      <xdr:rowOff>0</xdr:rowOff>
    </xdr:from>
    <xdr:to>
      <xdr:col>0</xdr:col>
      <xdr:colOff>304800</xdr:colOff>
      <xdr:row>706</xdr:row>
      <xdr:rowOff>121920</xdr:rowOff>
    </xdr:to>
    <xdr:sp macro="" textlink="">
      <xdr:nvSpPr>
        <xdr:cNvPr id="3687" name="AutoShape 615" descr="New York Rangers">
          <a:extLst>
            <a:ext uri="{FF2B5EF4-FFF2-40B4-BE49-F238E27FC236}">
              <a16:creationId xmlns:a16="http://schemas.microsoft.com/office/drawing/2014/main" id="{00000000-0008-0000-0D00-0000670E0000}"/>
            </a:ext>
          </a:extLst>
        </xdr:cNvPr>
        <xdr:cNvSpPr>
          <a:spLocks noChangeAspect="1" noChangeArrowheads="1"/>
        </xdr:cNvSpPr>
      </xdr:nvSpPr>
      <xdr:spPr bwMode="auto">
        <a:xfrm>
          <a:off x="0" y="23218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104</xdr:row>
      <xdr:rowOff>0</xdr:rowOff>
    </xdr:from>
    <xdr:to>
      <xdr:col>0</xdr:col>
      <xdr:colOff>304800</xdr:colOff>
      <xdr:row>105</xdr:row>
      <xdr:rowOff>121920</xdr:rowOff>
    </xdr:to>
    <xdr:sp macro="" textlink="">
      <xdr:nvSpPr>
        <xdr:cNvPr id="3688" name="AutoShape 616" descr="Boston Bruins">
          <a:extLst>
            <a:ext uri="{FF2B5EF4-FFF2-40B4-BE49-F238E27FC236}">
              <a16:creationId xmlns:a16="http://schemas.microsoft.com/office/drawing/2014/main" id="{00000000-0008-0000-0D00-0000680E0000}"/>
            </a:ext>
          </a:extLst>
        </xdr:cNvPr>
        <xdr:cNvSpPr>
          <a:spLocks noChangeAspect="1" noChangeArrowheads="1"/>
        </xdr:cNvSpPr>
      </xdr:nvSpPr>
      <xdr:spPr bwMode="auto">
        <a:xfrm>
          <a:off x="0" y="23256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215</xdr:row>
      <xdr:rowOff>0</xdr:rowOff>
    </xdr:from>
    <xdr:to>
      <xdr:col>0</xdr:col>
      <xdr:colOff>304800</xdr:colOff>
      <xdr:row>216</xdr:row>
      <xdr:rowOff>121920</xdr:rowOff>
    </xdr:to>
    <xdr:sp macro="" textlink="">
      <xdr:nvSpPr>
        <xdr:cNvPr id="3689" name="AutoShape 617" descr="Boston Bruins">
          <a:extLst>
            <a:ext uri="{FF2B5EF4-FFF2-40B4-BE49-F238E27FC236}">
              <a16:creationId xmlns:a16="http://schemas.microsoft.com/office/drawing/2014/main" id="{00000000-0008-0000-0D00-0000690E0000}"/>
            </a:ext>
          </a:extLst>
        </xdr:cNvPr>
        <xdr:cNvSpPr>
          <a:spLocks noChangeAspect="1" noChangeArrowheads="1"/>
        </xdr:cNvSpPr>
      </xdr:nvSpPr>
      <xdr:spPr bwMode="auto">
        <a:xfrm>
          <a:off x="0" y="23293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121920</xdr:rowOff>
    </xdr:to>
    <xdr:sp macro="" textlink="">
      <xdr:nvSpPr>
        <xdr:cNvPr id="3690" name="AutoShape 618" descr="Carolina Hurricanes">
          <a:extLst>
            <a:ext uri="{FF2B5EF4-FFF2-40B4-BE49-F238E27FC236}">
              <a16:creationId xmlns:a16="http://schemas.microsoft.com/office/drawing/2014/main" id="{00000000-0008-0000-0D00-00006A0E0000}"/>
            </a:ext>
          </a:extLst>
        </xdr:cNvPr>
        <xdr:cNvSpPr>
          <a:spLocks noChangeAspect="1" noChangeArrowheads="1"/>
        </xdr:cNvSpPr>
      </xdr:nvSpPr>
      <xdr:spPr bwMode="auto">
        <a:xfrm>
          <a:off x="0" y="23330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553</xdr:row>
      <xdr:rowOff>0</xdr:rowOff>
    </xdr:from>
    <xdr:to>
      <xdr:col>0</xdr:col>
      <xdr:colOff>304800</xdr:colOff>
      <xdr:row>554</xdr:row>
      <xdr:rowOff>121920</xdr:rowOff>
    </xdr:to>
    <xdr:sp macro="" textlink="">
      <xdr:nvSpPr>
        <xdr:cNvPr id="3691" name="AutoShape 619" descr="Anaheim Ducks">
          <a:extLst>
            <a:ext uri="{FF2B5EF4-FFF2-40B4-BE49-F238E27FC236}">
              <a16:creationId xmlns:a16="http://schemas.microsoft.com/office/drawing/2014/main" id="{00000000-0008-0000-0D00-00006B0E0000}"/>
            </a:ext>
          </a:extLst>
        </xdr:cNvPr>
        <xdr:cNvSpPr>
          <a:spLocks noChangeAspect="1" noChangeArrowheads="1"/>
        </xdr:cNvSpPr>
      </xdr:nvSpPr>
      <xdr:spPr bwMode="auto">
        <a:xfrm>
          <a:off x="0" y="233682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812</xdr:row>
      <xdr:rowOff>0</xdr:rowOff>
    </xdr:from>
    <xdr:to>
      <xdr:col>0</xdr:col>
      <xdr:colOff>304800</xdr:colOff>
      <xdr:row>813</xdr:row>
      <xdr:rowOff>121920</xdr:rowOff>
    </xdr:to>
    <xdr:sp macro="" textlink="">
      <xdr:nvSpPr>
        <xdr:cNvPr id="3692" name="AutoShape 620" descr="St Louis Blues">
          <a:extLst>
            <a:ext uri="{FF2B5EF4-FFF2-40B4-BE49-F238E27FC236}">
              <a16:creationId xmlns:a16="http://schemas.microsoft.com/office/drawing/2014/main" id="{00000000-0008-0000-0D00-00006C0E0000}"/>
            </a:ext>
          </a:extLst>
        </xdr:cNvPr>
        <xdr:cNvSpPr>
          <a:spLocks noChangeAspect="1" noChangeArrowheads="1"/>
        </xdr:cNvSpPr>
      </xdr:nvSpPr>
      <xdr:spPr bwMode="auto">
        <a:xfrm>
          <a:off x="0" y="23405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480</xdr:row>
      <xdr:rowOff>0</xdr:rowOff>
    </xdr:from>
    <xdr:to>
      <xdr:col>0</xdr:col>
      <xdr:colOff>304800</xdr:colOff>
      <xdr:row>481</xdr:row>
      <xdr:rowOff>121920</xdr:rowOff>
    </xdr:to>
    <xdr:sp macro="" textlink="">
      <xdr:nvSpPr>
        <xdr:cNvPr id="3693" name="AutoShape 621" descr="Arizona Coyotes">
          <a:extLst>
            <a:ext uri="{FF2B5EF4-FFF2-40B4-BE49-F238E27FC236}">
              <a16:creationId xmlns:a16="http://schemas.microsoft.com/office/drawing/2014/main" id="{00000000-0008-0000-0D00-00006D0E0000}"/>
            </a:ext>
          </a:extLst>
        </xdr:cNvPr>
        <xdr:cNvSpPr>
          <a:spLocks noChangeAspect="1" noChangeArrowheads="1"/>
        </xdr:cNvSpPr>
      </xdr:nvSpPr>
      <xdr:spPr bwMode="auto">
        <a:xfrm>
          <a:off x="0" y="2344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121920</xdr:rowOff>
    </xdr:to>
    <xdr:sp macro="" textlink="">
      <xdr:nvSpPr>
        <xdr:cNvPr id="3694" name="AutoShape 622" descr="Chicago Blackhawks">
          <a:extLst>
            <a:ext uri="{FF2B5EF4-FFF2-40B4-BE49-F238E27FC236}">
              <a16:creationId xmlns:a16="http://schemas.microsoft.com/office/drawing/2014/main" id="{00000000-0008-0000-0D00-00006E0E0000}"/>
            </a:ext>
          </a:extLst>
        </xdr:cNvPr>
        <xdr:cNvSpPr>
          <a:spLocks noChangeAspect="1" noChangeArrowheads="1"/>
        </xdr:cNvSpPr>
      </xdr:nvSpPr>
      <xdr:spPr bwMode="auto">
        <a:xfrm>
          <a:off x="0" y="23480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385</xdr:row>
      <xdr:rowOff>0</xdr:rowOff>
    </xdr:from>
    <xdr:to>
      <xdr:col>0</xdr:col>
      <xdr:colOff>304800</xdr:colOff>
      <xdr:row>386</xdr:row>
      <xdr:rowOff>121920</xdr:rowOff>
    </xdr:to>
    <xdr:sp macro="" textlink="">
      <xdr:nvSpPr>
        <xdr:cNvPr id="3695" name="AutoShape 623" descr="Boston Bruins">
          <a:extLst>
            <a:ext uri="{FF2B5EF4-FFF2-40B4-BE49-F238E27FC236}">
              <a16:creationId xmlns:a16="http://schemas.microsoft.com/office/drawing/2014/main" id="{00000000-0008-0000-0D00-00006F0E0000}"/>
            </a:ext>
          </a:extLst>
        </xdr:cNvPr>
        <xdr:cNvSpPr>
          <a:spLocks noChangeAspect="1" noChangeArrowheads="1"/>
        </xdr:cNvSpPr>
      </xdr:nvSpPr>
      <xdr:spPr bwMode="auto">
        <a:xfrm>
          <a:off x="0" y="23517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721</xdr:row>
      <xdr:rowOff>0</xdr:rowOff>
    </xdr:from>
    <xdr:to>
      <xdr:col>0</xdr:col>
      <xdr:colOff>304800</xdr:colOff>
      <xdr:row>722</xdr:row>
      <xdr:rowOff>121920</xdr:rowOff>
    </xdr:to>
    <xdr:sp macro="" textlink="">
      <xdr:nvSpPr>
        <xdr:cNvPr id="3696" name="AutoShape 624" descr="Anaheim Ducks">
          <a:extLst>
            <a:ext uri="{FF2B5EF4-FFF2-40B4-BE49-F238E27FC236}">
              <a16:creationId xmlns:a16="http://schemas.microsoft.com/office/drawing/2014/main" id="{00000000-0008-0000-0D00-0000700E0000}"/>
            </a:ext>
          </a:extLst>
        </xdr:cNvPr>
        <xdr:cNvSpPr>
          <a:spLocks noChangeAspect="1" noChangeArrowheads="1"/>
        </xdr:cNvSpPr>
      </xdr:nvSpPr>
      <xdr:spPr bwMode="auto">
        <a:xfrm>
          <a:off x="0" y="2355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792</xdr:row>
      <xdr:rowOff>0</xdr:rowOff>
    </xdr:from>
    <xdr:to>
      <xdr:col>0</xdr:col>
      <xdr:colOff>304800</xdr:colOff>
      <xdr:row>793</xdr:row>
      <xdr:rowOff>121920</xdr:rowOff>
    </xdr:to>
    <xdr:sp macro="" textlink="">
      <xdr:nvSpPr>
        <xdr:cNvPr id="3697" name="AutoShape 625" descr="Edmonton Oilers">
          <a:extLst>
            <a:ext uri="{FF2B5EF4-FFF2-40B4-BE49-F238E27FC236}">
              <a16:creationId xmlns:a16="http://schemas.microsoft.com/office/drawing/2014/main" id="{00000000-0008-0000-0D00-0000710E0000}"/>
            </a:ext>
          </a:extLst>
        </xdr:cNvPr>
        <xdr:cNvSpPr>
          <a:spLocks noChangeAspect="1" noChangeArrowheads="1"/>
        </xdr:cNvSpPr>
      </xdr:nvSpPr>
      <xdr:spPr bwMode="auto">
        <a:xfrm>
          <a:off x="0" y="23592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133</xdr:row>
      <xdr:rowOff>0</xdr:rowOff>
    </xdr:from>
    <xdr:to>
      <xdr:col>0</xdr:col>
      <xdr:colOff>304800</xdr:colOff>
      <xdr:row>134</xdr:row>
      <xdr:rowOff>121920</xdr:rowOff>
    </xdr:to>
    <xdr:sp macro="" textlink="">
      <xdr:nvSpPr>
        <xdr:cNvPr id="3698" name="AutoShape 626" descr="Carolina Hurricanes">
          <a:extLst>
            <a:ext uri="{FF2B5EF4-FFF2-40B4-BE49-F238E27FC236}">
              <a16:creationId xmlns:a16="http://schemas.microsoft.com/office/drawing/2014/main" id="{00000000-0008-0000-0D00-0000720E0000}"/>
            </a:ext>
          </a:extLst>
        </xdr:cNvPr>
        <xdr:cNvSpPr>
          <a:spLocks noChangeAspect="1" noChangeArrowheads="1"/>
        </xdr:cNvSpPr>
      </xdr:nvSpPr>
      <xdr:spPr bwMode="auto">
        <a:xfrm>
          <a:off x="0" y="23629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625</xdr:row>
      <xdr:rowOff>0</xdr:rowOff>
    </xdr:from>
    <xdr:to>
      <xdr:col>0</xdr:col>
      <xdr:colOff>304800</xdr:colOff>
      <xdr:row>626</xdr:row>
      <xdr:rowOff>121920</xdr:rowOff>
    </xdr:to>
    <xdr:sp macro="" textlink="">
      <xdr:nvSpPr>
        <xdr:cNvPr id="3699" name="AutoShape 627" descr="Philadelphia Flyers">
          <a:extLst>
            <a:ext uri="{FF2B5EF4-FFF2-40B4-BE49-F238E27FC236}">
              <a16:creationId xmlns:a16="http://schemas.microsoft.com/office/drawing/2014/main" id="{00000000-0008-0000-0D00-0000730E0000}"/>
            </a:ext>
          </a:extLst>
        </xdr:cNvPr>
        <xdr:cNvSpPr>
          <a:spLocks noChangeAspect="1" noChangeArrowheads="1"/>
        </xdr:cNvSpPr>
      </xdr:nvSpPr>
      <xdr:spPr bwMode="auto">
        <a:xfrm>
          <a:off x="0" y="23666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807</xdr:row>
      <xdr:rowOff>0</xdr:rowOff>
    </xdr:from>
    <xdr:to>
      <xdr:col>0</xdr:col>
      <xdr:colOff>304800</xdr:colOff>
      <xdr:row>808</xdr:row>
      <xdr:rowOff>121920</xdr:rowOff>
    </xdr:to>
    <xdr:sp macro="" textlink="">
      <xdr:nvSpPr>
        <xdr:cNvPr id="3700" name="AutoShape 628" descr="Montreal Canadiens">
          <a:extLst>
            <a:ext uri="{FF2B5EF4-FFF2-40B4-BE49-F238E27FC236}">
              <a16:creationId xmlns:a16="http://schemas.microsoft.com/office/drawing/2014/main" id="{00000000-0008-0000-0D00-0000740E0000}"/>
            </a:ext>
          </a:extLst>
        </xdr:cNvPr>
        <xdr:cNvSpPr>
          <a:spLocks noChangeAspect="1" noChangeArrowheads="1"/>
        </xdr:cNvSpPr>
      </xdr:nvSpPr>
      <xdr:spPr bwMode="auto">
        <a:xfrm>
          <a:off x="0" y="23704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405</xdr:row>
      <xdr:rowOff>0</xdr:rowOff>
    </xdr:from>
    <xdr:to>
      <xdr:col>0</xdr:col>
      <xdr:colOff>304800</xdr:colOff>
      <xdr:row>406</xdr:row>
      <xdr:rowOff>121920</xdr:rowOff>
    </xdr:to>
    <xdr:sp macro="" textlink="">
      <xdr:nvSpPr>
        <xdr:cNvPr id="3701" name="AutoShape 629" descr="Washington Capitals">
          <a:extLst>
            <a:ext uri="{FF2B5EF4-FFF2-40B4-BE49-F238E27FC236}">
              <a16:creationId xmlns:a16="http://schemas.microsoft.com/office/drawing/2014/main" id="{00000000-0008-0000-0D00-0000750E0000}"/>
            </a:ext>
          </a:extLst>
        </xdr:cNvPr>
        <xdr:cNvSpPr>
          <a:spLocks noChangeAspect="1" noChangeArrowheads="1"/>
        </xdr:cNvSpPr>
      </xdr:nvSpPr>
      <xdr:spPr bwMode="auto">
        <a:xfrm>
          <a:off x="0" y="2374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661</xdr:row>
      <xdr:rowOff>0</xdr:rowOff>
    </xdr:from>
    <xdr:to>
      <xdr:col>0</xdr:col>
      <xdr:colOff>304800</xdr:colOff>
      <xdr:row>662</xdr:row>
      <xdr:rowOff>121920</xdr:rowOff>
    </xdr:to>
    <xdr:sp macro="" textlink="">
      <xdr:nvSpPr>
        <xdr:cNvPr id="3702" name="AutoShape 630" descr="Columbus Blue Jackets">
          <a:extLst>
            <a:ext uri="{FF2B5EF4-FFF2-40B4-BE49-F238E27FC236}">
              <a16:creationId xmlns:a16="http://schemas.microsoft.com/office/drawing/2014/main" id="{00000000-0008-0000-0D00-0000760E0000}"/>
            </a:ext>
          </a:extLst>
        </xdr:cNvPr>
        <xdr:cNvSpPr>
          <a:spLocks noChangeAspect="1" noChangeArrowheads="1"/>
        </xdr:cNvSpPr>
      </xdr:nvSpPr>
      <xdr:spPr bwMode="auto">
        <a:xfrm>
          <a:off x="0" y="23778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446</xdr:row>
      <xdr:rowOff>0</xdr:rowOff>
    </xdr:from>
    <xdr:to>
      <xdr:col>0</xdr:col>
      <xdr:colOff>304800</xdr:colOff>
      <xdr:row>447</xdr:row>
      <xdr:rowOff>121920</xdr:rowOff>
    </xdr:to>
    <xdr:sp macro="" textlink="">
      <xdr:nvSpPr>
        <xdr:cNvPr id="3703" name="AutoShape 631" descr="Ottawa Senators">
          <a:extLst>
            <a:ext uri="{FF2B5EF4-FFF2-40B4-BE49-F238E27FC236}">
              <a16:creationId xmlns:a16="http://schemas.microsoft.com/office/drawing/2014/main" id="{00000000-0008-0000-0D00-0000770E0000}"/>
            </a:ext>
          </a:extLst>
        </xdr:cNvPr>
        <xdr:cNvSpPr>
          <a:spLocks noChangeAspect="1" noChangeArrowheads="1"/>
        </xdr:cNvSpPr>
      </xdr:nvSpPr>
      <xdr:spPr bwMode="auto">
        <a:xfrm>
          <a:off x="0" y="23816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316</xdr:row>
      <xdr:rowOff>0</xdr:rowOff>
    </xdr:from>
    <xdr:to>
      <xdr:col>0</xdr:col>
      <xdr:colOff>304800</xdr:colOff>
      <xdr:row>317</xdr:row>
      <xdr:rowOff>121920</xdr:rowOff>
    </xdr:to>
    <xdr:sp macro="" textlink="">
      <xdr:nvSpPr>
        <xdr:cNvPr id="3704" name="AutoShape 632" descr="Vancouver Canucks">
          <a:extLst>
            <a:ext uri="{FF2B5EF4-FFF2-40B4-BE49-F238E27FC236}">
              <a16:creationId xmlns:a16="http://schemas.microsoft.com/office/drawing/2014/main" id="{00000000-0008-0000-0D00-0000780E0000}"/>
            </a:ext>
          </a:extLst>
        </xdr:cNvPr>
        <xdr:cNvSpPr>
          <a:spLocks noChangeAspect="1" noChangeArrowheads="1"/>
        </xdr:cNvSpPr>
      </xdr:nvSpPr>
      <xdr:spPr bwMode="auto">
        <a:xfrm>
          <a:off x="0" y="23853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461</xdr:row>
      <xdr:rowOff>0</xdr:rowOff>
    </xdr:from>
    <xdr:to>
      <xdr:col>0</xdr:col>
      <xdr:colOff>304800</xdr:colOff>
      <xdr:row>462</xdr:row>
      <xdr:rowOff>121920</xdr:rowOff>
    </xdr:to>
    <xdr:sp macro="" textlink="">
      <xdr:nvSpPr>
        <xdr:cNvPr id="3705" name="AutoShape 633" descr="Toronto Maple Leafs">
          <a:extLst>
            <a:ext uri="{FF2B5EF4-FFF2-40B4-BE49-F238E27FC236}">
              <a16:creationId xmlns:a16="http://schemas.microsoft.com/office/drawing/2014/main" id="{00000000-0008-0000-0D00-0000790E0000}"/>
            </a:ext>
          </a:extLst>
        </xdr:cNvPr>
        <xdr:cNvSpPr>
          <a:spLocks noChangeAspect="1" noChangeArrowheads="1"/>
        </xdr:cNvSpPr>
      </xdr:nvSpPr>
      <xdr:spPr bwMode="auto">
        <a:xfrm>
          <a:off x="0" y="23890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781</xdr:row>
      <xdr:rowOff>0</xdr:rowOff>
    </xdr:from>
    <xdr:to>
      <xdr:col>0</xdr:col>
      <xdr:colOff>304800</xdr:colOff>
      <xdr:row>782</xdr:row>
      <xdr:rowOff>121920</xdr:rowOff>
    </xdr:to>
    <xdr:sp macro="" textlink="">
      <xdr:nvSpPr>
        <xdr:cNvPr id="3706" name="AutoShape 634" descr="Toronto Maple Leafs">
          <a:extLst>
            <a:ext uri="{FF2B5EF4-FFF2-40B4-BE49-F238E27FC236}">
              <a16:creationId xmlns:a16="http://schemas.microsoft.com/office/drawing/2014/main" id="{00000000-0008-0000-0D00-00007A0E0000}"/>
            </a:ext>
          </a:extLst>
        </xdr:cNvPr>
        <xdr:cNvSpPr>
          <a:spLocks noChangeAspect="1" noChangeArrowheads="1"/>
        </xdr:cNvSpPr>
      </xdr:nvSpPr>
      <xdr:spPr bwMode="auto">
        <a:xfrm>
          <a:off x="0" y="23928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818</xdr:row>
      <xdr:rowOff>0</xdr:rowOff>
    </xdr:from>
    <xdr:to>
      <xdr:col>0</xdr:col>
      <xdr:colOff>304800</xdr:colOff>
      <xdr:row>819</xdr:row>
      <xdr:rowOff>121920</xdr:rowOff>
    </xdr:to>
    <xdr:sp macro="" textlink="">
      <xdr:nvSpPr>
        <xdr:cNvPr id="3707" name="AutoShape 635" descr="Washington Capitals">
          <a:extLst>
            <a:ext uri="{FF2B5EF4-FFF2-40B4-BE49-F238E27FC236}">
              <a16:creationId xmlns:a16="http://schemas.microsoft.com/office/drawing/2014/main" id="{00000000-0008-0000-0D00-00007B0E0000}"/>
            </a:ext>
          </a:extLst>
        </xdr:cNvPr>
        <xdr:cNvSpPr>
          <a:spLocks noChangeAspect="1" noChangeArrowheads="1"/>
        </xdr:cNvSpPr>
      </xdr:nvSpPr>
      <xdr:spPr bwMode="auto">
        <a:xfrm>
          <a:off x="0" y="23965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382</xdr:row>
      <xdr:rowOff>0</xdr:rowOff>
    </xdr:from>
    <xdr:to>
      <xdr:col>0</xdr:col>
      <xdr:colOff>304800</xdr:colOff>
      <xdr:row>383</xdr:row>
      <xdr:rowOff>121920</xdr:rowOff>
    </xdr:to>
    <xdr:sp macro="" textlink="">
      <xdr:nvSpPr>
        <xdr:cNvPr id="3708" name="AutoShape 636" descr="Boston Bruins">
          <a:extLst>
            <a:ext uri="{FF2B5EF4-FFF2-40B4-BE49-F238E27FC236}">
              <a16:creationId xmlns:a16="http://schemas.microsoft.com/office/drawing/2014/main" id="{00000000-0008-0000-0D00-00007C0E0000}"/>
            </a:ext>
          </a:extLst>
        </xdr:cNvPr>
        <xdr:cNvSpPr>
          <a:spLocks noChangeAspect="1" noChangeArrowheads="1"/>
        </xdr:cNvSpPr>
      </xdr:nvSpPr>
      <xdr:spPr bwMode="auto">
        <a:xfrm>
          <a:off x="0" y="2400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331</xdr:row>
      <xdr:rowOff>0</xdr:rowOff>
    </xdr:from>
    <xdr:to>
      <xdr:col>0</xdr:col>
      <xdr:colOff>304800</xdr:colOff>
      <xdr:row>332</xdr:row>
      <xdr:rowOff>121920</xdr:rowOff>
    </xdr:to>
    <xdr:sp macro="" textlink="">
      <xdr:nvSpPr>
        <xdr:cNvPr id="3709" name="AutoShape 637" descr="St Louis Blues">
          <a:extLst>
            <a:ext uri="{FF2B5EF4-FFF2-40B4-BE49-F238E27FC236}">
              <a16:creationId xmlns:a16="http://schemas.microsoft.com/office/drawing/2014/main" id="{00000000-0008-0000-0D00-00007D0E0000}"/>
            </a:ext>
          </a:extLst>
        </xdr:cNvPr>
        <xdr:cNvSpPr>
          <a:spLocks noChangeAspect="1" noChangeArrowheads="1"/>
        </xdr:cNvSpPr>
      </xdr:nvSpPr>
      <xdr:spPr bwMode="auto">
        <a:xfrm>
          <a:off x="0" y="2404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680</xdr:row>
      <xdr:rowOff>0</xdr:rowOff>
    </xdr:from>
    <xdr:to>
      <xdr:col>0</xdr:col>
      <xdr:colOff>304800</xdr:colOff>
      <xdr:row>681</xdr:row>
      <xdr:rowOff>121920</xdr:rowOff>
    </xdr:to>
    <xdr:sp macro="" textlink="">
      <xdr:nvSpPr>
        <xdr:cNvPr id="3710" name="AutoShape 638" descr="Calgary Flames">
          <a:extLst>
            <a:ext uri="{FF2B5EF4-FFF2-40B4-BE49-F238E27FC236}">
              <a16:creationId xmlns:a16="http://schemas.microsoft.com/office/drawing/2014/main" id="{00000000-0008-0000-0D00-00007E0E0000}"/>
            </a:ext>
          </a:extLst>
        </xdr:cNvPr>
        <xdr:cNvSpPr>
          <a:spLocks noChangeAspect="1" noChangeArrowheads="1"/>
        </xdr:cNvSpPr>
      </xdr:nvSpPr>
      <xdr:spPr bwMode="auto">
        <a:xfrm>
          <a:off x="0" y="24077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643</xdr:row>
      <xdr:rowOff>0</xdr:rowOff>
    </xdr:from>
    <xdr:to>
      <xdr:col>0</xdr:col>
      <xdr:colOff>304800</xdr:colOff>
      <xdr:row>644</xdr:row>
      <xdr:rowOff>121920</xdr:rowOff>
    </xdr:to>
    <xdr:sp macro="" textlink="">
      <xdr:nvSpPr>
        <xdr:cNvPr id="3711" name="AutoShape 639" descr="Calgary Flames">
          <a:extLst>
            <a:ext uri="{FF2B5EF4-FFF2-40B4-BE49-F238E27FC236}">
              <a16:creationId xmlns:a16="http://schemas.microsoft.com/office/drawing/2014/main" id="{00000000-0008-0000-0D00-00007F0E0000}"/>
            </a:ext>
          </a:extLst>
        </xdr:cNvPr>
        <xdr:cNvSpPr>
          <a:spLocks noChangeAspect="1" noChangeArrowheads="1"/>
        </xdr:cNvSpPr>
      </xdr:nvSpPr>
      <xdr:spPr bwMode="auto">
        <a:xfrm>
          <a:off x="0" y="24115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121920</xdr:rowOff>
    </xdr:to>
    <xdr:sp macro="" textlink="">
      <xdr:nvSpPr>
        <xdr:cNvPr id="3712" name="AutoShape 640" descr="Buffalo Sabres">
          <a:extLst>
            <a:ext uri="{FF2B5EF4-FFF2-40B4-BE49-F238E27FC236}">
              <a16:creationId xmlns:a16="http://schemas.microsoft.com/office/drawing/2014/main" id="{00000000-0008-0000-0D00-0000800E0000}"/>
            </a:ext>
          </a:extLst>
        </xdr:cNvPr>
        <xdr:cNvSpPr>
          <a:spLocks noChangeAspect="1" noChangeArrowheads="1"/>
        </xdr:cNvSpPr>
      </xdr:nvSpPr>
      <xdr:spPr bwMode="auto">
        <a:xfrm>
          <a:off x="0" y="24152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448</xdr:row>
      <xdr:rowOff>0</xdr:rowOff>
    </xdr:from>
    <xdr:to>
      <xdr:col>0</xdr:col>
      <xdr:colOff>304800</xdr:colOff>
      <xdr:row>449</xdr:row>
      <xdr:rowOff>121920</xdr:rowOff>
    </xdr:to>
    <xdr:sp macro="" textlink="">
      <xdr:nvSpPr>
        <xdr:cNvPr id="3713" name="AutoShape 641" descr="Anaheim Ducks">
          <a:extLst>
            <a:ext uri="{FF2B5EF4-FFF2-40B4-BE49-F238E27FC236}">
              <a16:creationId xmlns:a16="http://schemas.microsoft.com/office/drawing/2014/main" id="{00000000-0008-0000-0D00-0000810E0000}"/>
            </a:ext>
          </a:extLst>
        </xdr:cNvPr>
        <xdr:cNvSpPr>
          <a:spLocks noChangeAspect="1" noChangeArrowheads="1"/>
        </xdr:cNvSpPr>
      </xdr:nvSpPr>
      <xdr:spPr bwMode="auto">
        <a:xfrm>
          <a:off x="0" y="2418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695</xdr:row>
      <xdr:rowOff>0</xdr:rowOff>
    </xdr:from>
    <xdr:to>
      <xdr:col>0</xdr:col>
      <xdr:colOff>304800</xdr:colOff>
      <xdr:row>696</xdr:row>
      <xdr:rowOff>121920</xdr:rowOff>
    </xdr:to>
    <xdr:sp macro="" textlink="">
      <xdr:nvSpPr>
        <xdr:cNvPr id="3714" name="AutoShape 642" descr="San Jose Sharks">
          <a:extLst>
            <a:ext uri="{FF2B5EF4-FFF2-40B4-BE49-F238E27FC236}">
              <a16:creationId xmlns:a16="http://schemas.microsoft.com/office/drawing/2014/main" id="{00000000-0008-0000-0D00-0000820E0000}"/>
            </a:ext>
          </a:extLst>
        </xdr:cNvPr>
        <xdr:cNvSpPr>
          <a:spLocks noChangeAspect="1" noChangeArrowheads="1"/>
        </xdr:cNvSpPr>
      </xdr:nvSpPr>
      <xdr:spPr bwMode="auto">
        <a:xfrm>
          <a:off x="0" y="24227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121920</xdr:rowOff>
    </xdr:to>
    <xdr:sp macro="" textlink="">
      <xdr:nvSpPr>
        <xdr:cNvPr id="3715" name="AutoShape 643" descr="St Louis Blues">
          <a:extLst>
            <a:ext uri="{FF2B5EF4-FFF2-40B4-BE49-F238E27FC236}">
              <a16:creationId xmlns:a16="http://schemas.microsoft.com/office/drawing/2014/main" id="{00000000-0008-0000-0D00-0000830E0000}"/>
            </a:ext>
          </a:extLst>
        </xdr:cNvPr>
        <xdr:cNvSpPr>
          <a:spLocks noChangeAspect="1" noChangeArrowheads="1"/>
        </xdr:cNvSpPr>
      </xdr:nvSpPr>
      <xdr:spPr bwMode="auto">
        <a:xfrm>
          <a:off x="0" y="24264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653</xdr:row>
      <xdr:rowOff>0</xdr:rowOff>
    </xdr:from>
    <xdr:to>
      <xdr:col>0</xdr:col>
      <xdr:colOff>304800</xdr:colOff>
      <xdr:row>654</xdr:row>
      <xdr:rowOff>121920</xdr:rowOff>
    </xdr:to>
    <xdr:sp macro="" textlink="">
      <xdr:nvSpPr>
        <xdr:cNvPr id="3716" name="AutoShape 644" descr="New York Islanders">
          <a:extLst>
            <a:ext uri="{FF2B5EF4-FFF2-40B4-BE49-F238E27FC236}">
              <a16:creationId xmlns:a16="http://schemas.microsoft.com/office/drawing/2014/main" id="{00000000-0008-0000-0D00-0000840E0000}"/>
            </a:ext>
          </a:extLst>
        </xdr:cNvPr>
        <xdr:cNvSpPr>
          <a:spLocks noChangeAspect="1" noChangeArrowheads="1"/>
        </xdr:cNvSpPr>
      </xdr:nvSpPr>
      <xdr:spPr bwMode="auto">
        <a:xfrm>
          <a:off x="0" y="24301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209</xdr:row>
      <xdr:rowOff>0</xdr:rowOff>
    </xdr:from>
    <xdr:to>
      <xdr:col>0</xdr:col>
      <xdr:colOff>304800</xdr:colOff>
      <xdr:row>210</xdr:row>
      <xdr:rowOff>121920</xdr:rowOff>
    </xdr:to>
    <xdr:sp macro="" textlink="">
      <xdr:nvSpPr>
        <xdr:cNvPr id="3717" name="AutoShape 645" descr="Toronto Maple Leafs">
          <a:extLst>
            <a:ext uri="{FF2B5EF4-FFF2-40B4-BE49-F238E27FC236}">
              <a16:creationId xmlns:a16="http://schemas.microsoft.com/office/drawing/2014/main" id="{00000000-0008-0000-0D00-0000850E0000}"/>
            </a:ext>
          </a:extLst>
        </xdr:cNvPr>
        <xdr:cNvSpPr>
          <a:spLocks noChangeAspect="1" noChangeArrowheads="1"/>
        </xdr:cNvSpPr>
      </xdr:nvSpPr>
      <xdr:spPr bwMode="auto">
        <a:xfrm>
          <a:off x="0" y="2435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571</xdr:row>
      <xdr:rowOff>0</xdr:rowOff>
    </xdr:from>
    <xdr:to>
      <xdr:col>0</xdr:col>
      <xdr:colOff>304800</xdr:colOff>
      <xdr:row>572</xdr:row>
      <xdr:rowOff>121920</xdr:rowOff>
    </xdr:to>
    <xdr:sp macro="" textlink="">
      <xdr:nvSpPr>
        <xdr:cNvPr id="3718" name="AutoShape 646" descr="Winnipeg Jets">
          <a:extLst>
            <a:ext uri="{FF2B5EF4-FFF2-40B4-BE49-F238E27FC236}">
              <a16:creationId xmlns:a16="http://schemas.microsoft.com/office/drawing/2014/main" id="{00000000-0008-0000-0D00-0000860E0000}"/>
            </a:ext>
          </a:extLst>
        </xdr:cNvPr>
        <xdr:cNvSpPr>
          <a:spLocks noChangeAspect="1" noChangeArrowheads="1"/>
        </xdr:cNvSpPr>
      </xdr:nvSpPr>
      <xdr:spPr bwMode="auto">
        <a:xfrm>
          <a:off x="0" y="243946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590</xdr:row>
      <xdr:rowOff>0</xdr:rowOff>
    </xdr:from>
    <xdr:to>
      <xdr:col>0</xdr:col>
      <xdr:colOff>304800</xdr:colOff>
      <xdr:row>591</xdr:row>
      <xdr:rowOff>121920</xdr:rowOff>
    </xdr:to>
    <xdr:sp macro="" textlink="">
      <xdr:nvSpPr>
        <xdr:cNvPr id="3719" name="AutoShape 647" descr="New Jersey Devils">
          <a:extLst>
            <a:ext uri="{FF2B5EF4-FFF2-40B4-BE49-F238E27FC236}">
              <a16:creationId xmlns:a16="http://schemas.microsoft.com/office/drawing/2014/main" id="{00000000-0008-0000-0D00-0000870E0000}"/>
            </a:ext>
          </a:extLst>
        </xdr:cNvPr>
        <xdr:cNvSpPr>
          <a:spLocks noChangeAspect="1" noChangeArrowheads="1"/>
        </xdr:cNvSpPr>
      </xdr:nvSpPr>
      <xdr:spPr bwMode="auto">
        <a:xfrm>
          <a:off x="0" y="244320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517</xdr:row>
      <xdr:rowOff>0</xdr:rowOff>
    </xdr:from>
    <xdr:to>
      <xdr:col>0</xdr:col>
      <xdr:colOff>304800</xdr:colOff>
      <xdr:row>518</xdr:row>
      <xdr:rowOff>121920</xdr:rowOff>
    </xdr:to>
    <xdr:sp macro="" textlink="">
      <xdr:nvSpPr>
        <xdr:cNvPr id="3720" name="AutoShape 648" descr="Ottawa Senators">
          <a:extLst>
            <a:ext uri="{FF2B5EF4-FFF2-40B4-BE49-F238E27FC236}">
              <a16:creationId xmlns:a16="http://schemas.microsoft.com/office/drawing/2014/main" id="{00000000-0008-0000-0D00-0000880E0000}"/>
            </a:ext>
          </a:extLst>
        </xdr:cNvPr>
        <xdr:cNvSpPr>
          <a:spLocks noChangeAspect="1" noChangeArrowheads="1"/>
        </xdr:cNvSpPr>
      </xdr:nvSpPr>
      <xdr:spPr bwMode="auto">
        <a:xfrm>
          <a:off x="0" y="24469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503</xdr:row>
      <xdr:rowOff>0</xdr:rowOff>
    </xdr:from>
    <xdr:to>
      <xdr:col>0</xdr:col>
      <xdr:colOff>304800</xdr:colOff>
      <xdr:row>504</xdr:row>
      <xdr:rowOff>121920</xdr:rowOff>
    </xdr:to>
    <xdr:sp macro="" textlink="">
      <xdr:nvSpPr>
        <xdr:cNvPr id="3721" name="AutoShape 649" descr="Winnipeg Jets">
          <a:extLst>
            <a:ext uri="{FF2B5EF4-FFF2-40B4-BE49-F238E27FC236}">
              <a16:creationId xmlns:a16="http://schemas.microsoft.com/office/drawing/2014/main" id="{00000000-0008-0000-0D00-0000890E0000}"/>
            </a:ext>
          </a:extLst>
        </xdr:cNvPr>
        <xdr:cNvSpPr>
          <a:spLocks noChangeAspect="1" noChangeArrowheads="1"/>
        </xdr:cNvSpPr>
      </xdr:nvSpPr>
      <xdr:spPr bwMode="auto">
        <a:xfrm>
          <a:off x="0" y="24506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247</xdr:row>
      <xdr:rowOff>0</xdr:rowOff>
    </xdr:from>
    <xdr:to>
      <xdr:col>0</xdr:col>
      <xdr:colOff>304800</xdr:colOff>
      <xdr:row>248</xdr:row>
      <xdr:rowOff>121920</xdr:rowOff>
    </xdr:to>
    <xdr:sp macro="" textlink="">
      <xdr:nvSpPr>
        <xdr:cNvPr id="3722" name="AutoShape 650" descr="Toronto Maple Leafs">
          <a:extLst>
            <a:ext uri="{FF2B5EF4-FFF2-40B4-BE49-F238E27FC236}">
              <a16:creationId xmlns:a16="http://schemas.microsoft.com/office/drawing/2014/main" id="{00000000-0008-0000-0D00-00008A0E0000}"/>
            </a:ext>
          </a:extLst>
        </xdr:cNvPr>
        <xdr:cNvSpPr>
          <a:spLocks noChangeAspect="1" noChangeArrowheads="1"/>
        </xdr:cNvSpPr>
      </xdr:nvSpPr>
      <xdr:spPr bwMode="auto">
        <a:xfrm>
          <a:off x="0" y="24544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501</xdr:row>
      <xdr:rowOff>0</xdr:rowOff>
    </xdr:from>
    <xdr:to>
      <xdr:col>0</xdr:col>
      <xdr:colOff>304800</xdr:colOff>
      <xdr:row>502</xdr:row>
      <xdr:rowOff>121920</xdr:rowOff>
    </xdr:to>
    <xdr:sp macro="" textlink="">
      <xdr:nvSpPr>
        <xdr:cNvPr id="3723" name="AutoShape 651" descr="Columbus Blue Jackets">
          <a:extLst>
            <a:ext uri="{FF2B5EF4-FFF2-40B4-BE49-F238E27FC236}">
              <a16:creationId xmlns:a16="http://schemas.microsoft.com/office/drawing/2014/main" id="{00000000-0008-0000-0D00-00008B0E0000}"/>
            </a:ext>
          </a:extLst>
        </xdr:cNvPr>
        <xdr:cNvSpPr>
          <a:spLocks noChangeAspect="1" noChangeArrowheads="1"/>
        </xdr:cNvSpPr>
      </xdr:nvSpPr>
      <xdr:spPr bwMode="auto">
        <a:xfrm>
          <a:off x="0" y="245813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524</xdr:row>
      <xdr:rowOff>0</xdr:rowOff>
    </xdr:from>
    <xdr:to>
      <xdr:col>0</xdr:col>
      <xdr:colOff>304800</xdr:colOff>
      <xdr:row>525</xdr:row>
      <xdr:rowOff>121920</xdr:rowOff>
    </xdr:to>
    <xdr:sp macro="" textlink="">
      <xdr:nvSpPr>
        <xdr:cNvPr id="3724" name="AutoShape 652" descr="Philadelphia Flyers">
          <a:extLst>
            <a:ext uri="{FF2B5EF4-FFF2-40B4-BE49-F238E27FC236}">
              <a16:creationId xmlns:a16="http://schemas.microsoft.com/office/drawing/2014/main" id="{00000000-0008-0000-0D00-00008C0E0000}"/>
            </a:ext>
          </a:extLst>
        </xdr:cNvPr>
        <xdr:cNvSpPr>
          <a:spLocks noChangeAspect="1" noChangeArrowheads="1"/>
        </xdr:cNvSpPr>
      </xdr:nvSpPr>
      <xdr:spPr bwMode="auto">
        <a:xfrm>
          <a:off x="0" y="2461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576</xdr:row>
      <xdr:rowOff>0</xdr:rowOff>
    </xdr:from>
    <xdr:to>
      <xdr:col>0</xdr:col>
      <xdr:colOff>304800</xdr:colOff>
      <xdr:row>577</xdr:row>
      <xdr:rowOff>121920</xdr:rowOff>
    </xdr:to>
    <xdr:sp macro="" textlink="">
      <xdr:nvSpPr>
        <xdr:cNvPr id="3725" name="AutoShape 653" descr="Florida Panthers">
          <a:extLst>
            <a:ext uri="{FF2B5EF4-FFF2-40B4-BE49-F238E27FC236}">
              <a16:creationId xmlns:a16="http://schemas.microsoft.com/office/drawing/2014/main" id="{00000000-0008-0000-0D00-00008D0E0000}"/>
            </a:ext>
          </a:extLst>
        </xdr:cNvPr>
        <xdr:cNvSpPr>
          <a:spLocks noChangeAspect="1" noChangeArrowheads="1"/>
        </xdr:cNvSpPr>
      </xdr:nvSpPr>
      <xdr:spPr bwMode="auto">
        <a:xfrm>
          <a:off x="0" y="2465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121920</xdr:rowOff>
    </xdr:to>
    <xdr:sp macro="" textlink="">
      <xdr:nvSpPr>
        <xdr:cNvPr id="3726" name="AutoShape 654" descr="Vancouver Canucks">
          <a:extLst>
            <a:ext uri="{FF2B5EF4-FFF2-40B4-BE49-F238E27FC236}">
              <a16:creationId xmlns:a16="http://schemas.microsoft.com/office/drawing/2014/main" id="{00000000-0008-0000-0D00-00008E0E0000}"/>
            </a:ext>
          </a:extLst>
        </xdr:cNvPr>
        <xdr:cNvSpPr>
          <a:spLocks noChangeAspect="1" noChangeArrowheads="1"/>
        </xdr:cNvSpPr>
      </xdr:nvSpPr>
      <xdr:spPr bwMode="auto">
        <a:xfrm>
          <a:off x="0" y="2469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383</xdr:row>
      <xdr:rowOff>0</xdr:rowOff>
    </xdr:from>
    <xdr:to>
      <xdr:col>0</xdr:col>
      <xdr:colOff>304800</xdr:colOff>
      <xdr:row>384</xdr:row>
      <xdr:rowOff>121920</xdr:rowOff>
    </xdr:to>
    <xdr:sp macro="" textlink="">
      <xdr:nvSpPr>
        <xdr:cNvPr id="3727" name="AutoShape 655" descr="New Jersey Devils">
          <a:extLst>
            <a:ext uri="{FF2B5EF4-FFF2-40B4-BE49-F238E27FC236}">
              <a16:creationId xmlns:a16="http://schemas.microsoft.com/office/drawing/2014/main" id="{00000000-0008-0000-0D00-00008F0E0000}"/>
            </a:ext>
          </a:extLst>
        </xdr:cNvPr>
        <xdr:cNvSpPr>
          <a:spLocks noChangeAspect="1" noChangeArrowheads="1"/>
        </xdr:cNvSpPr>
      </xdr:nvSpPr>
      <xdr:spPr bwMode="auto">
        <a:xfrm>
          <a:off x="0" y="2473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125</xdr:row>
      <xdr:rowOff>0</xdr:rowOff>
    </xdr:from>
    <xdr:to>
      <xdr:col>0</xdr:col>
      <xdr:colOff>304800</xdr:colOff>
      <xdr:row>126</xdr:row>
      <xdr:rowOff>121920</xdr:rowOff>
    </xdr:to>
    <xdr:sp macro="" textlink="">
      <xdr:nvSpPr>
        <xdr:cNvPr id="3728" name="AutoShape 656" descr="Montreal Canadiens">
          <a:extLst>
            <a:ext uri="{FF2B5EF4-FFF2-40B4-BE49-F238E27FC236}">
              <a16:creationId xmlns:a16="http://schemas.microsoft.com/office/drawing/2014/main" id="{00000000-0008-0000-0D00-0000900E0000}"/>
            </a:ext>
          </a:extLst>
        </xdr:cNvPr>
        <xdr:cNvSpPr>
          <a:spLocks noChangeAspect="1" noChangeArrowheads="1"/>
        </xdr:cNvSpPr>
      </xdr:nvSpPr>
      <xdr:spPr bwMode="auto">
        <a:xfrm>
          <a:off x="0" y="2476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xdr:row>
      <xdr:rowOff>0</xdr:rowOff>
    </xdr:from>
    <xdr:to>
      <xdr:col>0</xdr:col>
      <xdr:colOff>304800</xdr:colOff>
      <xdr:row>229</xdr:row>
      <xdr:rowOff>121920</xdr:rowOff>
    </xdr:to>
    <xdr:sp macro="" textlink="">
      <xdr:nvSpPr>
        <xdr:cNvPr id="3729" name="AutoShape 657" descr="New York Rangers">
          <a:extLst>
            <a:ext uri="{FF2B5EF4-FFF2-40B4-BE49-F238E27FC236}">
              <a16:creationId xmlns:a16="http://schemas.microsoft.com/office/drawing/2014/main" id="{00000000-0008-0000-0D00-0000910E0000}"/>
            </a:ext>
          </a:extLst>
        </xdr:cNvPr>
        <xdr:cNvSpPr>
          <a:spLocks noChangeAspect="1" noChangeArrowheads="1"/>
        </xdr:cNvSpPr>
      </xdr:nvSpPr>
      <xdr:spPr bwMode="auto">
        <a:xfrm>
          <a:off x="0" y="2480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200</xdr:row>
      <xdr:rowOff>0</xdr:rowOff>
    </xdr:from>
    <xdr:to>
      <xdr:col>0</xdr:col>
      <xdr:colOff>304800</xdr:colOff>
      <xdr:row>201</xdr:row>
      <xdr:rowOff>121920</xdr:rowOff>
    </xdr:to>
    <xdr:sp macro="" textlink="">
      <xdr:nvSpPr>
        <xdr:cNvPr id="3730" name="AutoShape 658" descr="Arizona Coyotes">
          <a:extLst>
            <a:ext uri="{FF2B5EF4-FFF2-40B4-BE49-F238E27FC236}">
              <a16:creationId xmlns:a16="http://schemas.microsoft.com/office/drawing/2014/main" id="{00000000-0008-0000-0D00-0000920E0000}"/>
            </a:ext>
          </a:extLst>
        </xdr:cNvPr>
        <xdr:cNvSpPr>
          <a:spLocks noChangeAspect="1" noChangeArrowheads="1"/>
        </xdr:cNvSpPr>
      </xdr:nvSpPr>
      <xdr:spPr bwMode="auto">
        <a:xfrm>
          <a:off x="0" y="2484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333</xdr:row>
      <xdr:rowOff>0</xdr:rowOff>
    </xdr:from>
    <xdr:to>
      <xdr:col>0</xdr:col>
      <xdr:colOff>304800</xdr:colOff>
      <xdr:row>334</xdr:row>
      <xdr:rowOff>121920</xdr:rowOff>
    </xdr:to>
    <xdr:sp macro="" textlink="">
      <xdr:nvSpPr>
        <xdr:cNvPr id="3731" name="AutoShape 659" descr="Colorado Avalanche">
          <a:extLst>
            <a:ext uri="{FF2B5EF4-FFF2-40B4-BE49-F238E27FC236}">
              <a16:creationId xmlns:a16="http://schemas.microsoft.com/office/drawing/2014/main" id="{00000000-0008-0000-0D00-0000930E0000}"/>
            </a:ext>
          </a:extLst>
        </xdr:cNvPr>
        <xdr:cNvSpPr>
          <a:spLocks noChangeAspect="1" noChangeArrowheads="1"/>
        </xdr:cNvSpPr>
      </xdr:nvSpPr>
      <xdr:spPr bwMode="auto">
        <a:xfrm>
          <a:off x="0" y="2488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617</xdr:row>
      <xdr:rowOff>0</xdr:rowOff>
    </xdr:from>
    <xdr:to>
      <xdr:col>0</xdr:col>
      <xdr:colOff>304800</xdr:colOff>
      <xdr:row>618</xdr:row>
      <xdr:rowOff>121920</xdr:rowOff>
    </xdr:to>
    <xdr:sp macro="" textlink="">
      <xdr:nvSpPr>
        <xdr:cNvPr id="3732" name="AutoShape 660" descr="Detroit Red Wings">
          <a:extLst>
            <a:ext uri="{FF2B5EF4-FFF2-40B4-BE49-F238E27FC236}">
              <a16:creationId xmlns:a16="http://schemas.microsoft.com/office/drawing/2014/main" id="{00000000-0008-0000-0D00-0000940E0000}"/>
            </a:ext>
          </a:extLst>
        </xdr:cNvPr>
        <xdr:cNvSpPr>
          <a:spLocks noChangeAspect="1" noChangeArrowheads="1"/>
        </xdr:cNvSpPr>
      </xdr:nvSpPr>
      <xdr:spPr bwMode="auto">
        <a:xfrm>
          <a:off x="0" y="2491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347</xdr:row>
      <xdr:rowOff>0</xdr:rowOff>
    </xdr:from>
    <xdr:to>
      <xdr:col>0</xdr:col>
      <xdr:colOff>304800</xdr:colOff>
      <xdr:row>348</xdr:row>
      <xdr:rowOff>121920</xdr:rowOff>
    </xdr:to>
    <xdr:sp macro="" textlink="">
      <xdr:nvSpPr>
        <xdr:cNvPr id="3733" name="AutoShape 661" descr="Tampa Bay Lightning">
          <a:extLst>
            <a:ext uri="{FF2B5EF4-FFF2-40B4-BE49-F238E27FC236}">
              <a16:creationId xmlns:a16="http://schemas.microsoft.com/office/drawing/2014/main" id="{00000000-0008-0000-0D00-0000950E0000}"/>
            </a:ext>
          </a:extLst>
        </xdr:cNvPr>
        <xdr:cNvSpPr>
          <a:spLocks noChangeAspect="1" noChangeArrowheads="1"/>
        </xdr:cNvSpPr>
      </xdr:nvSpPr>
      <xdr:spPr bwMode="auto">
        <a:xfrm>
          <a:off x="0" y="2495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254</xdr:row>
      <xdr:rowOff>0</xdr:rowOff>
    </xdr:from>
    <xdr:to>
      <xdr:col>0</xdr:col>
      <xdr:colOff>304800</xdr:colOff>
      <xdr:row>255</xdr:row>
      <xdr:rowOff>121920</xdr:rowOff>
    </xdr:to>
    <xdr:sp macro="" textlink="">
      <xdr:nvSpPr>
        <xdr:cNvPr id="3734" name="AutoShape 662" descr="Florida Panthers">
          <a:extLst>
            <a:ext uri="{FF2B5EF4-FFF2-40B4-BE49-F238E27FC236}">
              <a16:creationId xmlns:a16="http://schemas.microsoft.com/office/drawing/2014/main" id="{00000000-0008-0000-0D00-0000960E0000}"/>
            </a:ext>
          </a:extLst>
        </xdr:cNvPr>
        <xdr:cNvSpPr>
          <a:spLocks noChangeAspect="1" noChangeArrowheads="1"/>
        </xdr:cNvSpPr>
      </xdr:nvSpPr>
      <xdr:spPr bwMode="auto">
        <a:xfrm>
          <a:off x="0" y="2499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749</xdr:row>
      <xdr:rowOff>0</xdr:rowOff>
    </xdr:from>
    <xdr:to>
      <xdr:col>0</xdr:col>
      <xdr:colOff>304800</xdr:colOff>
      <xdr:row>750</xdr:row>
      <xdr:rowOff>121920</xdr:rowOff>
    </xdr:to>
    <xdr:sp macro="" textlink="">
      <xdr:nvSpPr>
        <xdr:cNvPr id="3735" name="AutoShape 663" descr="Los Angeles Kings">
          <a:extLst>
            <a:ext uri="{FF2B5EF4-FFF2-40B4-BE49-F238E27FC236}">
              <a16:creationId xmlns:a16="http://schemas.microsoft.com/office/drawing/2014/main" id="{00000000-0008-0000-0D00-0000970E0000}"/>
            </a:ext>
          </a:extLst>
        </xdr:cNvPr>
        <xdr:cNvSpPr>
          <a:spLocks noChangeAspect="1" noChangeArrowheads="1"/>
        </xdr:cNvSpPr>
      </xdr:nvSpPr>
      <xdr:spPr bwMode="auto">
        <a:xfrm>
          <a:off x="0" y="2502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475</xdr:row>
      <xdr:rowOff>0</xdr:rowOff>
    </xdr:from>
    <xdr:to>
      <xdr:col>0</xdr:col>
      <xdr:colOff>304800</xdr:colOff>
      <xdr:row>476</xdr:row>
      <xdr:rowOff>121920</xdr:rowOff>
    </xdr:to>
    <xdr:sp macro="" textlink="">
      <xdr:nvSpPr>
        <xdr:cNvPr id="3736" name="AutoShape 664" descr="Columbus Blue Jackets">
          <a:extLst>
            <a:ext uri="{FF2B5EF4-FFF2-40B4-BE49-F238E27FC236}">
              <a16:creationId xmlns:a16="http://schemas.microsoft.com/office/drawing/2014/main" id="{00000000-0008-0000-0D00-0000980E0000}"/>
            </a:ext>
          </a:extLst>
        </xdr:cNvPr>
        <xdr:cNvSpPr>
          <a:spLocks noChangeAspect="1" noChangeArrowheads="1"/>
        </xdr:cNvSpPr>
      </xdr:nvSpPr>
      <xdr:spPr bwMode="auto">
        <a:xfrm>
          <a:off x="0" y="2506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174</xdr:row>
      <xdr:rowOff>0</xdr:rowOff>
    </xdr:from>
    <xdr:to>
      <xdr:col>0</xdr:col>
      <xdr:colOff>304800</xdr:colOff>
      <xdr:row>175</xdr:row>
      <xdr:rowOff>121920</xdr:rowOff>
    </xdr:to>
    <xdr:sp macro="" textlink="">
      <xdr:nvSpPr>
        <xdr:cNvPr id="3737" name="AutoShape 665" descr="Ottawa Senators">
          <a:extLst>
            <a:ext uri="{FF2B5EF4-FFF2-40B4-BE49-F238E27FC236}">
              <a16:creationId xmlns:a16="http://schemas.microsoft.com/office/drawing/2014/main" id="{00000000-0008-0000-0D00-0000990E0000}"/>
            </a:ext>
          </a:extLst>
        </xdr:cNvPr>
        <xdr:cNvSpPr>
          <a:spLocks noChangeAspect="1" noChangeArrowheads="1"/>
        </xdr:cNvSpPr>
      </xdr:nvSpPr>
      <xdr:spPr bwMode="auto">
        <a:xfrm>
          <a:off x="0" y="2510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121920</xdr:rowOff>
    </xdr:to>
    <xdr:sp macro="" textlink="">
      <xdr:nvSpPr>
        <xdr:cNvPr id="3738" name="AutoShape 666" descr="San Jose Sharks">
          <a:extLst>
            <a:ext uri="{FF2B5EF4-FFF2-40B4-BE49-F238E27FC236}">
              <a16:creationId xmlns:a16="http://schemas.microsoft.com/office/drawing/2014/main" id="{00000000-0008-0000-0D00-00009A0E0000}"/>
            </a:ext>
          </a:extLst>
        </xdr:cNvPr>
        <xdr:cNvSpPr>
          <a:spLocks noChangeAspect="1" noChangeArrowheads="1"/>
        </xdr:cNvSpPr>
      </xdr:nvSpPr>
      <xdr:spPr bwMode="auto">
        <a:xfrm>
          <a:off x="0" y="2514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317</xdr:row>
      <xdr:rowOff>0</xdr:rowOff>
    </xdr:from>
    <xdr:to>
      <xdr:col>0</xdr:col>
      <xdr:colOff>304800</xdr:colOff>
      <xdr:row>318</xdr:row>
      <xdr:rowOff>121920</xdr:rowOff>
    </xdr:to>
    <xdr:sp macro="" textlink="">
      <xdr:nvSpPr>
        <xdr:cNvPr id="3739" name="AutoShape 667" descr="Minnesota Wild">
          <a:extLst>
            <a:ext uri="{FF2B5EF4-FFF2-40B4-BE49-F238E27FC236}">
              <a16:creationId xmlns:a16="http://schemas.microsoft.com/office/drawing/2014/main" id="{00000000-0008-0000-0D00-00009B0E0000}"/>
            </a:ext>
          </a:extLst>
        </xdr:cNvPr>
        <xdr:cNvSpPr>
          <a:spLocks noChangeAspect="1" noChangeArrowheads="1"/>
        </xdr:cNvSpPr>
      </xdr:nvSpPr>
      <xdr:spPr bwMode="auto">
        <a:xfrm>
          <a:off x="0" y="2517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315</xdr:row>
      <xdr:rowOff>0</xdr:rowOff>
    </xdr:from>
    <xdr:to>
      <xdr:col>0</xdr:col>
      <xdr:colOff>304800</xdr:colOff>
      <xdr:row>316</xdr:row>
      <xdr:rowOff>121920</xdr:rowOff>
    </xdr:to>
    <xdr:sp macro="" textlink="">
      <xdr:nvSpPr>
        <xdr:cNvPr id="3740" name="AutoShape 668" descr="Vegas Golden Knights">
          <a:extLst>
            <a:ext uri="{FF2B5EF4-FFF2-40B4-BE49-F238E27FC236}">
              <a16:creationId xmlns:a16="http://schemas.microsoft.com/office/drawing/2014/main" id="{00000000-0008-0000-0D00-00009C0E0000}"/>
            </a:ext>
          </a:extLst>
        </xdr:cNvPr>
        <xdr:cNvSpPr>
          <a:spLocks noChangeAspect="1" noChangeArrowheads="1"/>
        </xdr:cNvSpPr>
      </xdr:nvSpPr>
      <xdr:spPr bwMode="auto">
        <a:xfrm>
          <a:off x="0" y="2521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196</xdr:row>
      <xdr:rowOff>0</xdr:rowOff>
    </xdr:from>
    <xdr:to>
      <xdr:col>0</xdr:col>
      <xdr:colOff>304800</xdr:colOff>
      <xdr:row>197</xdr:row>
      <xdr:rowOff>121920</xdr:rowOff>
    </xdr:to>
    <xdr:sp macro="" textlink="">
      <xdr:nvSpPr>
        <xdr:cNvPr id="3741" name="AutoShape 669" descr="Philadelphia Flyers">
          <a:extLst>
            <a:ext uri="{FF2B5EF4-FFF2-40B4-BE49-F238E27FC236}">
              <a16:creationId xmlns:a16="http://schemas.microsoft.com/office/drawing/2014/main" id="{00000000-0008-0000-0D00-00009D0E0000}"/>
            </a:ext>
          </a:extLst>
        </xdr:cNvPr>
        <xdr:cNvSpPr>
          <a:spLocks noChangeAspect="1" noChangeArrowheads="1"/>
        </xdr:cNvSpPr>
      </xdr:nvSpPr>
      <xdr:spPr bwMode="auto">
        <a:xfrm>
          <a:off x="0" y="2527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xdr:row>
      <xdr:rowOff>0</xdr:rowOff>
    </xdr:from>
    <xdr:to>
      <xdr:col>0</xdr:col>
      <xdr:colOff>304800</xdr:colOff>
      <xdr:row>85</xdr:row>
      <xdr:rowOff>121920</xdr:rowOff>
    </xdr:to>
    <xdr:sp macro="" textlink="">
      <xdr:nvSpPr>
        <xdr:cNvPr id="3742" name="AutoShape 670" descr="Washington Capitals">
          <a:extLst>
            <a:ext uri="{FF2B5EF4-FFF2-40B4-BE49-F238E27FC236}">
              <a16:creationId xmlns:a16="http://schemas.microsoft.com/office/drawing/2014/main" id="{00000000-0008-0000-0D00-00009E0E0000}"/>
            </a:ext>
          </a:extLst>
        </xdr:cNvPr>
        <xdr:cNvSpPr>
          <a:spLocks noChangeAspect="1" noChangeArrowheads="1"/>
        </xdr:cNvSpPr>
      </xdr:nvSpPr>
      <xdr:spPr bwMode="auto">
        <a:xfrm>
          <a:off x="0" y="25309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822</xdr:row>
      <xdr:rowOff>0</xdr:rowOff>
    </xdr:from>
    <xdr:to>
      <xdr:col>0</xdr:col>
      <xdr:colOff>304800</xdr:colOff>
      <xdr:row>823</xdr:row>
      <xdr:rowOff>121920</xdr:rowOff>
    </xdr:to>
    <xdr:sp macro="" textlink="">
      <xdr:nvSpPr>
        <xdr:cNvPr id="3743" name="AutoShape 671" descr="Carolina Hurricanes">
          <a:extLst>
            <a:ext uri="{FF2B5EF4-FFF2-40B4-BE49-F238E27FC236}">
              <a16:creationId xmlns:a16="http://schemas.microsoft.com/office/drawing/2014/main" id="{00000000-0008-0000-0D00-00009F0E0000}"/>
            </a:ext>
          </a:extLst>
        </xdr:cNvPr>
        <xdr:cNvSpPr>
          <a:spLocks noChangeAspect="1" noChangeArrowheads="1"/>
        </xdr:cNvSpPr>
      </xdr:nvSpPr>
      <xdr:spPr bwMode="auto">
        <a:xfrm>
          <a:off x="0" y="25346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59</xdr:row>
      <xdr:rowOff>121920</xdr:rowOff>
    </xdr:to>
    <xdr:sp macro="" textlink="">
      <xdr:nvSpPr>
        <xdr:cNvPr id="3744" name="AutoShape 672" descr="Calgary Flames">
          <a:extLst>
            <a:ext uri="{FF2B5EF4-FFF2-40B4-BE49-F238E27FC236}">
              <a16:creationId xmlns:a16="http://schemas.microsoft.com/office/drawing/2014/main" id="{00000000-0008-0000-0D00-0000A00E0000}"/>
            </a:ext>
          </a:extLst>
        </xdr:cNvPr>
        <xdr:cNvSpPr>
          <a:spLocks noChangeAspect="1" noChangeArrowheads="1"/>
        </xdr:cNvSpPr>
      </xdr:nvSpPr>
      <xdr:spPr bwMode="auto">
        <a:xfrm>
          <a:off x="0" y="2538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264</xdr:row>
      <xdr:rowOff>0</xdr:rowOff>
    </xdr:from>
    <xdr:to>
      <xdr:col>0</xdr:col>
      <xdr:colOff>304800</xdr:colOff>
      <xdr:row>265</xdr:row>
      <xdr:rowOff>121920</xdr:rowOff>
    </xdr:to>
    <xdr:sp macro="" textlink="">
      <xdr:nvSpPr>
        <xdr:cNvPr id="3745" name="AutoShape 673" descr="Arizona Coyotes">
          <a:extLst>
            <a:ext uri="{FF2B5EF4-FFF2-40B4-BE49-F238E27FC236}">
              <a16:creationId xmlns:a16="http://schemas.microsoft.com/office/drawing/2014/main" id="{00000000-0008-0000-0D00-0000A10E0000}"/>
            </a:ext>
          </a:extLst>
        </xdr:cNvPr>
        <xdr:cNvSpPr>
          <a:spLocks noChangeAspect="1" noChangeArrowheads="1"/>
        </xdr:cNvSpPr>
      </xdr:nvSpPr>
      <xdr:spPr bwMode="auto">
        <a:xfrm>
          <a:off x="0" y="25421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628</xdr:row>
      <xdr:rowOff>0</xdr:rowOff>
    </xdr:from>
    <xdr:to>
      <xdr:col>0</xdr:col>
      <xdr:colOff>304800</xdr:colOff>
      <xdr:row>629</xdr:row>
      <xdr:rowOff>121920</xdr:rowOff>
    </xdr:to>
    <xdr:sp macro="" textlink="">
      <xdr:nvSpPr>
        <xdr:cNvPr id="3746" name="AutoShape 674" descr="Carolina Hurricanes">
          <a:extLst>
            <a:ext uri="{FF2B5EF4-FFF2-40B4-BE49-F238E27FC236}">
              <a16:creationId xmlns:a16="http://schemas.microsoft.com/office/drawing/2014/main" id="{00000000-0008-0000-0D00-0000A20E0000}"/>
            </a:ext>
          </a:extLst>
        </xdr:cNvPr>
        <xdr:cNvSpPr>
          <a:spLocks noChangeAspect="1" noChangeArrowheads="1"/>
        </xdr:cNvSpPr>
      </xdr:nvSpPr>
      <xdr:spPr bwMode="auto">
        <a:xfrm>
          <a:off x="0" y="25458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558</xdr:row>
      <xdr:rowOff>0</xdr:rowOff>
    </xdr:from>
    <xdr:to>
      <xdr:col>0</xdr:col>
      <xdr:colOff>304800</xdr:colOff>
      <xdr:row>559</xdr:row>
      <xdr:rowOff>121920</xdr:rowOff>
    </xdr:to>
    <xdr:sp macro="" textlink="">
      <xdr:nvSpPr>
        <xdr:cNvPr id="3747" name="AutoShape 675" descr="Ottawa Senators">
          <a:extLst>
            <a:ext uri="{FF2B5EF4-FFF2-40B4-BE49-F238E27FC236}">
              <a16:creationId xmlns:a16="http://schemas.microsoft.com/office/drawing/2014/main" id="{00000000-0008-0000-0D00-0000A30E0000}"/>
            </a:ext>
          </a:extLst>
        </xdr:cNvPr>
        <xdr:cNvSpPr>
          <a:spLocks noChangeAspect="1" noChangeArrowheads="1"/>
        </xdr:cNvSpPr>
      </xdr:nvSpPr>
      <xdr:spPr bwMode="auto">
        <a:xfrm>
          <a:off x="0" y="25495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140</xdr:row>
      <xdr:rowOff>0</xdr:rowOff>
    </xdr:from>
    <xdr:to>
      <xdr:col>0</xdr:col>
      <xdr:colOff>304800</xdr:colOff>
      <xdr:row>141</xdr:row>
      <xdr:rowOff>121920</xdr:rowOff>
    </xdr:to>
    <xdr:sp macro="" textlink="">
      <xdr:nvSpPr>
        <xdr:cNvPr id="3748" name="AutoShape 676" descr="Edmonton Oilers">
          <a:extLst>
            <a:ext uri="{FF2B5EF4-FFF2-40B4-BE49-F238E27FC236}">
              <a16:creationId xmlns:a16="http://schemas.microsoft.com/office/drawing/2014/main" id="{00000000-0008-0000-0D00-0000A40E0000}"/>
            </a:ext>
          </a:extLst>
        </xdr:cNvPr>
        <xdr:cNvSpPr>
          <a:spLocks noChangeAspect="1" noChangeArrowheads="1"/>
        </xdr:cNvSpPr>
      </xdr:nvSpPr>
      <xdr:spPr bwMode="auto">
        <a:xfrm>
          <a:off x="0" y="25533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665</xdr:row>
      <xdr:rowOff>0</xdr:rowOff>
    </xdr:from>
    <xdr:to>
      <xdr:col>0</xdr:col>
      <xdr:colOff>304800</xdr:colOff>
      <xdr:row>666</xdr:row>
      <xdr:rowOff>121920</xdr:rowOff>
    </xdr:to>
    <xdr:sp macro="" textlink="">
      <xdr:nvSpPr>
        <xdr:cNvPr id="3749" name="AutoShape 677" descr="Minnesota Wild">
          <a:extLst>
            <a:ext uri="{FF2B5EF4-FFF2-40B4-BE49-F238E27FC236}">
              <a16:creationId xmlns:a16="http://schemas.microsoft.com/office/drawing/2014/main" id="{00000000-0008-0000-0D00-0000A50E0000}"/>
            </a:ext>
          </a:extLst>
        </xdr:cNvPr>
        <xdr:cNvSpPr>
          <a:spLocks noChangeAspect="1" noChangeArrowheads="1"/>
        </xdr:cNvSpPr>
      </xdr:nvSpPr>
      <xdr:spPr bwMode="auto">
        <a:xfrm>
          <a:off x="0" y="2557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279</xdr:row>
      <xdr:rowOff>0</xdr:rowOff>
    </xdr:from>
    <xdr:to>
      <xdr:col>0</xdr:col>
      <xdr:colOff>304800</xdr:colOff>
      <xdr:row>280</xdr:row>
      <xdr:rowOff>121920</xdr:rowOff>
    </xdr:to>
    <xdr:sp macro="" textlink="">
      <xdr:nvSpPr>
        <xdr:cNvPr id="3750" name="AutoShape 678" descr="Edmonton Oilers">
          <a:extLst>
            <a:ext uri="{FF2B5EF4-FFF2-40B4-BE49-F238E27FC236}">
              <a16:creationId xmlns:a16="http://schemas.microsoft.com/office/drawing/2014/main" id="{00000000-0008-0000-0D00-0000A60E0000}"/>
            </a:ext>
          </a:extLst>
        </xdr:cNvPr>
        <xdr:cNvSpPr>
          <a:spLocks noChangeAspect="1" noChangeArrowheads="1"/>
        </xdr:cNvSpPr>
      </xdr:nvSpPr>
      <xdr:spPr bwMode="auto">
        <a:xfrm>
          <a:off x="0" y="25607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197</xdr:row>
      <xdr:rowOff>0</xdr:rowOff>
    </xdr:from>
    <xdr:to>
      <xdr:col>0</xdr:col>
      <xdr:colOff>304800</xdr:colOff>
      <xdr:row>198</xdr:row>
      <xdr:rowOff>121920</xdr:rowOff>
    </xdr:to>
    <xdr:sp macro="" textlink="">
      <xdr:nvSpPr>
        <xdr:cNvPr id="3751" name="AutoShape 679" descr="Washington Capitals">
          <a:extLst>
            <a:ext uri="{FF2B5EF4-FFF2-40B4-BE49-F238E27FC236}">
              <a16:creationId xmlns:a16="http://schemas.microsoft.com/office/drawing/2014/main" id="{00000000-0008-0000-0D00-0000A70E0000}"/>
            </a:ext>
          </a:extLst>
        </xdr:cNvPr>
        <xdr:cNvSpPr>
          <a:spLocks noChangeAspect="1" noChangeArrowheads="1"/>
        </xdr:cNvSpPr>
      </xdr:nvSpPr>
      <xdr:spPr bwMode="auto">
        <a:xfrm>
          <a:off x="0" y="25645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610</xdr:row>
      <xdr:rowOff>0</xdr:rowOff>
    </xdr:from>
    <xdr:to>
      <xdr:col>0</xdr:col>
      <xdr:colOff>304800</xdr:colOff>
      <xdr:row>611</xdr:row>
      <xdr:rowOff>121920</xdr:rowOff>
    </xdr:to>
    <xdr:sp macro="" textlink="">
      <xdr:nvSpPr>
        <xdr:cNvPr id="3752" name="AutoShape 680" descr="Winnipeg Jets">
          <a:extLst>
            <a:ext uri="{FF2B5EF4-FFF2-40B4-BE49-F238E27FC236}">
              <a16:creationId xmlns:a16="http://schemas.microsoft.com/office/drawing/2014/main" id="{00000000-0008-0000-0D00-0000A80E0000}"/>
            </a:ext>
          </a:extLst>
        </xdr:cNvPr>
        <xdr:cNvSpPr>
          <a:spLocks noChangeAspect="1" noChangeArrowheads="1"/>
        </xdr:cNvSpPr>
      </xdr:nvSpPr>
      <xdr:spPr bwMode="auto">
        <a:xfrm>
          <a:off x="0" y="25682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239</xdr:row>
      <xdr:rowOff>0</xdr:rowOff>
    </xdr:from>
    <xdr:to>
      <xdr:col>0</xdr:col>
      <xdr:colOff>304800</xdr:colOff>
      <xdr:row>240</xdr:row>
      <xdr:rowOff>121920</xdr:rowOff>
    </xdr:to>
    <xdr:sp macro="" textlink="">
      <xdr:nvSpPr>
        <xdr:cNvPr id="3753" name="AutoShape 681" descr="Buffalo Sabres">
          <a:extLst>
            <a:ext uri="{FF2B5EF4-FFF2-40B4-BE49-F238E27FC236}">
              <a16:creationId xmlns:a16="http://schemas.microsoft.com/office/drawing/2014/main" id="{00000000-0008-0000-0D00-0000A90E0000}"/>
            </a:ext>
          </a:extLst>
        </xdr:cNvPr>
        <xdr:cNvSpPr>
          <a:spLocks noChangeAspect="1" noChangeArrowheads="1"/>
        </xdr:cNvSpPr>
      </xdr:nvSpPr>
      <xdr:spPr bwMode="auto">
        <a:xfrm>
          <a:off x="0" y="25719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233</xdr:row>
      <xdr:rowOff>0</xdr:rowOff>
    </xdr:from>
    <xdr:to>
      <xdr:col>0</xdr:col>
      <xdr:colOff>304800</xdr:colOff>
      <xdr:row>234</xdr:row>
      <xdr:rowOff>121920</xdr:rowOff>
    </xdr:to>
    <xdr:sp macro="" textlink="">
      <xdr:nvSpPr>
        <xdr:cNvPr id="3754" name="AutoShape 682" descr="Minnesota Wild">
          <a:extLst>
            <a:ext uri="{FF2B5EF4-FFF2-40B4-BE49-F238E27FC236}">
              <a16:creationId xmlns:a16="http://schemas.microsoft.com/office/drawing/2014/main" id="{00000000-0008-0000-0D00-0000AA0E0000}"/>
            </a:ext>
          </a:extLst>
        </xdr:cNvPr>
        <xdr:cNvSpPr>
          <a:spLocks noChangeAspect="1" noChangeArrowheads="1"/>
        </xdr:cNvSpPr>
      </xdr:nvSpPr>
      <xdr:spPr bwMode="auto">
        <a:xfrm>
          <a:off x="0" y="25757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359</xdr:row>
      <xdr:rowOff>0</xdr:rowOff>
    </xdr:from>
    <xdr:to>
      <xdr:col>0</xdr:col>
      <xdr:colOff>304800</xdr:colOff>
      <xdr:row>360</xdr:row>
      <xdr:rowOff>121920</xdr:rowOff>
    </xdr:to>
    <xdr:sp macro="" textlink="">
      <xdr:nvSpPr>
        <xdr:cNvPr id="3755" name="AutoShape 683" descr="Vancouver Canucks">
          <a:extLst>
            <a:ext uri="{FF2B5EF4-FFF2-40B4-BE49-F238E27FC236}">
              <a16:creationId xmlns:a16="http://schemas.microsoft.com/office/drawing/2014/main" id="{00000000-0008-0000-0D00-0000AB0E0000}"/>
            </a:ext>
          </a:extLst>
        </xdr:cNvPr>
        <xdr:cNvSpPr>
          <a:spLocks noChangeAspect="1" noChangeArrowheads="1"/>
        </xdr:cNvSpPr>
      </xdr:nvSpPr>
      <xdr:spPr bwMode="auto">
        <a:xfrm>
          <a:off x="0" y="25794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185</xdr:row>
      <xdr:rowOff>0</xdr:rowOff>
    </xdr:from>
    <xdr:to>
      <xdr:col>0</xdr:col>
      <xdr:colOff>304800</xdr:colOff>
      <xdr:row>186</xdr:row>
      <xdr:rowOff>121920</xdr:rowOff>
    </xdr:to>
    <xdr:sp macro="" textlink="">
      <xdr:nvSpPr>
        <xdr:cNvPr id="3756" name="AutoShape 684" descr="Washington Capitals">
          <a:extLst>
            <a:ext uri="{FF2B5EF4-FFF2-40B4-BE49-F238E27FC236}">
              <a16:creationId xmlns:a16="http://schemas.microsoft.com/office/drawing/2014/main" id="{00000000-0008-0000-0D00-0000AC0E0000}"/>
            </a:ext>
          </a:extLst>
        </xdr:cNvPr>
        <xdr:cNvSpPr>
          <a:spLocks noChangeAspect="1" noChangeArrowheads="1"/>
        </xdr:cNvSpPr>
      </xdr:nvSpPr>
      <xdr:spPr bwMode="auto">
        <a:xfrm>
          <a:off x="0" y="258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530</xdr:row>
      <xdr:rowOff>0</xdr:rowOff>
    </xdr:from>
    <xdr:to>
      <xdr:col>0</xdr:col>
      <xdr:colOff>304800</xdr:colOff>
      <xdr:row>531</xdr:row>
      <xdr:rowOff>121920</xdr:rowOff>
    </xdr:to>
    <xdr:sp macro="" textlink="">
      <xdr:nvSpPr>
        <xdr:cNvPr id="3757" name="AutoShape 685" descr="Winnipeg Jets">
          <a:extLst>
            <a:ext uri="{FF2B5EF4-FFF2-40B4-BE49-F238E27FC236}">
              <a16:creationId xmlns:a16="http://schemas.microsoft.com/office/drawing/2014/main" id="{00000000-0008-0000-0D00-0000AD0E0000}"/>
            </a:ext>
          </a:extLst>
        </xdr:cNvPr>
        <xdr:cNvSpPr>
          <a:spLocks noChangeAspect="1" noChangeArrowheads="1"/>
        </xdr:cNvSpPr>
      </xdr:nvSpPr>
      <xdr:spPr bwMode="auto">
        <a:xfrm>
          <a:off x="0" y="25869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143</xdr:row>
      <xdr:rowOff>0</xdr:rowOff>
    </xdr:from>
    <xdr:to>
      <xdr:col>0</xdr:col>
      <xdr:colOff>304800</xdr:colOff>
      <xdr:row>144</xdr:row>
      <xdr:rowOff>121920</xdr:rowOff>
    </xdr:to>
    <xdr:sp macro="" textlink="">
      <xdr:nvSpPr>
        <xdr:cNvPr id="3758" name="AutoShape 686" descr="Carolina Hurricanes">
          <a:extLst>
            <a:ext uri="{FF2B5EF4-FFF2-40B4-BE49-F238E27FC236}">
              <a16:creationId xmlns:a16="http://schemas.microsoft.com/office/drawing/2014/main" id="{00000000-0008-0000-0D00-0000AE0E0000}"/>
            </a:ext>
          </a:extLst>
        </xdr:cNvPr>
        <xdr:cNvSpPr>
          <a:spLocks noChangeAspect="1" noChangeArrowheads="1"/>
        </xdr:cNvSpPr>
      </xdr:nvSpPr>
      <xdr:spPr bwMode="auto">
        <a:xfrm>
          <a:off x="0" y="25906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748</xdr:row>
      <xdr:rowOff>0</xdr:rowOff>
    </xdr:from>
    <xdr:to>
      <xdr:col>0</xdr:col>
      <xdr:colOff>304800</xdr:colOff>
      <xdr:row>749</xdr:row>
      <xdr:rowOff>121920</xdr:rowOff>
    </xdr:to>
    <xdr:sp macro="" textlink="">
      <xdr:nvSpPr>
        <xdr:cNvPr id="3759" name="AutoShape 687" descr="Carolina Hurricanes">
          <a:extLst>
            <a:ext uri="{FF2B5EF4-FFF2-40B4-BE49-F238E27FC236}">
              <a16:creationId xmlns:a16="http://schemas.microsoft.com/office/drawing/2014/main" id="{00000000-0008-0000-0D00-0000AF0E0000}"/>
            </a:ext>
          </a:extLst>
        </xdr:cNvPr>
        <xdr:cNvSpPr>
          <a:spLocks noChangeAspect="1" noChangeArrowheads="1"/>
        </xdr:cNvSpPr>
      </xdr:nvSpPr>
      <xdr:spPr bwMode="auto">
        <a:xfrm>
          <a:off x="0" y="25943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507</xdr:row>
      <xdr:rowOff>0</xdr:rowOff>
    </xdr:from>
    <xdr:to>
      <xdr:col>0</xdr:col>
      <xdr:colOff>304800</xdr:colOff>
      <xdr:row>508</xdr:row>
      <xdr:rowOff>121920</xdr:rowOff>
    </xdr:to>
    <xdr:sp macro="" textlink="">
      <xdr:nvSpPr>
        <xdr:cNvPr id="3760" name="AutoShape 688" descr="Detroit Red Wings">
          <a:extLst>
            <a:ext uri="{FF2B5EF4-FFF2-40B4-BE49-F238E27FC236}">
              <a16:creationId xmlns:a16="http://schemas.microsoft.com/office/drawing/2014/main" id="{00000000-0008-0000-0D00-0000B00E0000}"/>
            </a:ext>
          </a:extLst>
        </xdr:cNvPr>
        <xdr:cNvSpPr>
          <a:spLocks noChangeAspect="1" noChangeArrowheads="1"/>
        </xdr:cNvSpPr>
      </xdr:nvSpPr>
      <xdr:spPr bwMode="auto">
        <a:xfrm>
          <a:off x="0" y="25981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252</xdr:row>
      <xdr:rowOff>0</xdr:rowOff>
    </xdr:from>
    <xdr:to>
      <xdr:col>0</xdr:col>
      <xdr:colOff>304800</xdr:colOff>
      <xdr:row>253</xdr:row>
      <xdr:rowOff>121920</xdr:rowOff>
    </xdr:to>
    <xdr:sp macro="" textlink="">
      <xdr:nvSpPr>
        <xdr:cNvPr id="3761" name="AutoShape 689" descr="Columbus Blue Jackets">
          <a:extLst>
            <a:ext uri="{FF2B5EF4-FFF2-40B4-BE49-F238E27FC236}">
              <a16:creationId xmlns:a16="http://schemas.microsoft.com/office/drawing/2014/main" id="{00000000-0008-0000-0D00-0000B10E0000}"/>
            </a:ext>
          </a:extLst>
        </xdr:cNvPr>
        <xdr:cNvSpPr>
          <a:spLocks noChangeAspect="1" noChangeArrowheads="1"/>
        </xdr:cNvSpPr>
      </xdr:nvSpPr>
      <xdr:spPr bwMode="auto">
        <a:xfrm>
          <a:off x="0" y="26018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71</xdr:row>
      <xdr:rowOff>121920</xdr:rowOff>
    </xdr:to>
    <xdr:sp macro="" textlink="">
      <xdr:nvSpPr>
        <xdr:cNvPr id="3762" name="AutoShape 690" descr="Chicago Blackhawks">
          <a:extLst>
            <a:ext uri="{FF2B5EF4-FFF2-40B4-BE49-F238E27FC236}">
              <a16:creationId xmlns:a16="http://schemas.microsoft.com/office/drawing/2014/main" id="{00000000-0008-0000-0D00-0000B20E0000}"/>
            </a:ext>
          </a:extLst>
        </xdr:cNvPr>
        <xdr:cNvSpPr>
          <a:spLocks noChangeAspect="1" noChangeArrowheads="1"/>
        </xdr:cNvSpPr>
      </xdr:nvSpPr>
      <xdr:spPr bwMode="auto">
        <a:xfrm>
          <a:off x="0" y="26055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494</xdr:row>
      <xdr:rowOff>0</xdr:rowOff>
    </xdr:from>
    <xdr:to>
      <xdr:col>0</xdr:col>
      <xdr:colOff>304800</xdr:colOff>
      <xdr:row>495</xdr:row>
      <xdr:rowOff>121920</xdr:rowOff>
    </xdr:to>
    <xdr:sp macro="" textlink="">
      <xdr:nvSpPr>
        <xdr:cNvPr id="3763" name="AutoShape 691" descr="Buffalo Sabres">
          <a:extLst>
            <a:ext uri="{FF2B5EF4-FFF2-40B4-BE49-F238E27FC236}">
              <a16:creationId xmlns:a16="http://schemas.microsoft.com/office/drawing/2014/main" id="{00000000-0008-0000-0D00-0000B30E0000}"/>
            </a:ext>
          </a:extLst>
        </xdr:cNvPr>
        <xdr:cNvSpPr>
          <a:spLocks noChangeAspect="1" noChangeArrowheads="1"/>
        </xdr:cNvSpPr>
      </xdr:nvSpPr>
      <xdr:spPr bwMode="auto">
        <a:xfrm>
          <a:off x="0" y="26093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114</xdr:row>
      <xdr:rowOff>0</xdr:rowOff>
    </xdr:from>
    <xdr:to>
      <xdr:col>0</xdr:col>
      <xdr:colOff>304800</xdr:colOff>
      <xdr:row>115</xdr:row>
      <xdr:rowOff>121920</xdr:rowOff>
    </xdr:to>
    <xdr:sp macro="" textlink="">
      <xdr:nvSpPr>
        <xdr:cNvPr id="3764" name="AutoShape 692" descr="Vancouver Canucks">
          <a:extLst>
            <a:ext uri="{FF2B5EF4-FFF2-40B4-BE49-F238E27FC236}">
              <a16:creationId xmlns:a16="http://schemas.microsoft.com/office/drawing/2014/main" id="{00000000-0008-0000-0D00-0000B40E0000}"/>
            </a:ext>
          </a:extLst>
        </xdr:cNvPr>
        <xdr:cNvSpPr>
          <a:spLocks noChangeAspect="1" noChangeArrowheads="1"/>
        </xdr:cNvSpPr>
      </xdr:nvSpPr>
      <xdr:spPr bwMode="auto">
        <a:xfrm>
          <a:off x="0" y="26130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763</xdr:row>
      <xdr:rowOff>0</xdr:rowOff>
    </xdr:from>
    <xdr:to>
      <xdr:col>0</xdr:col>
      <xdr:colOff>304800</xdr:colOff>
      <xdr:row>764</xdr:row>
      <xdr:rowOff>121920</xdr:rowOff>
    </xdr:to>
    <xdr:sp macro="" textlink="">
      <xdr:nvSpPr>
        <xdr:cNvPr id="3765" name="AutoShape 693" descr="Chicago Blackhawks">
          <a:extLst>
            <a:ext uri="{FF2B5EF4-FFF2-40B4-BE49-F238E27FC236}">
              <a16:creationId xmlns:a16="http://schemas.microsoft.com/office/drawing/2014/main" id="{00000000-0008-0000-0D00-0000B50E0000}"/>
            </a:ext>
          </a:extLst>
        </xdr:cNvPr>
        <xdr:cNvSpPr>
          <a:spLocks noChangeAspect="1" noChangeArrowheads="1"/>
        </xdr:cNvSpPr>
      </xdr:nvSpPr>
      <xdr:spPr bwMode="auto">
        <a:xfrm>
          <a:off x="0" y="2616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194</xdr:row>
      <xdr:rowOff>0</xdr:rowOff>
    </xdr:from>
    <xdr:to>
      <xdr:col>0</xdr:col>
      <xdr:colOff>304800</xdr:colOff>
      <xdr:row>195</xdr:row>
      <xdr:rowOff>121920</xdr:rowOff>
    </xdr:to>
    <xdr:sp macro="" textlink="">
      <xdr:nvSpPr>
        <xdr:cNvPr id="3766" name="AutoShape 694" descr="St Louis Blues">
          <a:extLst>
            <a:ext uri="{FF2B5EF4-FFF2-40B4-BE49-F238E27FC236}">
              <a16:creationId xmlns:a16="http://schemas.microsoft.com/office/drawing/2014/main" id="{00000000-0008-0000-0D00-0000B60E0000}"/>
            </a:ext>
          </a:extLst>
        </xdr:cNvPr>
        <xdr:cNvSpPr>
          <a:spLocks noChangeAspect="1" noChangeArrowheads="1"/>
        </xdr:cNvSpPr>
      </xdr:nvSpPr>
      <xdr:spPr bwMode="auto">
        <a:xfrm>
          <a:off x="0" y="26205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121920</xdr:rowOff>
    </xdr:to>
    <xdr:sp macro="" textlink="">
      <xdr:nvSpPr>
        <xdr:cNvPr id="3767" name="AutoShape 695" descr="Colorado Avalanche">
          <a:extLst>
            <a:ext uri="{FF2B5EF4-FFF2-40B4-BE49-F238E27FC236}">
              <a16:creationId xmlns:a16="http://schemas.microsoft.com/office/drawing/2014/main" id="{00000000-0008-0000-0D00-0000B70E0000}"/>
            </a:ext>
          </a:extLst>
        </xdr:cNvPr>
        <xdr:cNvSpPr>
          <a:spLocks noChangeAspect="1" noChangeArrowheads="1"/>
        </xdr:cNvSpPr>
      </xdr:nvSpPr>
      <xdr:spPr bwMode="auto">
        <a:xfrm>
          <a:off x="0" y="26242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678</xdr:row>
      <xdr:rowOff>0</xdr:rowOff>
    </xdr:from>
    <xdr:to>
      <xdr:col>0</xdr:col>
      <xdr:colOff>304800</xdr:colOff>
      <xdr:row>679</xdr:row>
      <xdr:rowOff>121920</xdr:rowOff>
    </xdr:to>
    <xdr:sp macro="" textlink="">
      <xdr:nvSpPr>
        <xdr:cNvPr id="3768" name="AutoShape 696" descr="Philadelphia Flyers">
          <a:extLst>
            <a:ext uri="{FF2B5EF4-FFF2-40B4-BE49-F238E27FC236}">
              <a16:creationId xmlns:a16="http://schemas.microsoft.com/office/drawing/2014/main" id="{00000000-0008-0000-0D00-0000B80E0000}"/>
            </a:ext>
          </a:extLst>
        </xdr:cNvPr>
        <xdr:cNvSpPr>
          <a:spLocks noChangeAspect="1" noChangeArrowheads="1"/>
        </xdr:cNvSpPr>
      </xdr:nvSpPr>
      <xdr:spPr bwMode="auto">
        <a:xfrm>
          <a:off x="0" y="26279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652</xdr:row>
      <xdr:rowOff>0</xdr:rowOff>
    </xdr:from>
    <xdr:to>
      <xdr:col>0</xdr:col>
      <xdr:colOff>304800</xdr:colOff>
      <xdr:row>653</xdr:row>
      <xdr:rowOff>121920</xdr:rowOff>
    </xdr:to>
    <xdr:sp macro="" textlink="">
      <xdr:nvSpPr>
        <xdr:cNvPr id="3769" name="AutoShape 697" descr="Ottawa Senators">
          <a:extLst>
            <a:ext uri="{FF2B5EF4-FFF2-40B4-BE49-F238E27FC236}">
              <a16:creationId xmlns:a16="http://schemas.microsoft.com/office/drawing/2014/main" id="{00000000-0008-0000-0D00-0000B90E0000}"/>
            </a:ext>
          </a:extLst>
        </xdr:cNvPr>
        <xdr:cNvSpPr>
          <a:spLocks noChangeAspect="1" noChangeArrowheads="1"/>
        </xdr:cNvSpPr>
      </xdr:nvSpPr>
      <xdr:spPr bwMode="auto">
        <a:xfrm>
          <a:off x="0" y="26317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121920</xdr:rowOff>
    </xdr:to>
    <xdr:sp macro="" textlink="">
      <xdr:nvSpPr>
        <xdr:cNvPr id="3770" name="AutoShape 698" descr="Dallas Stars">
          <a:extLst>
            <a:ext uri="{FF2B5EF4-FFF2-40B4-BE49-F238E27FC236}">
              <a16:creationId xmlns:a16="http://schemas.microsoft.com/office/drawing/2014/main" id="{00000000-0008-0000-0D00-0000BA0E0000}"/>
            </a:ext>
          </a:extLst>
        </xdr:cNvPr>
        <xdr:cNvSpPr>
          <a:spLocks noChangeAspect="1" noChangeArrowheads="1"/>
        </xdr:cNvSpPr>
      </xdr:nvSpPr>
      <xdr:spPr bwMode="auto">
        <a:xfrm>
          <a:off x="0" y="26354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611</xdr:row>
      <xdr:rowOff>0</xdr:rowOff>
    </xdr:from>
    <xdr:to>
      <xdr:col>0</xdr:col>
      <xdr:colOff>304800</xdr:colOff>
      <xdr:row>612</xdr:row>
      <xdr:rowOff>121920</xdr:rowOff>
    </xdr:to>
    <xdr:sp macro="" textlink="">
      <xdr:nvSpPr>
        <xdr:cNvPr id="3771" name="AutoShape 699" descr="Dallas Stars">
          <a:extLst>
            <a:ext uri="{FF2B5EF4-FFF2-40B4-BE49-F238E27FC236}">
              <a16:creationId xmlns:a16="http://schemas.microsoft.com/office/drawing/2014/main" id="{00000000-0008-0000-0D00-0000BB0E0000}"/>
            </a:ext>
          </a:extLst>
        </xdr:cNvPr>
        <xdr:cNvSpPr>
          <a:spLocks noChangeAspect="1" noChangeArrowheads="1"/>
        </xdr:cNvSpPr>
      </xdr:nvSpPr>
      <xdr:spPr bwMode="auto">
        <a:xfrm>
          <a:off x="0" y="26373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144</xdr:row>
      <xdr:rowOff>0</xdr:rowOff>
    </xdr:from>
    <xdr:to>
      <xdr:col>0</xdr:col>
      <xdr:colOff>304800</xdr:colOff>
      <xdr:row>145</xdr:row>
      <xdr:rowOff>121920</xdr:rowOff>
    </xdr:to>
    <xdr:sp macro="" textlink="">
      <xdr:nvSpPr>
        <xdr:cNvPr id="3772" name="AutoShape 700" descr="Columbus Blue Jackets">
          <a:extLst>
            <a:ext uri="{FF2B5EF4-FFF2-40B4-BE49-F238E27FC236}">
              <a16:creationId xmlns:a16="http://schemas.microsoft.com/office/drawing/2014/main" id="{00000000-0008-0000-0D00-0000BC0E0000}"/>
            </a:ext>
          </a:extLst>
        </xdr:cNvPr>
        <xdr:cNvSpPr>
          <a:spLocks noChangeAspect="1" noChangeArrowheads="1"/>
        </xdr:cNvSpPr>
      </xdr:nvSpPr>
      <xdr:spPr bwMode="auto">
        <a:xfrm>
          <a:off x="0" y="26410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774</xdr:row>
      <xdr:rowOff>0</xdr:rowOff>
    </xdr:from>
    <xdr:to>
      <xdr:col>0</xdr:col>
      <xdr:colOff>304800</xdr:colOff>
      <xdr:row>775</xdr:row>
      <xdr:rowOff>121920</xdr:rowOff>
    </xdr:to>
    <xdr:sp macro="" textlink="">
      <xdr:nvSpPr>
        <xdr:cNvPr id="3773" name="AutoShape 701" descr="New York Rangers">
          <a:extLst>
            <a:ext uri="{FF2B5EF4-FFF2-40B4-BE49-F238E27FC236}">
              <a16:creationId xmlns:a16="http://schemas.microsoft.com/office/drawing/2014/main" id="{00000000-0008-0000-0D00-0000BD0E0000}"/>
            </a:ext>
          </a:extLst>
        </xdr:cNvPr>
        <xdr:cNvSpPr>
          <a:spLocks noChangeAspect="1" noChangeArrowheads="1"/>
        </xdr:cNvSpPr>
      </xdr:nvSpPr>
      <xdr:spPr bwMode="auto">
        <a:xfrm>
          <a:off x="0" y="26448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511</xdr:row>
      <xdr:rowOff>0</xdr:rowOff>
    </xdr:from>
    <xdr:to>
      <xdr:col>0</xdr:col>
      <xdr:colOff>304800</xdr:colOff>
      <xdr:row>512</xdr:row>
      <xdr:rowOff>121920</xdr:rowOff>
    </xdr:to>
    <xdr:sp macro="" textlink="">
      <xdr:nvSpPr>
        <xdr:cNvPr id="3774" name="AutoShape 702" descr="San Jose Sharks">
          <a:extLst>
            <a:ext uri="{FF2B5EF4-FFF2-40B4-BE49-F238E27FC236}">
              <a16:creationId xmlns:a16="http://schemas.microsoft.com/office/drawing/2014/main" id="{00000000-0008-0000-0D00-0000BE0E0000}"/>
            </a:ext>
          </a:extLst>
        </xdr:cNvPr>
        <xdr:cNvSpPr>
          <a:spLocks noChangeAspect="1" noChangeArrowheads="1"/>
        </xdr:cNvSpPr>
      </xdr:nvSpPr>
      <xdr:spPr bwMode="auto">
        <a:xfrm>
          <a:off x="0" y="26485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301</xdr:row>
      <xdr:rowOff>0</xdr:rowOff>
    </xdr:from>
    <xdr:to>
      <xdr:col>0</xdr:col>
      <xdr:colOff>304800</xdr:colOff>
      <xdr:row>302</xdr:row>
      <xdr:rowOff>121920</xdr:rowOff>
    </xdr:to>
    <xdr:sp macro="" textlink="">
      <xdr:nvSpPr>
        <xdr:cNvPr id="3775" name="AutoShape 703" descr="New York Rangers">
          <a:extLst>
            <a:ext uri="{FF2B5EF4-FFF2-40B4-BE49-F238E27FC236}">
              <a16:creationId xmlns:a16="http://schemas.microsoft.com/office/drawing/2014/main" id="{00000000-0008-0000-0D00-0000BF0E0000}"/>
            </a:ext>
          </a:extLst>
        </xdr:cNvPr>
        <xdr:cNvSpPr>
          <a:spLocks noChangeAspect="1" noChangeArrowheads="1"/>
        </xdr:cNvSpPr>
      </xdr:nvSpPr>
      <xdr:spPr bwMode="auto">
        <a:xfrm>
          <a:off x="0" y="26522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462</xdr:row>
      <xdr:rowOff>0</xdr:rowOff>
    </xdr:from>
    <xdr:to>
      <xdr:col>0</xdr:col>
      <xdr:colOff>304800</xdr:colOff>
      <xdr:row>463</xdr:row>
      <xdr:rowOff>121920</xdr:rowOff>
    </xdr:to>
    <xdr:sp macro="" textlink="">
      <xdr:nvSpPr>
        <xdr:cNvPr id="3776" name="AutoShape 704" descr="San Jose Sharks">
          <a:extLst>
            <a:ext uri="{FF2B5EF4-FFF2-40B4-BE49-F238E27FC236}">
              <a16:creationId xmlns:a16="http://schemas.microsoft.com/office/drawing/2014/main" id="{00000000-0008-0000-0D00-0000C00E0000}"/>
            </a:ext>
          </a:extLst>
        </xdr:cNvPr>
        <xdr:cNvSpPr>
          <a:spLocks noChangeAspect="1" noChangeArrowheads="1"/>
        </xdr:cNvSpPr>
      </xdr:nvSpPr>
      <xdr:spPr bwMode="auto">
        <a:xfrm>
          <a:off x="0" y="26560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216</xdr:row>
      <xdr:rowOff>0</xdr:rowOff>
    </xdr:from>
    <xdr:to>
      <xdr:col>0</xdr:col>
      <xdr:colOff>304800</xdr:colOff>
      <xdr:row>217</xdr:row>
      <xdr:rowOff>121920</xdr:rowOff>
    </xdr:to>
    <xdr:sp macro="" textlink="">
      <xdr:nvSpPr>
        <xdr:cNvPr id="3777" name="AutoShape 705" descr="Minnesota Wild">
          <a:extLst>
            <a:ext uri="{FF2B5EF4-FFF2-40B4-BE49-F238E27FC236}">
              <a16:creationId xmlns:a16="http://schemas.microsoft.com/office/drawing/2014/main" id="{00000000-0008-0000-0D00-0000C10E0000}"/>
            </a:ext>
          </a:extLst>
        </xdr:cNvPr>
        <xdr:cNvSpPr>
          <a:spLocks noChangeAspect="1" noChangeArrowheads="1"/>
        </xdr:cNvSpPr>
      </xdr:nvSpPr>
      <xdr:spPr bwMode="auto">
        <a:xfrm>
          <a:off x="0" y="26597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162</xdr:row>
      <xdr:rowOff>0</xdr:rowOff>
    </xdr:from>
    <xdr:to>
      <xdr:col>0</xdr:col>
      <xdr:colOff>304800</xdr:colOff>
      <xdr:row>163</xdr:row>
      <xdr:rowOff>121920</xdr:rowOff>
    </xdr:to>
    <xdr:sp macro="" textlink="">
      <xdr:nvSpPr>
        <xdr:cNvPr id="3778" name="AutoShape 706" descr="Los Angeles Kings">
          <a:extLst>
            <a:ext uri="{FF2B5EF4-FFF2-40B4-BE49-F238E27FC236}">
              <a16:creationId xmlns:a16="http://schemas.microsoft.com/office/drawing/2014/main" id="{00000000-0008-0000-0D00-0000C20E0000}"/>
            </a:ext>
          </a:extLst>
        </xdr:cNvPr>
        <xdr:cNvSpPr>
          <a:spLocks noChangeAspect="1" noChangeArrowheads="1"/>
        </xdr:cNvSpPr>
      </xdr:nvSpPr>
      <xdr:spPr bwMode="auto">
        <a:xfrm>
          <a:off x="0" y="26634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258</xdr:row>
      <xdr:rowOff>0</xdr:rowOff>
    </xdr:from>
    <xdr:to>
      <xdr:col>0</xdr:col>
      <xdr:colOff>304800</xdr:colOff>
      <xdr:row>259</xdr:row>
      <xdr:rowOff>121920</xdr:rowOff>
    </xdr:to>
    <xdr:sp macro="" textlink="">
      <xdr:nvSpPr>
        <xdr:cNvPr id="3779" name="AutoShape 707" descr="Vegas Golden Knights">
          <a:extLst>
            <a:ext uri="{FF2B5EF4-FFF2-40B4-BE49-F238E27FC236}">
              <a16:creationId xmlns:a16="http://schemas.microsoft.com/office/drawing/2014/main" id="{00000000-0008-0000-0D00-0000C30E0000}"/>
            </a:ext>
          </a:extLst>
        </xdr:cNvPr>
        <xdr:cNvSpPr>
          <a:spLocks noChangeAspect="1" noChangeArrowheads="1"/>
        </xdr:cNvSpPr>
      </xdr:nvSpPr>
      <xdr:spPr bwMode="auto">
        <a:xfrm>
          <a:off x="0" y="26672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754</xdr:row>
      <xdr:rowOff>0</xdr:rowOff>
    </xdr:from>
    <xdr:to>
      <xdr:col>0</xdr:col>
      <xdr:colOff>304800</xdr:colOff>
      <xdr:row>755</xdr:row>
      <xdr:rowOff>121920</xdr:rowOff>
    </xdr:to>
    <xdr:sp macro="" textlink="">
      <xdr:nvSpPr>
        <xdr:cNvPr id="3780" name="AutoShape 708" descr="Carolina Hurricanes">
          <a:extLst>
            <a:ext uri="{FF2B5EF4-FFF2-40B4-BE49-F238E27FC236}">
              <a16:creationId xmlns:a16="http://schemas.microsoft.com/office/drawing/2014/main" id="{00000000-0008-0000-0D00-0000C40E0000}"/>
            </a:ext>
          </a:extLst>
        </xdr:cNvPr>
        <xdr:cNvSpPr>
          <a:spLocks noChangeAspect="1" noChangeArrowheads="1"/>
        </xdr:cNvSpPr>
      </xdr:nvSpPr>
      <xdr:spPr bwMode="auto">
        <a:xfrm>
          <a:off x="0" y="26727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70</xdr:row>
      <xdr:rowOff>121920</xdr:rowOff>
    </xdr:to>
    <xdr:sp macro="" textlink="">
      <xdr:nvSpPr>
        <xdr:cNvPr id="3781" name="AutoShape 709" descr="Montreal Canadiens">
          <a:extLst>
            <a:ext uri="{FF2B5EF4-FFF2-40B4-BE49-F238E27FC236}">
              <a16:creationId xmlns:a16="http://schemas.microsoft.com/office/drawing/2014/main" id="{00000000-0008-0000-0D00-0000C50E0000}"/>
            </a:ext>
          </a:extLst>
        </xdr:cNvPr>
        <xdr:cNvSpPr>
          <a:spLocks noChangeAspect="1" noChangeArrowheads="1"/>
        </xdr:cNvSpPr>
      </xdr:nvSpPr>
      <xdr:spPr bwMode="auto">
        <a:xfrm>
          <a:off x="0" y="2676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814</xdr:row>
      <xdr:rowOff>0</xdr:rowOff>
    </xdr:from>
    <xdr:to>
      <xdr:col>0</xdr:col>
      <xdr:colOff>304800</xdr:colOff>
      <xdr:row>815</xdr:row>
      <xdr:rowOff>121920</xdr:rowOff>
    </xdr:to>
    <xdr:sp macro="" textlink="">
      <xdr:nvSpPr>
        <xdr:cNvPr id="3782" name="AutoShape 710" descr="Toronto Maple Leafs">
          <a:extLst>
            <a:ext uri="{FF2B5EF4-FFF2-40B4-BE49-F238E27FC236}">
              <a16:creationId xmlns:a16="http://schemas.microsoft.com/office/drawing/2014/main" id="{00000000-0008-0000-0D00-0000C60E0000}"/>
            </a:ext>
          </a:extLst>
        </xdr:cNvPr>
        <xdr:cNvSpPr>
          <a:spLocks noChangeAspect="1" noChangeArrowheads="1"/>
        </xdr:cNvSpPr>
      </xdr:nvSpPr>
      <xdr:spPr bwMode="auto">
        <a:xfrm>
          <a:off x="0" y="26802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582</xdr:row>
      <xdr:rowOff>0</xdr:rowOff>
    </xdr:from>
    <xdr:to>
      <xdr:col>0</xdr:col>
      <xdr:colOff>304800</xdr:colOff>
      <xdr:row>583</xdr:row>
      <xdr:rowOff>121920</xdr:rowOff>
    </xdr:to>
    <xdr:sp macro="" textlink="">
      <xdr:nvSpPr>
        <xdr:cNvPr id="3783" name="AutoShape 711" descr="Montreal Canadiens">
          <a:extLst>
            <a:ext uri="{FF2B5EF4-FFF2-40B4-BE49-F238E27FC236}">
              <a16:creationId xmlns:a16="http://schemas.microsoft.com/office/drawing/2014/main" id="{00000000-0008-0000-0D00-0000C70E0000}"/>
            </a:ext>
          </a:extLst>
        </xdr:cNvPr>
        <xdr:cNvSpPr>
          <a:spLocks noChangeAspect="1" noChangeArrowheads="1"/>
        </xdr:cNvSpPr>
      </xdr:nvSpPr>
      <xdr:spPr bwMode="auto">
        <a:xfrm>
          <a:off x="0" y="26839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639</xdr:row>
      <xdr:rowOff>0</xdr:rowOff>
    </xdr:from>
    <xdr:to>
      <xdr:col>0</xdr:col>
      <xdr:colOff>304800</xdr:colOff>
      <xdr:row>640</xdr:row>
      <xdr:rowOff>121920</xdr:rowOff>
    </xdr:to>
    <xdr:sp macro="" textlink="">
      <xdr:nvSpPr>
        <xdr:cNvPr id="3784" name="AutoShape 712" descr="Boston Bruins">
          <a:extLst>
            <a:ext uri="{FF2B5EF4-FFF2-40B4-BE49-F238E27FC236}">
              <a16:creationId xmlns:a16="http://schemas.microsoft.com/office/drawing/2014/main" id="{00000000-0008-0000-0D00-0000C80E0000}"/>
            </a:ext>
          </a:extLst>
        </xdr:cNvPr>
        <xdr:cNvSpPr>
          <a:spLocks noChangeAspect="1" noChangeArrowheads="1"/>
        </xdr:cNvSpPr>
      </xdr:nvSpPr>
      <xdr:spPr bwMode="auto">
        <a:xfrm>
          <a:off x="0" y="26877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89</xdr:row>
      <xdr:rowOff>0</xdr:rowOff>
    </xdr:from>
    <xdr:to>
      <xdr:col>0</xdr:col>
      <xdr:colOff>304800</xdr:colOff>
      <xdr:row>90</xdr:row>
      <xdr:rowOff>121920</xdr:rowOff>
    </xdr:to>
    <xdr:sp macro="" textlink="">
      <xdr:nvSpPr>
        <xdr:cNvPr id="3785" name="AutoShape 713" descr="Ottawa Senators">
          <a:extLst>
            <a:ext uri="{FF2B5EF4-FFF2-40B4-BE49-F238E27FC236}">
              <a16:creationId xmlns:a16="http://schemas.microsoft.com/office/drawing/2014/main" id="{00000000-0008-0000-0D00-0000C90E0000}"/>
            </a:ext>
          </a:extLst>
        </xdr:cNvPr>
        <xdr:cNvSpPr>
          <a:spLocks noChangeAspect="1" noChangeArrowheads="1"/>
        </xdr:cNvSpPr>
      </xdr:nvSpPr>
      <xdr:spPr bwMode="auto">
        <a:xfrm>
          <a:off x="0" y="26914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432</xdr:row>
      <xdr:rowOff>0</xdr:rowOff>
    </xdr:from>
    <xdr:to>
      <xdr:col>0</xdr:col>
      <xdr:colOff>304800</xdr:colOff>
      <xdr:row>433</xdr:row>
      <xdr:rowOff>121920</xdr:rowOff>
    </xdr:to>
    <xdr:sp macro="" textlink="">
      <xdr:nvSpPr>
        <xdr:cNvPr id="3786" name="AutoShape 714" descr="Edmonton Oilers">
          <a:extLst>
            <a:ext uri="{FF2B5EF4-FFF2-40B4-BE49-F238E27FC236}">
              <a16:creationId xmlns:a16="http://schemas.microsoft.com/office/drawing/2014/main" id="{00000000-0008-0000-0D00-0000CA0E0000}"/>
            </a:ext>
          </a:extLst>
        </xdr:cNvPr>
        <xdr:cNvSpPr>
          <a:spLocks noChangeAspect="1" noChangeArrowheads="1"/>
        </xdr:cNvSpPr>
      </xdr:nvSpPr>
      <xdr:spPr bwMode="auto">
        <a:xfrm>
          <a:off x="0" y="26951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830</xdr:row>
      <xdr:rowOff>0</xdr:rowOff>
    </xdr:from>
    <xdr:to>
      <xdr:col>0</xdr:col>
      <xdr:colOff>304800</xdr:colOff>
      <xdr:row>831</xdr:row>
      <xdr:rowOff>121920</xdr:rowOff>
    </xdr:to>
    <xdr:sp macro="" textlink="">
      <xdr:nvSpPr>
        <xdr:cNvPr id="3787" name="AutoShape 715" descr="Columbus Blue Jackets">
          <a:extLst>
            <a:ext uri="{FF2B5EF4-FFF2-40B4-BE49-F238E27FC236}">
              <a16:creationId xmlns:a16="http://schemas.microsoft.com/office/drawing/2014/main" id="{00000000-0008-0000-0D00-0000CB0E0000}"/>
            </a:ext>
          </a:extLst>
        </xdr:cNvPr>
        <xdr:cNvSpPr>
          <a:spLocks noChangeAspect="1" noChangeArrowheads="1"/>
        </xdr:cNvSpPr>
      </xdr:nvSpPr>
      <xdr:spPr bwMode="auto">
        <a:xfrm>
          <a:off x="0" y="26989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320</xdr:row>
      <xdr:rowOff>0</xdr:rowOff>
    </xdr:from>
    <xdr:to>
      <xdr:col>0</xdr:col>
      <xdr:colOff>304800</xdr:colOff>
      <xdr:row>321</xdr:row>
      <xdr:rowOff>121920</xdr:rowOff>
    </xdr:to>
    <xdr:sp macro="" textlink="">
      <xdr:nvSpPr>
        <xdr:cNvPr id="3788" name="AutoShape 716" descr="Minnesota Wild">
          <a:extLst>
            <a:ext uri="{FF2B5EF4-FFF2-40B4-BE49-F238E27FC236}">
              <a16:creationId xmlns:a16="http://schemas.microsoft.com/office/drawing/2014/main" id="{00000000-0008-0000-0D00-0000CC0E0000}"/>
            </a:ext>
          </a:extLst>
        </xdr:cNvPr>
        <xdr:cNvSpPr>
          <a:spLocks noChangeAspect="1" noChangeArrowheads="1"/>
        </xdr:cNvSpPr>
      </xdr:nvSpPr>
      <xdr:spPr bwMode="auto">
        <a:xfrm>
          <a:off x="0" y="27026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641</xdr:row>
      <xdr:rowOff>0</xdr:rowOff>
    </xdr:from>
    <xdr:to>
      <xdr:col>0</xdr:col>
      <xdr:colOff>304800</xdr:colOff>
      <xdr:row>642</xdr:row>
      <xdr:rowOff>121920</xdr:rowOff>
    </xdr:to>
    <xdr:sp macro="" textlink="">
      <xdr:nvSpPr>
        <xdr:cNvPr id="3789" name="AutoShape 717" descr="Tampa Bay Lightning">
          <a:extLst>
            <a:ext uri="{FF2B5EF4-FFF2-40B4-BE49-F238E27FC236}">
              <a16:creationId xmlns:a16="http://schemas.microsoft.com/office/drawing/2014/main" id="{00000000-0008-0000-0D00-0000CD0E0000}"/>
            </a:ext>
          </a:extLst>
        </xdr:cNvPr>
        <xdr:cNvSpPr>
          <a:spLocks noChangeAspect="1" noChangeArrowheads="1"/>
        </xdr:cNvSpPr>
      </xdr:nvSpPr>
      <xdr:spPr bwMode="auto">
        <a:xfrm>
          <a:off x="0" y="2706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165</xdr:row>
      <xdr:rowOff>0</xdr:rowOff>
    </xdr:from>
    <xdr:to>
      <xdr:col>0</xdr:col>
      <xdr:colOff>304800</xdr:colOff>
      <xdr:row>166</xdr:row>
      <xdr:rowOff>121920</xdr:rowOff>
    </xdr:to>
    <xdr:sp macro="" textlink="">
      <xdr:nvSpPr>
        <xdr:cNvPr id="3790" name="AutoShape 718" descr="Dallas Stars">
          <a:extLst>
            <a:ext uri="{FF2B5EF4-FFF2-40B4-BE49-F238E27FC236}">
              <a16:creationId xmlns:a16="http://schemas.microsoft.com/office/drawing/2014/main" id="{00000000-0008-0000-0D00-0000CE0E0000}"/>
            </a:ext>
          </a:extLst>
        </xdr:cNvPr>
        <xdr:cNvSpPr>
          <a:spLocks noChangeAspect="1" noChangeArrowheads="1"/>
        </xdr:cNvSpPr>
      </xdr:nvSpPr>
      <xdr:spPr bwMode="auto">
        <a:xfrm>
          <a:off x="0" y="2710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380</xdr:row>
      <xdr:rowOff>0</xdr:rowOff>
    </xdr:from>
    <xdr:to>
      <xdr:col>0</xdr:col>
      <xdr:colOff>304800</xdr:colOff>
      <xdr:row>381</xdr:row>
      <xdr:rowOff>121920</xdr:rowOff>
    </xdr:to>
    <xdr:sp macro="" textlink="">
      <xdr:nvSpPr>
        <xdr:cNvPr id="3791" name="AutoShape 719" descr="Montreal Canadiens">
          <a:extLst>
            <a:ext uri="{FF2B5EF4-FFF2-40B4-BE49-F238E27FC236}">
              <a16:creationId xmlns:a16="http://schemas.microsoft.com/office/drawing/2014/main" id="{00000000-0008-0000-0D00-0000CF0E0000}"/>
            </a:ext>
          </a:extLst>
        </xdr:cNvPr>
        <xdr:cNvSpPr>
          <a:spLocks noChangeAspect="1" noChangeArrowheads="1"/>
        </xdr:cNvSpPr>
      </xdr:nvSpPr>
      <xdr:spPr bwMode="auto">
        <a:xfrm>
          <a:off x="0" y="2713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745</xdr:row>
      <xdr:rowOff>0</xdr:rowOff>
    </xdr:from>
    <xdr:to>
      <xdr:col>0</xdr:col>
      <xdr:colOff>304800</xdr:colOff>
      <xdr:row>746</xdr:row>
      <xdr:rowOff>121920</xdr:rowOff>
    </xdr:to>
    <xdr:sp macro="" textlink="">
      <xdr:nvSpPr>
        <xdr:cNvPr id="3792" name="AutoShape 720" descr="Winnipeg Jets">
          <a:extLst>
            <a:ext uri="{FF2B5EF4-FFF2-40B4-BE49-F238E27FC236}">
              <a16:creationId xmlns:a16="http://schemas.microsoft.com/office/drawing/2014/main" id="{00000000-0008-0000-0D00-0000D00E0000}"/>
            </a:ext>
          </a:extLst>
        </xdr:cNvPr>
        <xdr:cNvSpPr>
          <a:spLocks noChangeAspect="1" noChangeArrowheads="1"/>
        </xdr:cNvSpPr>
      </xdr:nvSpPr>
      <xdr:spPr bwMode="auto">
        <a:xfrm>
          <a:off x="0" y="27175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429</xdr:row>
      <xdr:rowOff>0</xdr:rowOff>
    </xdr:from>
    <xdr:to>
      <xdr:col>0</xdr:col>
      <xdr:colOff>304800</xdr:colOff>
      <xdr:row>430</xdr:row>
      <xdr:rowOff>121920</xdr:rowOff>
    </xdr:to>
    <xdr:sp macro="" textlink="">
      <xdr:nvSpPr>
        <xdr:cNvPr id="3793" name="AutoShape 721" descr="Pittsburgh Penguins">
          <a:extLst>
            <a:ext uri="{FF2B5EF4-FFF2-40B4-BE49-F238E27FC236}">
              <a16:creationId xmlns:a16="http://schemas.microsoft.com/office/drawing/2014/main" id="{00000000-0008-0000-0D00-0000D10E0000}"/>
            </a:ext>
          </a:extLst>
        </xdr:cNvPr>
        <xdr:cNvSpPr>
          <a:spLocks noChangeAspect="1" noChangeArrowheads="1"/>
        </xdr:cNvSpPr>
      </xdr:nvSpPr>
      <xdr:spPr bwMode="auto">
        <a:xfrm>
          <a:off x="0" y="27213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21</xdr:row>
      <xdr:rowOff>121920</xdr:rowOff>
    </xdr:to>
    <xdr:sp macro="" textlink="">
      <xdr:nvSpPr>
        <xdr:cNvPr id="3794" name="AutoShape 722" descr="Pittsburgh Penguins">
          <a:extLst>
            <a:ext uri="{FF2B5EF4-FFF2-40B4-BE49-F238E27FC236}">
              <a16:creationId xmlns:a16="http://schemas.microsoft.com/office/drawing/2014/main" id="{00000000-0008-0000-0D00-0000D20E0000}"/>
            </a:ext>
          </a:extLst>
        </xdr:cNvPr>
        <xdr:cNvSpPr>
          <a:spLocks noChangeAspect="1" noChangeArrowheads="1"/>
        </xdr:cNvSpPr>
      </xdr:nvSpPr>
      <xdr:spPr bwMode="auto">
        <a:xfrm>
          <a:off x="0" y="27250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259</xdr:row>
      <xdr:rowOff>0</xdr:rowOff>
    </xdr:from>
    <xdr:to>
      <xdr:col>0</xdr:col>
      <xdr:colOff>304800</xdr:colOff>
      <xdr:row>260</xdr:row>
      <xdr:rowOff>121920</xdr:rowOff>
    </xdr:to>
    <xdr:sp macro="" textlink="">
      <xdr:nvSpPr>
        <xdr:cNvPr id="3795" name="AutoShape 723" descr="Vegas Golden Knights">
          <a:extLst>
            <a:ext uri="{FF2B5EF4-FFF2-40B4-BE49-F238E27FC236}">
              <a16:creationId xmlns:a16="http://schemas.microsoft.com/office/drawing/2014/main" id="{00000000-0008-0000-0D00-0000D30E0000}"/>
            </a:ext>
          </a:extLst>
        </xdr:cNvPr>
        <xdr:cNvSpPr>
          <a:spLocks noChangeAspect="1" noChangeArrowheads="1"/>
        </xdr:cNvSpPr>
      </xdr:nvSpPr>
      <xdr:spPr bwMode="auto">
        <a:xfrm>
          <a:off x="0" y="272879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121</xdr:row>
      <xdr:rowOff>0</xdr:rowOff>
    </xdr:from>
    <xdr:to>
      <xdr:col>0</xdr:col>
      <xdr:colOff>304800</xdr:colOff>
      <xdr:row>122</xdr:row>
      <xdr:rowOff>121920</xdr:rowOff>
    </xdr:to>
    <xdr:sp macro="" textlink="">
      <xdr:nvSpPr>
        <xdr:cNvPr id="3796" name="AutoShape 724" descr="Minnesota Wild">
          <a:extLst>
            <a:ext uri="{FF2B5EF4-FFF2-40B4-BE49-F238E27FC236}">
              <a16:creationId xmlns:a16="http://schemas.microsoft.com/office/drawing/2014/main" id="{00000000-0008-0000-0D00-0000D40E0000}"/>
            </a:ext>
          </a:extLst>
        </xdr:cNvPr>
        <xdr:cNvSpPr>
          <a:spLocks noChangeAspect="1" noChangeArrowheads="1"/>
        </xdr:cNvSpPr>
      </xdr:nvSpPr>
      <xdr:spPr bwMode="auto">
        <a:xfrm>
          <a:off x="0" y="27343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176</xdr:row>
      <xdr:rowOff>0</xdr:rowOff>
    </xdr:from>
    <xdr:to>
      <xdr:col>0</xdr:col>
      <xdr:colOff>304800</xdr:colOff>
      <xdr:row>177</xdr:row>
      <xdr:rowOff>121920</xdr:rowOff>
    </xdr:to>
    <xdr:sp macro="" textlink="">
      <xdr:nvSpPr>
        <xdr:cNvPr id="3797" name="AutoShape 725" descr="Carolina Hurricanes">
          <a:extLst>
            <a:ext uri="{FF2B5EF4-FFF2-40B4-BE49-F238E27FC236}">
              <a16:creationId xmlns:a16="http://schemas.microsoft.com/office/drawing/2014/main" id="{00000000-0008-0000-0D00-0000D50E0000}"/>
            </a:ext>
          </a:extLst>
        </xdr:cNvPr>
        <xdr:cNvSpPr>
          <a:spLocks noChangeAspect="1" noChangeArrowheads="1"/>
        </xdr:cNvSpPr>
      </xdr:nvSpPr>
      <xdr:spPr bwMode="auto">
        <a:xfrm>
          <a:off x="0" y="27380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708</xdr:row>
      <xdr:rowOff>0</xdr:rowOff>
    </xdr:from>
    <xdr:to>
      <xdr:col>0</xdr:col>
      <xdr:colOff>304800</xdr:colOff>
      <xdr:row>709</xdr:row>
      <xdr:rowOff>121920</xdr:rowOff>
    </xdr:to>
    <xdr:sp macro="" textlink="">
      <xdr:nvSpPr>
        <xdr:cNvPr id="3798" name="AutoShape 726" descr="Calgary Flames">
          <a:extLst>
            <a:ext uri="{FF2B5EF4-FFF2-40B4-BE49-F238E27FC236}">
              <a16:creationId xmlns:a16="http://schemas.microsoft.com/office/drawing/2014/main" id="{00000000-0008-0000-0D00-0000D60E0000}"/>
            </a:ext>
          </a:extLst>
        </xdr:cNvPr>
        <xdr:cNvSpPr>
          <a:spLocks noChangeAspect="1" noChangeArrowheads="1"/>
        </xdr:cNvSpPr>
      </xdr:nvSpPr>
      <xdr:spPr bwMode="auto">
        <a:xfrm>
          <a:off x="0" y="27418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720</xdr:row>
      <xdr:rowOff>0</xdr:rowOff>
    </xdr:from>
    <xdr:to>
      <xdr:col>0</xdr:col>
      <xdr:colOff>304800</xdr:colOff>
      <xdr:row>721</xdr:row>
      <xdr:rowOff>121920</xdr:rowOff>
    </xdr:to>
    <xdr:sp macro="" textlink="">
      <xdr:nvSpPr>
        <xdr:cNvPr id="3799" name="AutoShape 727" descr="Pittsburgh Penguins">
          <a:extLst>
            <a:ext uri="{FF2B5EF4-FFF2-40B4-BE49-F238E27FC236}">
              <a16:creationId xmlns:a16="http://schemas.microsoft.com/office/drawing/2014/main" id="{00000000-0008-0000-0D00-0000D70E0000}"/>
            </a:ext>
          </a:extLst>
        </xdr:cNvPr>
        <xdr:cNvSpPr>
          <a:spLocks noChangeAspect="1" noChangeArrowheads="1"/>
        </xdr:cNvSpPr>
      </xdr:nvSpPr>
      <xdr:spPr bwMode="auto">
        <a:xfrm>
          <a:off x="0" y="27455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335</xdr:row>
      <xdr:rowOff>0</xdr:rowOff>
    </xdr:from>
    <xdr:to>
      <xdr:col>0</xdr:col>
      <xdr:colOff>304800</xdr:colOff>
      <xdr:row>336</xdr:row>
      <xdr:rowOff>121920</xdr:rowOff>
    </xdr:to>
    <xdr:sp macro="" textlink="">
      <xdr:nvSpPr>
        <xdr:cNvPr id="3800" name="AutoShape 728" descr="Ottawa Senators">
          <a:extLst>
            <a:ext uri="{FF2B5EF4-FFF2-40B4-BE49-F238E27FC236}">
              <a16:creationId xmlns:a16="http://schemas.microsoft.com/office/drawing/2014/main" id="{00000000-0008-0000-0D00-0000D80E0000}"/>
            </a:ext>
          </a:extLst>
        </xdr:cNvPr>
        <xdr:cNvSpPr>
          <a:spLocks noChangeAspect="1" noChangeArrowheads="1"/>
        </xdr:cNvSpPr>
      </xdr:nvSpPr>
      <xdr:spPr bwMode="auto">
        <a:xfrm>
          <a:off x="0" y="2749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97</xdr:row>
      <xdr:rowOff>0</xdr:rowOff>
    </xdr:from>
    <xdr:to>
      <xdr:col>0</xdr:col>
      <xdr:colOff>304800</xdr:colOff>
      <xdr:row>98</xdr:row>
      <xdr:rowOff>121920</xdr:rowOff>
    </xdr:to>
    <xdr:sp macro="" textlink="">
      <xdr:nvSpPr>
        <xdr:cNvPr id="3801" name="AutoShape 729" descr="Los Angeles Kings">
          <a:extLst>
            <a:ext uri="{FF2B5EF4-FFF2-40B4-BE49-F238E27FC236}">
              <a16:creationId xmlns:a16="http://schemas.microsoft.com/office/drawing/2014/main" id="{00000000-0008-0000-0D00-0000D90E0000}"/>
            </a:ext>
          </a:extLst>
        </xdr:cNvPr>
        <xdr:cNvSpPr>
          <a:spLocks noChangeAspect="1" noChangeArrowheads="1"/>
        </xdr:cNvSpPr>
      </xdr:nvSpPr>
      <xdr:spPr bwMode="auto">
        <a:xfrm>
          <a:off x="0" y="27530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568</xdr:row>
      <xdr:rowOff>0</xdr:rowOff>
    </xdr:from>
    <xdr:to>
      <xdr:col>0</xdr:col>
      <xdr:colOff>304800</xdr:colOff>
      <xdr:row>569</xdr:row>
      <xdr:rowOff>121920</xdr:rowOff>
    </xdr:to>
    <xdr:sp macro="" textlink="">
      <xdr:nvSpPr>
        <xdr:cNvPr id="3802" name="AutoShape 730" descr="Montreal Canadiens">
          <a:extLst>
            <a:ext uri="{FF2B5EF4-FFF2-40B4-BE49-F238E27FC236}">
              <a16:creationId xmlns:a16="http://schemas.microsoft.com/office/drawing/2014/main" id="{00000000-0008-0000-0D00-0000DA0E0000}"/>
            </a:ext>
          </a:extLst>
        </xdr:cNvPr>
        <xdr:cNvSpPr>
          <a:spLocks noChangeAspect="1" noChangeArrowheads="1"/>
        </xdr:cNvSpPr>
      </xdr:nvSpPr>
      <xdr:spPr bwMode="auto">
        <a:xfrm>
          <a:off x="0" y="27567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309</xdr:row>
      <xdr:rowOff>0</xdr:rowOff>
    </xdr:from>
    <xdr:to>
      <xdr:col>0</xdr:col>
      <xdr:colOff>304800</xdr:colOff>
      <xdr:row>310</xdr:row>
      <xdr:rowOff>121920</xdr:rowOff>
    </xdr:to>
    <xdr:sp macro="" textlink="">
      <xdr:nvSpPr>
        <xdr:cNvPr id="3803" name="AutoShape 731" descr="Anaheim Ducks">
          <a:extLst>
            <a:ext uri="{FF2B5EF4-FFF2-40B4-BE49-F238E27FC236}">
              <a16:creationId xmlns:a16="http://schemas.microsoft.com/office/drawing/2014/main" id="{00000000-0008-0000-0D00-0000DB0E0000}"/>
            </a:ext>
          </a:extLst>
        </xdr:cNvPr>
        <xdr:cNvSpPr>
          <a:spLocks noChangeAspect="1" noChangeArrowheads="1"/>
        </xdr:cNvSpPr>
      </xdr:nvSpPr>
      <xdr:spPr bwMode="auto">
        <a:xfrm>
          <a:off x="0" y="27604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725</xdr:row>
      <xdr:rowOff>0</xdr:rowOff>
    </xdr:from>
    <xdr:to>
      <xdr:col>0</xdr:col>
      <xdr:colOff>304800</xdr:colOff>
      <xdr:row>726</xdr:row>
      <xdr:rowOff>121920</xdr:rowOff>
    </xdr:to>
    <xdr:sp macro="" textlink="">
      <xdr:nvSpPr>
        <xdr:cNvPr id="3804" name="AutoShape 732" descr="St Louis Blues">
          <a:extLst>
            <a:ext uri="{FF2B5EF4-FFF2-40B4-BE49-F238E27FC236}">
              <a16:creationId xmlns:a16="http://schemas.microsoft.com/office/drawing/2014/main" id="{00000000-0008-0000-0D00-0000DC0E0000}"/>
            </a:ext>
          </a:extLst>
        </xdr:cNvPr>
        <xdr:cNvSpPr>
          <a:spLocks noChangeAspect="1" noChangeArrowheads="1"/>
        </xdr:cNvSpPr>
      </xdr:nvSpPr>
      <xdr:spPr bwMode="auto">
        <a:xfrm>
          <a:off x="0" y="27642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804</xdr:row>
      <xdr:rowOff>0</xdr:rowOff>
    </xdr:from>
    <xdr:to>
      <xdr:col>0</xdr:col>
      <xdr:colOff>304800</xdr:colOff>
      <xdr:row>805</xdr:row>
      <xdr:rowOff>121920</xdr:rowOff>
    </xdr:to>
    <xdr:sp macro="" textlink="">
      <xdr:nvSpPr>
        <xdr:cNvPr id="3805" name="AutoShape 733" descr="Buffalo Sabres">
          <a:extLst>
            <a:ext uri="{FF2B5EF4-FFF2-40B4-BE49-F238E27FC236}">
              <a16:creationId xmlns:a16="http://schemas.microsoft.com/office/drawing/2014/main" id="{00000000-0008-0000-0D00-0000DD0E0000}"/>
            </a:ext>
          </a:extLst>
        </xdr:cNvPr>
        <xdr:cNvSpPr>
          <a:spLocks noChangeAspect="1" noChangeArrowheads="1"/>
        </xdr:cNvSpPr>
      </xdr:nvSpPr>
      <xdr:spPr bwMode="auto">
        <a:xfrm>
          <a:off x="0" y="2767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715</xdr:row>
      <xdr:rowOff>0</xdr:rowOff>
    </xdr:from>
    <xdr:to>
      <xdr:col>0</xdr:col>
      <xdr:colOff>304800</xdr:colOff>
      <xdr:row>716</xdr:row>
      <xdr:rowOff>121920</xdr:rowOff>
    </xdr:to>
    <xdr:sp macro="" textlink="">
      <xdr:nvSpPr>
        <xdr:cNvPr id="3806" name="AutoShape 734" descr="Edmonton Oilers">
          <a:extLst>
            <a:ext uri="{FF2B5EF4-FFF2-40B4-BE49-F238E27FC236}">
              <a16:creationId xmlns:a16="http://schemas.microsoft.com/office/drawing/2014/main" id="{00000000-0008-0000-0D00-0000DE0E0000}"/>
            </a:ext>
          </a:extLst>
        </xdr:cNvPr>
        <xdr:cNvSpPr>
          <a:spLocks noChangeAspect="1" noChangeArrowheads="1"/>
        </xdr:cNvSpPr>
      </xdr:nvSpPr>
      <xdr:spPr bwMode="auto">
        <a:xfrm>
          <a:off x="0" y="277169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592</xdr:row>
      <xdr:rowOff>0</xdr:rowOff>
    </xdr:from>
    <xdr:to>
      <xdr:col>0</xdr:col>
      <xdr:colOff>304800</xdr:colOff>
      <xdr:row>593</xdr:row>
      <xdr:rowOff>121920</xdr:rowOff>
    </xdr:to>
    <xdr:sp macro="" textlink="">
      <xdr:nvSpPr>
        <xdr:cNvPr id="3807" name="AutoShape 735" descr="Edmonton Oilers">
          <a:extLst>
            <a:ext uri="{FF2B5EF4-FFF2-40B4-BE49-F238E27FC236}">
              <a16:creationId xmlns:a16="http://schemas.microsoft.com/office/drawing/2014/main" id="{00000000-0008-0000-0D00-0000DF0E0000}"/>
            </a:ext>
          </a:extLst>
        </xdr:cNvPr>
        <xdr:cNvSpPr>
          <a:spLocks noChangeAspect="1" noChangeArrowheads="1"/>
        </xdr:cNvSpPr>
      </xdr:nvSpPr>
      <xdr:spPr bwMode="auto">
        <a:xfrm>
          <a:off x="0" y="277543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138</xdr:row>
      <xdr:rowOff>0</xdr:rowOff>
    </xdr:from>
    <xdr:to>
      <xdr:col>0</xdr:col>
      <xdr:colOff>304800</xdr:colOff>
      <xdr:row>139</xdr:row>
      <xdr:rowOff>121920</xdr:rowOff>
    </xdr:to>
    <xdr:sp macro="" textlink="">
      <xdr:nvSpPr>
        <xdr:cNvPr id="3808" name="AutoShape 736" descr="Minnesota Wild">
          <a:extLst>
            <a:ext uri="{FF2B5EF4-FFF2-40B4-BE49-F238E27FC236}">
              <a16:creationId xmlns:a16="http://schemas.microsoft.com/office/drawing/2014/main" id="{00000000-0008-0000-0D00-0000E00E0000}"/>
            </a:ext>
          </a:extLst>
        </xdr:cNvPr>
        <xdr:cNvSpPr>
          <a:spLocks noChangeAspect="1" noChangeArrowheads="1"/>
        </xdr:cNvSpPr>
      </xdr:nvSpPr>
      <xdr:spPr bwMode="auto">
        <a:xfrm>
          <a:off x="0" y="27791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373</xdr:row>
      <xdr:rowOff>0</xdr:rowOff>
    </xdr:from>
    <xdr:to>
      <xdr:col>0</xdr:col>
      <xdr:colOff>304800</xdr:colOff>
      <xdr:row>374</xdr:row>
      <xdr:rowOff>121920</xdr:rowOff>
    </xdr:to>
    <xdr:sp macro="" textlink="">
      <xdr:nvSpPr>
        <xdr:cNvPr id="3809" name="AutoShape 737" descr="Chicago Blackhawks">
          <a:extLst>
            <a:ext uri="{FF2B5EF4-FFF2-40B4-BE49-F238E27FC236}">
              <a16:creationId xmlns:a16="http://schemas.microsoft.com/office/drawing/2014/main" id="{00000000-0008-0000-0D00-0000E10E0000}"/>
            </a:ext>
          </a:extLst>
        </xdr:cNvPr>
        <xdr:cNvSpPr>
          <a:spLocks noChangeAspect="1" noChangeArrowheads="1"/>
        </xdr:cNvSpPr>
      </xdr:nvSpPr>
      <xdr:spPr bwMode="auto">
        <a:xfrm>
          <a:off x="0" y="27829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528</xdr:row>
      <xdr:rowOff>0</xdr:rowOff>
    </xdr:from>
    <xdr:to>
      <xdr:col>0</xdr:col>
      <xdr:colOff>304800</xdr:colOff>
      <xdr:row>529</xdr:row>
      <xdr:rowOff>121920</xdr:rowOff>
    </xdr:to>
    <xdr:sp macro="" textlink="">
      <xdr:nvSpPr>
        <xdr:cNvPr id="3810" name="AutoShape 738" descr="Columbus Blue Jackets">
          <a:extLst>
            <a:ext uri="{FF2B5EF4-FFF2-40B4-BE49-F238E27FC236}">
              <a16:creationId xmlns:a16="http://schemas.microsoft.com/office/drawing/2014/main" id="{00000000-0008-0000-0D00-0000E20E0000}"/>
            </a:ext>
          </a:extLst>
        </xdr:cNvPr>
        <xdr:cNvSpPr>
          <a:spLocks noChangeAspect="1" noChangeArrowheads="1"/>
        </xdr:cNvSpPr>
      </xdr:nvSpPr>
      <xdr:spPr bwMode="auto">
        <a:xfrm>
          <a:off x="0" y="27884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521</xdr:row>
      <xdr:rowOff>0</xdr:rowOff>
    </xdr:from>
    <xdr:to>
      <xdr:col>0</xdr:col>
      <xdr:colOff>304800</xdr:colOff>
      <xdr:row>522</xdr:row>
      <xdr:rowOff>121920</xdr:rowOff>
    </xdr:to>
    <xdr:sp macro="" textlink="">
      <xdr:nvSpPr>
        <xdr:cNvPr id="3811" name="AutoShape 739" descr="San Jose Sharks">
          <a:extLst>
            <a:ext uri="{FF2B5EF4-FFF2-40B4-BE49-F238E27FC236}">
              <a16:creationId xmlns:a16="http://schemas.microsoft.com/office/drawing/2014/main" id="{00000000-0008-0000-0D00-0000E30E0000}"/>
            </a:ext>
          </a:extLst>
        </xdr:cNvPr>
        <xdr:cNvSpPr>
          <a:spLocks noChangeAspect="1" noChangeArrowheads="1"/>
        </xdr:cNvSpPr>
      </xdr:nvSpPr>
      <xdr:spPr bwMode="auto">
        <a:xfrm>
          <a:off x="0" y="27921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488</xdr:row>
      <xdr:rowOff>0</xdr:rowOff>
    </xdr:from>
    <xdr:to>
      <xdr:col>0</xdr:col>
      <xdr:colOff>304800</xdr:colOff>
      <xdr:row>489</xdr:row>
      <xdr:rowOff>121920</xdr:rowOff>
    </xdr:to>
    <xdr:sp macro="" textlink="">
      <xdr:nvSpPr>
        <xdr:cNvPr id="3812" name="AutoShape 740" descr="Minnesota Wild">
          <a:extLst>
            <a:ext uri="{FF2B5EF4-FFF2-40B4-BE49-F238E27FC236}">
              <a16:creationId xmlns:a16="http://schemas.microsoft.com/office/drawing/2014/main" id="{00000000-0008-0000-0D00-0000E40E0000}"/>
            </a:ext>
          </a:extLst>
        </xdr:cNvPr>
        <xdr:cNvSpPr>
          <a:spLocks noChangeAspect="1" noChangeArrowheads="1"/>
        </xdr:cNvSpPr>
      </xdr:nvSpPr>
      <xdr:spPr bwMode="auto">
        <a:xfrm>
          <a:off x="0" y="27959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750</xdr:row>
      <xdr:rowOff>0</xdr:rowOff>
    </xdr:from>
    <xdr:to>
      <xdr:col>0</xdr:col>
      <xdr:colOff>304800</xdr:colOff>
      <xdr:row>751</xdr:row>
      <xdr:rowOff>121920</xdr:rowOff>
    </xdr:to>
    <xdr:sp macro="" textlink="">
      <xdr:nvSpPr>
        <xdr:cNvPr id="3813" name="AutoShape 741" descr="Los Angeles Kings">
          <a:extLst>
            <a:ext uri="{FF2B5EF4-FFF2-40B4-BE49-F238E27FC236}">
              <a16:creationId xmlns:a16="http://schemas.microsoft.com/office/drawing/2014/main" id="{00000000-0008-0000-0D00-0000E50E0000}"/>
            </a:ext>
          </a:extLst>
        </xdr:cNvPr>
        <xdr:cNvSpPr>
          <a:spLocks noChangeAspect="1" noChangeArrowheads="1"/>
        </xdr:cNvSpPr>
      </xdr:nvSpPr>
      <xdr:spPr bwMode="auto">
        <a:xfrm>
          <a:off x="0" y="2799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487</xdr:row>
      <xdr:rowOff>0</xdr:rowOff>
    </xdr:from>
    <xdr:to>
      <xdr:col>0</xdr:col>
      <xdr:colOff>304800</xdr:colOff>
      <xdr:row>488</xdr:row>
      <xdr:rowOff>121920</xdr:rowOff>
    </xdr:to>
    <xdr:sp macro="" textlink="">
      <xdr:nvSpPr>
        <xdr:cNvPr id="3814" name="AutoShape 742" descr="Dallas Stars">
          <a:extLst>
            <a:ext uri="{FF2B5EF4-FFF2-40B4-BE49-F238E27FC236}">
              <a16:creationId xmlns:a16="http://schemas.microsoft.com/office/drawing/2014/main" id="{00000000-0008-0000-0D00-0000E60E0000}"/>
            </a:ext>
          </a:extLst>
        </xdr:cNvPr>
        <xdr:cNvSpPr>
          <a:spLocks noChangeAspect="1" noChangeArrowheads="1"/>
        </xdr:cNvSpPr>
      </xdr:nvSpPr>
      <xdr:spPr bwMode="auto">
        <a:xfrm>
          <a:off x="0" y="2803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399</xdr:row>
      <xdr:rowOff>0</xdr:rowOff>
    </xdr:from>
    <xdr:to>
      <xdr:col>0</xdr:col>
      <xdr:colOff>304800</xdr:colOff>
      <xdr:row>400</xdr:row>
      <xdr:rowOff>121920</xdr:rowOff>
    </xdr:to>
    <xdr:sp macro="" textlink="">
      <xdr:nvSpPr>
        <xdr:cNvPr id="3815" name="AutoShape 743" descr="New York Islanders">
          <a:extLst>
            <a:ext uri="{FF2B5EF4-FFF2-40B4-BE49-F238E27FC236}">
              <a16:creationId xmlns:a16="http://schemas.microsoft.com/office/drawing/2014/main" id="{00000000-0008-0000-0D00-0000E70E0000}"/>
            </a:ext>
          </a:extLst>
        </xdr:cNvPr>
        <xdr:cNvSpPr>
          <a:spLocks noChangeAspect="1" noChangeArrowheads="1"/>
        </xdr:cNvSpPr>
      </xdr:nvSpPr>
      <xdr:spPr bwMode="auto">
        <a:xfrm>
          <a:off x="0" y="28053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440</xdr:row>
      <xdr:rowOff>0</xdr:rowOff>
    </xdr:from>
    <xdr:to>
      <xdr:col>0</xdr:col>
      <xdr:colOff>304800</xdr:colOff>
      <xdr:row>441</xdr:row>
      <xdr:rowOff>121920</xdr:rowOff>
    </xdr:to>
    <xdr:sp macro="" textlink="">
      <xdr:nvSpPr>
        <xdr:cNvPr id="3816" name="AutoShape 744" descr="Carolina Hurricanes">
          <a:extLst>
            <a:ext uri="{FF2B5EF4-FFF2-40B4-BE49-F238E27FC236}">
              <a16:creationId xmlns:a16="http://schemas.microsoft.com/office/drawing/2014/main" id="{00000000-0008-0000-0D00-0000E80E0000}"/>
            </a:ext>
          </a:extLst>
        </xdr:cNvPr>
        <xdr:cNvSpPr>
          <a:spLocks noChangeAspect="1" noChangeArrowheads="1"/>
        </xdr:cNvSpPr>
      </xdr:nvSpPr>
      <xdr:spPr bwMode="auto">
        <a:xfrm>
          <a:off x="0" y="28090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xdr:row>
      <xdr:rowOff>0</xdr:rowOff>
    </xdr:from>
    <xdr:to>
      <xdr:col>0</xdr:col>
      <xdr:colOff>304800</xdr:colOff>
      <xdr:row>231</xdr:row>
      <xdr:rowOff>121920</xdr:rowOff>
    </xdr:to>
    <xdr:sp macro="" textlink="">
      <xdr:nvSpPr>
        <xdr:cNvPr id="3817" name="AutoShape 745" descr="Florida Panthers">
          <a:extLst>
            <a:ext uri="{FF2B5EF4-FFF2-40B4-BE49-F238E27FC236}">
              <a16:creationId xmlns:a16="http://schemas.microsoft.com/office/drawing/2014/main" id="{00000000-0008-0000-0D00-0000E90E0000}"/>
            </a:ext>
          </a:extLst>
        </xdr:cNvPr>
        <xdr:cNvSpPr>
          <a:spLocks noChangeAspect="1" noChangeArrowheads="1"/>
        </xdr:cNvSpPr>
      </xdr:nvSpPr>
      <xdr:spPr bwMode="auto">
        <a:xfrm>
          <a:off x="0" y="28127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341</xdr:row>
      <xdr:rowOff>0</xdr:rowOff>
    </xdr:from>
    <xdr:to>
      <xdr:col>0</xdr:col>
      <xdr:colOff>304800</xdr:colOff>
      <xdr:row>342</xdr:row>
      <xdr:rowOff>121920</xdr:rowOff>
    </xdr:to>
    <xdr:sp macro="" textlink="">
      <xdr:nvSpPr>
        <xdr:cNvPr id="3818" name="AutoShape 746" descr="Los Angeles Kings">
          <a:extLst>
            <a:ext uri="{FF2B5EF4-FFF2-40B4-BE49-F238E27FC236}">
              <a16:creationId xmlns:a16="http://schemas.microsoft.com/office/drawing/2014/main" id="{00000000-0008-0000-0D00-0000EA0E0000}"/>
            </a:ext>
          </a:extLst>
        </xdr:cNvPr>
        <xdr:cNvSpPr>
          <a:spLocks noChangeAspect="1" noChangeArrowheads="1"/>
        </xdr:cNvSpPr>
      </xdr:nvSpPr>
      <xdr:spPr bwMode="auto">
        <a:xfrm>
          <a:off x="0" y="28165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90</xdr:row>
      <xdr:rowOff>0</xdr:rowOff>
    </xdr:from>
    <xdr:to>
      <xdr:col>0</xdr:col>
      <xdr:colOff>304800</xdr:colOff>
      <xdr:row>91</xdr:row>
      <xdr:rowOff>121920</xdr:rowOff>
    </xdr:to>
    <xdr:sp macro="" textlink="">
      <xdr:nvSpPr>
        <xdr:cNvPr id="3819" name="AutoShape 747" descr="Tampa Bay Lightning">
          <a:extLst>
            <a:ext uri="{FF2B5EF4-FFF2-40B4-BE49-F238E27FC236}">
              <a16:creationId xmlns:a16="http://schemas.microsoft.com/office/drawing/2014/main" id="{00000000-0008-0000-0D00-0000EB0E0000}"/>
            </a:ext>
          </a:extLst>
        </xdr:cNvPr>
        <xdr:cNvSpPr>
          <a:spLocks noChangeAspect="1" noChangeArrowheads="1"/>
        </xdr:cNvSpPr>
      </xdr:nvSpPr>
      <xdr:spPr bwMode="auto">
        <a:xfrm>
          <a:off x="0" y="28202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414</xdr:row>
      <xdr:rowOff>0</xdr:rowOff>
    </xdr:from>
    <xdr:to>
      <xdr:col>0</xdr:col>
      <xdr:colOff>304800</xdr:colOff>
      <xdr:row>415</xdr:row>
      <xdr:rowOff>121920</xdr:rowOff>
    </xdr:to>
    <xdr:sp macro="" textlink="">
      <xdr:nvSpPr>
        <xdr:cNvPr id="3820" name="AutoShape 748" descr="Tampa Bay Lightning">
          <a:extLst>
            <a:ext uri="{FF2B5EF4-FFF2-40B4-BE49-F238E27FC236}">
              <a16:creationId xmlns:a16="http://schemas.microsoft.com/office/drawing/2014/main" id="{00000000-0008-0000-0D00-0000EC0E0000}"/>
            </a:ext>
          </a:extLst>
        </xdr:cNvPr>
        <xdr:cNvSpPr>
          <a:spLocks noChangeAspect="1" noChangeArrowheads="1"/>
        </xdr:cNvSpPr>
      </xdr:nvSpPr>
      <xdr:spPr bwMode="auto">
        <a:xfrm>
          <a:off x="0" y="2823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161</xdr:row>
      <xdr:rowOff>0</xdr:rowOff>
    </xdr:from>
    <xdr:to>
      <xdr:col>0</xdr:col>
      <xdr:colOff>304800</xdr:colOff>
      <xdr:row>162</xdr:row>
      <xdr:rowOff>121920</xdr:rowOff>
    </xdr:to>
    <xdr:sp macro="" textlink="">
      <xdr:nvSpPr>
        <xdr:cNvPr id="3821" name="AutoShape 749" descr="Minnesota Wild">
          <a:extLst>
            <a:ext uri="{FF2B5EF4-FFF2-40B4-BE49-F238E27FC236}">
              <a16:creationId xmlns:a16="http://schemas.microsoft.com/office/drawing/2014/main" id="{00000000-0008-0000-0D00-0000ED0E0000}"/>
            </a:ext>
          </a:extLst>
        </xdr:cNvPr>
        <xdr:cNvSpPr>
          <a:spLocks noChangeAspect="1" noChangeArrowheads="1"/>
        </xdr:cNvSpPr>
      </xdr:nvSpPr>
      <xdr:spPr bwMode="auto">
        <a:xfrm>
          <a:off x="0" y="2827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121920</xdr:rowOff>
    </xdr:to>
    <xdr:sp macro="" textlink="">
      <xdr:nvSpPr>
        <xdr:cNvPr id="3822" name="AutoShape 750" descr="Chicago Blackhawks">
          <a:extLst>
            <a:ext uri="{FF2B5EF4-FFF2-40B4-BE49-F238E27FC236}">
              <a16:creationId xmlns:a16="http://schemas.microsoft.com/office/drawing/2014/main" id="{00000000-0008-0000-0D00-0000EE0E0000}"/>
            </a:ext>
          </a:extLst>
        </xdr:cNvPr>
        <xdr:cNvSpPr>
          <a:spLocks noChangeAspect="1" noChangeArrowheads="1"/>
        </xdr:cNvSpPr>
      </xdr:nvSpPr>
      <xdr:spPr bwMode="auto">
        <a:xfrm>
          <a:off x="0" y="28314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135</xdr:row>
      <xdr:rowOff>0</xdr:rowOff>
    </xdr:from>
    <xdr:to>
      <xdr:col>0</xdr:col>
      <xdr:colOff>304800</xdr:colOff>
      <xdr:row>136</xdr:row>
      <xdr:rowOff>121920</xdr:rowOff>
    </xdr:to>
    <xdr:sp macro="" textlink="">
      <xdr:nvSpPr>
        <xdr:cNvPr id="3823" name="AutoShape 751" descr="Buffalo Sabres">
          <a:extLst>
            <a:ext uri="{FF2B5EF4-FFF2-40B4-BE49-F238E27FC236}">
              <a16:creationId xmlns:a16="http://schemas.microsoft.com/office/drawing/2014/main" id="{00000000-0008-0000-0D00-0000EF0E0000}"/>
            </a:ext>
          </a:extLst>
        </xdr:cNvPr>
        <xdr:cNvSpPr>
          <a:spLocks noChangeAspect="1" noChangeArrowheads="1"/>
        </xdr:cNvSpPr>
      </xdr:nvSpPr>
      <xdr:spPr bwMode="auto">
        <a:xfrm>
          <a:off x="0" y="28351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738</xdr:row>
      <xdr:rowOff>0</xdr:rowOff>
    </xdr:from>
    <xdr:to>
      <xdr:col>0</xdr:col>
      <xdr:colOff>304800</xdr:colOff>
      <xdr:row>739</xdr:row>
      <xdr:rowOff>121920</xdr:rowOff>
    </xdr:to>
    <xdr:sp macro="" textlink="">
      <xdr:nvSpPr>
        <xdr:cNvPr id="3824" name="AutoShape 752" descr="Colorado Avalanche">
          <a:extLst>
            <a:ext uri="{FF2B5EF4-FFF2-40B4-BE49-F238E27FC236}">
              <a16:creationId xmlns:a16="http://schemas.microsoft.com/office/drawing/2014/main" id="{00000000-0008-0000-0D00-0000F00E0000}"/>
            </a:ext>
          </a:extLst>
        </xdr:cNvPr>
        <xdr:cNvSpPr>
          <a:spLocks noChangeAspect="1" noChangeArrowheads="1"/>
        </xdr:cNvSpPr>
      </xdr:nvSpPr>
      <xdr:spPr bwMode="auto">
        <a:xfrm>
          <a:off x="0" y="28389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646</xdr:row>
      <xdr:rowOff>0</xdr:rowOff>
    </xdr:from>
    <xdr:to>
      <xdr:col>0</xdr:col>
      <xdr:colOff>304800</xdr:colOff>
      <xdr:row>647</xdr:row>
      <xdr:rowOff>121920</xdr:rowOff>
    </xdr:to>
    <xdr:sp macro="" textlink="">
      <xdr:nvSpPr>
        <xdr:cNvPr id="3825" name="AutoShape 753" descr="Dallas Stars">
          <a:extLst>
            <a:ext uri="{FF2B5EF4-FFF2-40B4-BE49-F238E27FC236}">
              <a16:creationId xmlns:a16="http://schemas.microsoft.com/office/drawing/2014/main" id="{00000000-0008-0000-0D00-0000F10E0000}"/>
            </a:ext>
          </a:extLst>
        </xdr:cNvPr>
        <xdr:cNvSpPr>
          <a:spLocks noChangeAspect="1" noChangeArrowheads="1"/>
        </xdr:cNvSpPr>
      </xdr:nvSpPr>
      <xdr:spPr bwMode="auto">
        <a:xfrm>
          <a:off x="0" y="28426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445</xdr:row>
      <xdr:rowOff>0</xdr:rowOff>
    </xdr:from>
    <xdr:to>
      <xdr:col>0</xdr:col>
      <xdr:colOff>304800</xdr:colOff>
      <xdr:row>446</xdr:row>
      <xdr:rowOff>121920</xdr:rowOff>
    </xdr:to>
    <xdr:sp macro="" textlink="">
      <xdr:nvSpPr>
        <xdr:cNvPr id="3826" name="AutoShape 754" descr="Colorado Avalanche">
          <a:extLst>
            <a:ext uri="{FF2B5EF4-FFF2-40B4-BE49-F238E27FC236}">
              <a16:creationId xmlns:a16="http://schemas.microsoft.com/office/drawing/2014/main" id="{00000000-0008-0000-0D00-0000F20E0000}"/>
            </a:ext>
          </a:extLst>
        </xdr:cNvPr>
        <xdr:cNvSpPr>
          <a:spLocks noChangeAspect="1" noChangeArrowheads="1"/>
        </xdr:cNvSpPr>
      </xdr:nvSpPr>
      <xdr:spPr bwMode="auto">
        <a:xfrm>
          <a:off x="0" y="28445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431</xdr:row>
      <xdr:rowOff>0</xdr:rowOff>
    </xdr:from>
    <xdr:to>
      <xdr:col>0</xdr:col>
      <xdr:colOff>304800</xdr:colOff>
      <xdr:row>432</xdr:row>
      <xdr:rowOff>121920</xdr:rowOff>
    </xdr:to>
    <xdr:sp macro="" textlink="">
      <xdr:nvSpPr>
        <xdr:cNvPr id="3827" name="AutoShape 755" descr="Anaheim Ducks">
          <a:extLst>
            <a:ext uri="{FF2B5EF4-FFF2-40B4-BE49-F238E27FC236}">
              <a16:creationId xmlns:a16="http://schemas.microsoft.com/office/drawing/2014/main" id="{00000000-0008-0000-0D00-0000F30E0000}"/>
            </a:ext>
          </a:extLst>
        </xdr:cNvPr>
        <xdr:cNvSpPr>
          <a:spLocks noChangeAspect="1" noChangeArrowheads="1"/>
        </xdr:cNvSpPr>
      </xdr:nvSpPr>
      <xdr:spPr bwMode="auto">
        <a:xfrm>
          <a:off x="0" y="28482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489</xdr:row>
      <xdr:rowOff>0</xdr:rowOff>
    </xdr:from>
    <xdr:to>
      <xdr:col>0</xdr:col>
      <xdr:colOff>304800</xdr:colOff>
      <xdr:row>490</xdr:row>
      <xdr:rowOff>121920</xdr:rowOff>
    </xdr:to>
    <xdr:sp macro="" textlink="">
      <xdr:nvSpPr>
        <xdr:cNvPr id="3828" name="AutoShape 756" descr="Arizona Coyotes">
          <a:extLst>
            <a:ext uri="{FF2B5EF4-FFF2-40B4-BE49-F238E27FC236}">
              <a16:creationId xmlns:a16="http://schemas.microsoft.com/office/drawing/2014/main" id="{00000000-0008-0000-0D00-0000F40E0000}"/>
            </a:ext>
          </a:extLst>
        </xdr:cNvPr>
        <xdr:cNvSpPr>
          <a:spLocks noChangeAspect="1" noChangeArrowheads="1"/>
        </xdr:cNvSpPr>
      </xdr:nvSpPr>
      <xdr:spPr bwMode="auto">
        <a:xfrm>
          <a:off x="0" y="28520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62</xdr:row>
      <xdr:rowOff>121920</xdr:rowOff>
    </xdr:to>
    <xdr:sp macro="" textlink="">
      <xdr:nvSpPr>
        <xdr:cNvPr id="3829" name="AutoShape 757" descr="Tampa Bay Lightning">
          <a:extLst>
            <a:ext uri="{FF2B5EF4-FFF2-40B4-BE49-F238E27FC236}">
              <a16:creationId xmlns:a16="http://schemas.microsoft.com/office/drawing/2014/main" id="{00000000-0008-0000-0D00-0000F50E0000}"/>
            </a:ext>
          </a:extLst>
        </xdr:cNvPr>
        <xdr:cNvSpPr>
          <a:spLocks noChangeAspect="1" noChangeArrowheads="1"/>
        </xdr:cNvSpPr>
      </xdr:nvSpPr>
      <xdr:spPr bwMode="auto">
        <a:xfrm>
          <a:off x="0" y="28557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360</xdr:row>
      <xdr:rowOff>0</xdr:rowOff>
    </xdr:from>
    <xdr:to>
      <xdr:col>0</xdr:col>
      <xdr:colOff>304800</xdr:colOff>
      <xdr:row>361</xdr:row>
      <xdr:rowOff>121920</xdr:rowOff>
    </xdr:to>
    <xdr:sp macro="" textlink="">
      <xdr:nvSpPr>
        <xdr:cNvPr id="3830" name="AutoShape 758" descr="Arizona Coyotes">
          <a:extLst>
            <a:ext uri="{FF2B5EF4-FFF2-40B4-BE49-F238E27FC236}">
              <a16:creationId xmlns:a16="http://schemas.microsoft.com/office/drawing/2014/main" id="{00000000-0008-0000-0D00-0000F60E0000}"/>
            </a:ext>
          </a:extLst>
        </xdr:cNvPr>
        <xdr:cNvSpPr>
          <a:spLocks noChangeAspect="1" noChangeArrowheads="1"/>
        </xdr:cNvSpPr>
      </xdr:nvSpPr>
      <xdr:spPr bwMode="auto">
        <a:xfrm>
          <a:off x="0" y="28594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670</xdr:row>
      <xdr:rowOff>0</xdr:rowOff>
    </xdr:from>
    <xdr:to>
      <xdr:col>0</xdr:col>
      <xdr:colOff>304800</xdr:colOff>
      <xdr:row>671</xdr:row>
      <xdr:rowOff>121920</xdr:rowOff>
    </xdr:to>
    <xdr:sp macro="" textlink="">
      <xdr:nvSpPr>
        <xdr:cNvPr id="3831" name="AutoShape 759" descr="New York Rangers">
          <a:extLst>
            <a:ext uri="{FF2B5EF4-FFF2-40B4-BE49-F238E27FC236}">
              <a16:creationId xmlns:a16="http://schemas.microsoft.com/office/drawing/2014/main" id="{00000000-0008-0000-0D00-0000F70E0000}"/>
            </a:ext>
          </a:extLst>
        </xdr:cNvPr>
        <xdr:cNvSpPr>
          <a:spLocks noChangeAspect="1" noChangeArrowheads="1"/>
        </xdr:cNvSpPr>
      </xdr:nvSpPr>
      <xdr:spPr bwMode="auto">
        <a:xfrm>
          <a:off x="0" y="28632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443</xdr:row>
      <xdr:rowOff>0</xdr:rowOff>
    </xdr:from>
    <xdr:to>
      <xdr:col>0</xdr:col>
      <xdr:colOff>304800</xdr:colOff>
      <xdr:row>444</xdr:row>
      <xdr:rowOff>121920</xdr:rowOff>
    </xdr:to>
    <xdr:sp macro="" textlink="">
      <xdr:nvSpPr>
        <xdr:cNvPr id="3832" name="AutoShape 760" descr="Edmonton Oilers">
          <a:extLst>
            <a:ext uri="{FF2B5EF4-FFF2-40B4-BE49-F238E27FC236}">
              <a16:creationId xmlns:a16="http://schemas.microsoft.com/office/drawing/2014/main" id="{00000000-0008-0000-0D00-0000F80E0000}"/>
            </a:ext>
          </a:extLst>
        </xdr:cNvPr>
        <xdr:cNvSpPr>
          <a:spLocks noChangeAspect="1" noChangeArrowheads="1"/>
        </xdr:cNvSpPr>
      </xdr:nvSpPr>
      <xdr:spPr bwMode="auto">
        <a:xfrm>
          <a:off x="0" y="28669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434</xdr:row>
      <xdr:rowOff>0</xdr:rowOff>
    </xdr:from>
    <xdr:to>
      <xdr:col>0</xdr:col>
      <xdr:colOff>304800</xdr:colOff>
      <xdr:row>435</xdr:row>
      <xdr:rowOff>121920</xdr:rowOff>
    </xdr:to>
    <xdr:sp macro="" textlink="">
      <xdr:nvSpPr>
        <xdr:cNvPr id="3833" name="AutoShape 761" descr="Arizona Coyotes">
          <a:extLst>
            <a:ext uri="{FF2B5EF4-FFF2-40B4-BE49-F238E27FC236}">
              <a16:creationId xmlns:a16="http://schemas.microsoft.com/office/drawing/2014/main" id="{00000000-0008-0000-0D00-0000F90E0000}"/>
            </a:ext>
          </a:extLst>
        </xdr:cNvPr>
        <xdr:cNvSpPr>
          <a:spLocks noChangeAspect="1" noChangeArrowheads="1"/>
        </xdr:cNvSpPr>
      </xdr:nvSpPr>
      <xdr:spPr bwMode="auto">
        <a:xfrm>
          <a:off x="0" y="28706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304</xdr:row>
      <xdr:rowOff>0</xdr:rowOff>
    </xdr:from>
    <xdr:to>
      <xdr:col>0</xdr:col>
      <xdr:colOff>304800</xdr:colOff>
      <xdr:row>305</xdr:row>
      <xdr:rowOff>121920</xdr:rowOff>
    </xdr:to>
    <xdr:sp macro="" textlink="">
      <xdr:nvSpPr>
        <xdr:cNvPr id="3834" name="AutoShape 762" descr="Toronto Maple Leafs">
          <a:extLst>
            <a:ext uri="{FF2B5EF4-FFF2-40B4-BE49-F238E27FC236}">
              <a16:creationId xmlns:a16="http://schemas.microsoft.com/office/drawing/2014/main" id="{00000000-0008-0000-0D00-0000FA0E0000}"/>
            </a:ext>
          </a:extLst>
        </xdr:cNvPr>
        <xdr:cNvSpPr>
          <a:spLocks noChangeAspect="1" noChangeArrowheads="1"/>
        </xdr:cNvSpPr>
      </xdr:nvSpPr>
      <xdr:spPr bwMode="auto">
        <a:xfrm>
          <a:off x="0" y="28744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729</xdr:row>
      <xdr:rowOff>0</xdr:rowOff>
    </xdr:from>
    <xdr:to>
      <xdr:col>0</xdr:col>
      <xdr:colOff>304800</xdr:colOff>
      <xdr:row>730</xdr:row>
      <xdr:rowOff>121920</xdr:rowOff>
    </xdr:to>
    <xdr:sp macro="" textlink="">
      <xdr:nvSpPr>
        <xdr:cNvPr id="3835" name="AutoShape 763" descr="Columbus Blue Jackets">
          <a:extLst>
            <a:ext uri="{FF2B5EF4-FFF2-40B4-BE49-F238E27FC236}">
              <a16:creationId xmlns:a16="http://schemas.microsoft.com/office/drawing/2014/main" id="{00000000-0008-0000-0D00-0000FB0E0000}"/>
            </a:ext>
          </a:extLst>
        </xdr:cNvPr>
        <xdr:cNvSpPr>
          <a:spLocks noChangeAspect="1" noChangeArrowheads="1"/>
        </xdr:cNvSpPr>
      </xdr:nvSpPr>
      <xdr:spPr bwMode="auto">
        <a:xfrm>
          <a:off x="0" y="28781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621</xdr:row>
      <xdr:rowOff>0</xdr:rowOff>
    </xdr:from>
    <xdr:to>
      <xdr:col>0</xdr:col>
      <xdr:colOff>304800</xdr:colOff>
      <xdr:row>622</xdr:row>
      <xdr:rowOff>121920</xdr:rowOff>
    </xdr:to>
    <xdr:sp macro="" textlink="">
      <xdr:nvSpPr>
        <xdr:cNvPr id="3836" name="AutoShape 764" descr="Calgary Flames">
          <a:extLst>
            <a:ext uri="{FF2B5EF4-FFF2-40B4-BE49-F238E27FC236}">
              <a16:creationId xmlns:a16="http://schemas.microsoft.com/office/drawing/2014/main" id="{00000000-0008-0000-0D00-0000FC0E0000}"/>
            </a:ext>
          </a:extLst>
        </xdr:cNvPr>
        <xdr:cNvSpPr>
          <a:spLocks noChangeAspect="1" noChangeArrowheads="1"/>
        </xdr:cNvSpPr>
      </xdr:nvSpPr>
      <xdr:spPr bwMode="auto">
        <a:xfrm>
          <a:off x="0" y="28818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561</xdr:row>
      <xdr:rowOff>0</xdr:rowOff>
    </xdr:from>
    <xdr:to>
      <xdr:col>0</xdr:col>
      <xdr:colOff>304800</xdr:colOff>
      <xdr:row>562</xdr:row>
      <xdr:rowOff>121920</xdr:rowOff>
    </xdr:to>
    <xdr:sp macro="" textlink="">
      <xdr:nvSpPr>
        <xdr:cNvPr id="3837" name="AutoShape 765" descr="Vancouver Canucks">
          <a:extLst>
            <a:ext uri="{FF2B5EF4-FFF2-40B4-BE49-F238E27FC236}">
              <a16:creationId xmlns:a16="http://schemas.microsoft.com/office/drawing/2014/main" id="{00000000-0008-0000-0D00-0000FD0E0000}"/>
            </a:ext>
          </a:extLst>
        </xdr:cNvPr>
        <xdr:cNvSpPr>
          <a:spLocks noChangeAspect="1" noChangeArrowheads="1"/>
        </xdr:cNvSpPr>
      </xdr:nvSpPr>
      <xdr:spPr bwMode="auto">
        <a:xfrm>
          <a:off x="0" y="2885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xdr:row>
      <xdr:rowOff>0</xdr:rowOff>
    </xdr:from>
    <xdr:to>
      <xdr:col>0</xdr:col>
      <xdr:colOff>304800</xdr:colOff>
      <xdr:row>228</xdr:row>
      <xdr:rowOff>121920</xdr:rowOff>
    </xdr:to>
    <xdr:sp macro="" textlink="">
      <xdr:nvSpPr>
        <xdr:cNvPr id="3838" name="AutoShape 766" descr="Colorado Avalanche">
          <a:extLst>
            <a:ext uri="{FF2B5EF4-FFF2-40B4-BE49-F238E27FC236}">
              <a16:creationId xmlns:a16="http://schemas.microsoft.com/office/drawing/2014/main" id="{00000000-0008-0000-0D00-0000FE0E0000}"/>
            </a:ext>
          </a:extLst>
        </xdr:cNvPr>
        <xdr:cNvSpPr>
          <a:spLocks noChangeAspect="1" noChangeArrowheads="1"/>
        </xdr:cNvSpPr>
      </xdr:nvSpPr>
      <xdr:spPr bwMode="auto">
        <a:xfrm>
          <a:off x="0" y="28893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xdr:row>
      <xdr:rowOff>0</xdr:rowOff>
    </xdr:from>
    <xdr:to>
      <xdr:col>0</xdr:col>
      <xdr:colOff>304800</xdr:colOff>
      <xdr:row>155</xdr:row>
      <xdr:rowOff>121920</xdr:rowOff>
    </xdr:to>
    <xdr:sp macro="" textlink="">
      <xdr:nvSpPr>
        <xdr:cNvPr id="3839" name="AutoShape 767" descr="Pittsburgh Penguins">
          <a:extLst>
            <a:ext uri="{FF2B5EF4-FFF2-40B4-BE49-F238E27FC236}">
              <a16:creationId xmlns:a16="http://schemas.microsoft.com/office/drawing/2014/main" id="{00000000-0008-0000-0D00-0000FF0E0000}"/>
            </a:ext>
          </a:extLst>
        </xdr:cNvPr>
        <xdr:cNvSpPr>
          <a:spLocks noChangeAspect="1" noChangeArrowheads="1"/>
        </xdr:cNvSpPr>
      </xdr:nvSpPr>
      <xdr:spPr bwMode="auto">
        <a:xfrm>
          <a:off x="0" y="28930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103</xdr:row>
      <xdr:rowOff>0</xdr:rowOff>
    </xdr:from>
    <xdr:to>
      <xdr:col>0</xdr:col>
      <xdr:colOff>304800</xdr:colOff>
      <xdr:row>104</xdr:row>
      <xdr:rowOff>121920</xdr:rowOff>
    </xdr:to>
    <xdr:sp macro="" textlink="">
      <xdr:nvSpPr>
        <xdr:cNvPr id="3840" name="AutoShape 768" descr="New Jersey Devils">
          <a:extLst>
            <a:ext uri="{FF2B5EF4-FFF2-40B4-BE49-F238E27FC236}">
              <a16:creationId xmlns:a16="http://schemas.microsoft.com/office/drawing/2014/main" id="{00000000-0008-0000-0D00-0000000F0000}"/>
            </a:ext>
          </a:extLst>
        </xdr:cNvPr>
        <xdr:cNvSpPr>
          <a:spLocks noChangeAspect="1" noChangeArrowheads="1"/>
        </xdr:cNvSpPr>
      </xdr:nvSpPr>
      <xdr:spPr bwMode="auto">
        <a:xfrm>
          <a:off x="0" y="28968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43</xdr:row>
      <xdr:rowOff>121920</xdr:rowOff>
    </xdr:to>
    <xdr:sp macro="" textlink="">
      <xdr:nvSpPr>
        <xdr:cNvPr id="3841" name="AutoShape 769" descr="Nashville Predators">
          <a:extLst>
            <a:ext uri="{FF2B5EF4-FFF2-40B4-BE49-F238E27FC236}">
              <a16:creationId xmlns:a16="http://schemas.microsoft.com/office/drawing/2014/main" id="{00000000-0008-0000-0D00-0000010F0000}"/>
            </a:ext>
          </a:extLst>
        </xdr:cNvPr>
        <xdr:cNvSpPr>
          <a:spLocks noChangeAspect="1" noChangeArrowheads="1"/>
        </xdr:cNvSpPr>
      </xdr:nvSpPr>
      <xdr:spPr bwMode="auto">
        <a:xfrm>
          <a:off x="0" y="29005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69</xdr:row>
      <xdr:rowOff>121920</xdr:rowOff>
    </xdr:to>
    <xdr:sp macro="" textlink="">
      <xdr:nvSpPr>
        <xdr:cNvPr id="3842" name="AutoShape 770" descr="Nashville Predators">
          <a:extLst>
            <a:ext uri="{FF2B5EF4-FFF2-40B4-BE49-F238E27FC236}">
              <a16:creationId xmlns:a16="http://schemas.microsoft.com/office/drawing/2014/main" id="{00000000-0008-0000-0D00-0000020F0000}"/>
            </a:ext>
          </a:extLst>
        </xdr:cNvPr>
        <xdr:cNvSpPr>
          <a:spLocks noChangeAspect="1" noChangeArrowheads="1"/>
        </xdr:cNvSpPr>
      </xdr:nvSpPr>
      <xdr:spPr bwMode="auto">
        <a:xfrm>
          <a:off x="0" y="29042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91</xdr:row>
      <xdr:rowOff>0</xdr:rowOff>
    </xdr:from>
    <xdr:to>
      <xdr:col>0</xdr:col>
      <xdr:colOff>304800</xdr:colOff>
      <xdr:row>92</xdr:row>
      <xdr:rowOff>121920</xdr:rowOff>
    </xdr:to>
    <xdr:sp macro="" textlink="">
      <xdr:nvSpPr>
        <xdr:cNvPr id="3843" name="AutoShape 771" descr="New Jersey Devils">
          <a:extLst>
            <a:ext uri="{FF2B5EF4-FFF2-40B4-BE49-F238E27FC236}">
              <a16:creationId xmlns:a16="http://schemas.microsoft.com/office/drawing/2014/main" id="{00000000-0008-0000-0D00-0000030F0000}"/>
            </a:ext>
          </a:extLst>
        </xdr:cNvPr>
        <xdr:cNvSpPr>
          <a:spLocks noChangeAspect="1" noChangeArrowheads="1"/>
        </xdr:cNvSpPr>
      </xdr:nvSpPr>
      <xdr:spPr bwMode="auto">
        <a:xfrm>
          <a:off x="0" y="29080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296</xdr:row>
      <xdr:rowOff>0</xdr:rowOff>
    </xdr:from>
    <xdr:to>
      <xdr:col>0</xdr:col>
      <xdr:colOff>304800</xdr:colOff>
      <xdr:row>297</xdr:row>
      <xdr:rowOff>121920</xdr:rowOff>
    </xdr:to>
    <xdr:sp macro="" textlink="">
      <xdr:nvSpPr>
        <xdr:cNvPr id="3844" name="AutoShape 772" descr="Nashville Predators">
          <a:extLst>
            <a:ext uri="{FF2B5EF4-FFF2-40B4-BE49-F238E27FC236}">
              <a16:creationId xmlns:a16="http://schemas.microsoft.com/office/drawing/2014/main" id="{00000000-0008-0000-0D00-0000040F0000}"/>
            </a:ext>
          </a:extLst>
        </xdr:cNvPr>
        <xdr:cNvSpPr>
          <a:spLocks noChangeAspect="1" noChangeArrowheads="1"/>
        </xdr:cNvSpPr>
      </xdr:nvSpPr>
      <xdr:spPr bwMode="auto">
        <a:xfrm>
          <a:off x="0" y="29117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184</xdr:row>
      <xdr:rowOff>0</xdr:rowOff>
    </xdr:from>
    <xdr:to>
      <xdr:col>0</xdr:col>
      <xdr:colOff>304800</xdr:colOff>
      <xdr:row>185</xdr:row>
      <xdr:rowOff>121920</xdr:rowOff>
    </xdr:to>
    <xdr:sp macro="" textlink="">
      <xdr:nvSpPr>
        <xdr:cNvPr id="3845" name="AutoShape 773" descr="New Jersey Devils">
          <a:extLst>
            <a:ext uri="{FF2B5EF4-FFF2-40B4-BE49-F238E27FC236}">
              <a16:creationId xmlns:a16="http://schemas.microsoft.com/office/drawing/2014/main" id="{00000000-0008-0000-0D00-0000050F0000}"/>
            </a:ext>
          </a:extLst>
        </xdr:cNvPr>
        <xdr:cNvSpPr>
          <a:spLocks noChangeAspect="1" noChangeArrowheads="1"/>
        </xdr:cNvSpPr>
      </xdr:nvSpPr>
      <xdr:spPr bwMode="auto">
        <a:xfrm>
          <a:off x="0" y="29154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281</xdr:row>
      <xdr:rowOff>0</xdr:rowOff>
    </xdr:from>
    <xdr:to>
      <xdr:col>0</xdr:col>
      <xdr:colOff>304800</xdr:colOff>
      <xdr:row>282</xdr:row>
      <xdr:rowOff>121920</xdr:rowOff>
    </xdr:to>
    <xdr:sp macro="" textlink="">
      <xdr:nvSpPr>
        <xdr:cNvPr id="3846" name="AutoShape 774" descr="Vancouver Canucks">
          <a:extLst>
            <a:ext uri="{FF2B5EF4-FFF2-40B4-BE49-F238E27FC236}">
              <a16:creationId xmlns:a16="http://schemas.microsoft.com/office/drawing/2014/main" id="{00000000-0008-0000-0D00-0000060F0000}"/>
            </a:ext>
          </a:extLst>
        </xdr:cNvPr>
        <xdr:cNvSpPr>
          <a:spLocks noChangeAspect="1" noChangeArrowheads="1"/>
        </xdr:cNvSpPr>
      </xdr:nvSpPr>
      <xdr:spPr bwMode="auto">
        <a:xfrm>
          <a:off x="0" y="29192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xdr:row>
      <xdr:rowOff>0</xdr:rowOff>
    </xdr:from>
    <xdr:to>
      <xdr:col>0</xdr:col>
      <xdr:colOff>304800</xdr:colOff>
      <xdr:row>156</xdr:row>
      <xdr:rowOff>121920</xdr:rowOff>
    </xdr:to>
    <xdr:sp macro="" textlink="">
      <xdr:nvSpPr>
        <xdr:cNvPr id="3847" name="AutoShape 775" descr="San Jose Sharks">
          <a:extLst>
            <a:ext uri="{FF2B5EF4-FFF2-40B4-BE49-F238E27FC236}">
              <a16:creationId xmlns:a16="http://schemas.microsoft.com/office/drawing/2014/main" id="{00000000-0008-0000-0D00-0000070F0000}"/>
            </a:ext>
          </a:extLst>
        </xdr:cNvPr>
        <xdr:cNvSpPr>
          <a:spLocks noChangeAspect="1" noChangeArrowheads="1"/>
        </xdr:cNvSpPr>
      </xdr:nvSpPr>
      <xdr:spPr bwMode="auto">
        <a:xfrm>
          <a:off x="0" y="29229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121920</xdr:rowOff>
    </xdr:to>
    <xdr:sp macro="" textlink="">
      <xdr:nvSpPr>
        <xdr:cNvPr id="3848" name="AutoShape 776" descr="Ottawa Senators">
          <a:extLst>
            <a:ext uri="{FF2B5EF4-FFF2-40B4-BE49-F238E27FC236}">
              <a16:creationId xmlns:a16="http://schemas.microsoft.com/office/drawing/2014/main" id="{00000000-0008-0000-0D00-0000080F0000}"/>
            </a:ext>
          </a:extLst>
        </xdr:cNvPr>
        <xdr:cNvSpPr>
          <a:spLocks noChangeAspect="1" noChangeArrowheads="1"/>
        </xdr:cNvSpPr>
      </xdr:nvSpPr>
      <xdr:spPr bwMode="auto">
        <a:xfrm>
          <a:off x="0" y="29266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676</xdr:row>
      <xdr:rowOff>0</xdr:rowOff>
    </xdr:from>
    <xdr:to>
      <xdr:col>0</xdr:col>
      <xdr:colOff>304800</xdr:colOff>
      <xdr:row>677</xdr:row>
      <xdr:rowOff>121920</xdr:rowOff>
    </xdr:to>
    <xdr:sp macro="" textlink="">
      <xdr:nvSpPr>
        <xdr:cNvPr id="3849" name="AutoShape 777" descr="Edmonton Oilers">
          <a:extLst>
            <a:ext uri="{FF2B5EF4-FFF2-40B4-BE49-F238E27FC236}">
              <a16:creationId xmlns:a16="http://schemas.microsoft.com/office/drawing/2014/main" id="{00000000-0008-0000-0D00-0000090F0000}"/>
            </a:ext>
          </a:extLst>
        </xdr:cNvPr>
        <xdr:cNvSpPr>
          <a:spLocks noChangeAspect="1" noChangeArrowheads="1"/>
        </xdr:cNvSpPr>
      </xdr:nvSpPr>
      <xdr:spPr bwMode="auto">
        <a:xfrm>
          <a:off x="0" y="29304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205</xdr:row>
      <xdr:rowOff>0</xdr:rowOff>
    </xdr:from>
    <xdr:to>
      <xdr:col>0</xdr:col>
      <xdr:colOff>304800</xdr:colOff>
      <xdr:row>206</xdr:row>
      <xdr:rowOff>121920</xdr:rowOff>
    </xdr:to>
    <xdr:sp macro="" textlink="">
      <xdr:nvSpPr>
        <xdr:cNvPr id="3850" name="AutoShape 778" descr="Tampa Bay Lightning">
          <a:extLst>
            <a:ext uri="{FF2B5EF4-FFF2-40B4-BE49-F238E27FC236}">
              <a16:creationId xmlns:a16="http://schemas.microsoft.com/office/drawing/2014/main" id="{00000000-0008-0000-0D00-00000A0F0000}"/>
            </a:ext>
          </a:extLst>
        </xdr:cNvPr>
        <xdr:cNvSpPr>
          <a:spLocks noChangeAspect="1" noChangeArrowheads="1"/>
        </xdr:cNvSpPr>
      </xdr:nvSpPr>
      <xdr:spPr bwMode="auto">
        <a:xfrm>
          <a:off x="0" y="29341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549</xdr:row>
      <xdr:rowOff>0</xdr:rowOff>
    </xdr:from>
    <xdr:to>
      <xdr:col>0</xdr:col>
      <xdr:colOff>304800</xdr:colOff>
      <xdr:row>550</xdr:row>
      <xdr:rowOff>121920</xdr:rowOff>
    </xdr:to>
    <xdr:sp macro="" textlink="">
      <xdr:nvSpPr>
        <xdr:cNvPr id="3851" name="AutoShape 779" descr="Buffalo Sabres">
          <a:extLst>
            <a:ext uri="{FF2B5EF4-FFF2-40B4-BE49-F238E27FC236}">
              <a16:creationId xmlns:a16="http://schemas.microsoft.com/office/drawing/2014/main" id="{00000000-0008-0000-0D00-00000B0F0000}"/>
            </a:ext>
          </a:extLst>
        </xdr:cNvPr>
        <xdr:cNvSpPr>
          <a:spLocks noChangeAspect="1" noChangeArrowheads="1"/>
        </xdr:cNvSpPr>
      </xdr:nvSpPr>
      <xdr:spPr bwMode="auto">
        <a:xfrm>
          <a:off x="0" y="29378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260</xdr:row>
      <xdr:rowOff>0</xdr:rowOff>
    </xdr:from>
    <xdr:to>
      <xdr:col>0</xdr:col>
      <xdr:colOff>304800</xdr:colOff>
      <xdr:row>261</xdr:row>
      <xdr:rowOff>121920</xdr:rowOff>
    </xdr:to>
    <xdr:sp macro="" textlink="">
      <xdr:nvSpPr>
        <xdr:cNvPr id="3852" name="AutoShape 780" descr="Detroit Red Wings">
          <a:extLst>
            <a:ext uri="{FF2B5EF4-FFF2-40B4-BE49-F238E27FC236}">
              <a16:creationId xmlns:a16="http://schemas.microsoft.com/office/drawing/2014/main" id="{00000000-0008-0000-0D00-00000C0F0000}"/>
            </a:ext>
          </a:extLst>
        </xdr:cNvPr>
        <xdr:cNvSpPr>
          <a:spLocks noChangeAspect="1" noChangeArrowheads="1"/>
        </xdr:cNvSpPr>
      </xdr:nvSpPr>
      <xdr:spPr bwMode="auto">
        <a:xfrm>
          <a:off x="0" y="2941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306</xdr:row>
      <xdr:rowOff>0</xdr:rowOff>
    </xdr:from>
    <xdr:to>
      <xdr:col>0</xdr:col>
      <xdr:colOff>304800</xdr:colOff>
      <xdr:row>307</xdr:row>
      <xdr:rowOff>121920</xdr:rowOff>
    </xdr:to>
    <xdr:sp macro="" textlink="">
      <xdr:nvSpPr>
        <xdr:cNvPr id="3853" name="AutoShape 781" descr="Pittsburgh Penguins">
          <a:extLst>
            <a:ext uri="{FF2B5EF4-FFF2-40B4-BE49-F238E27FC236}">
              <a16:creationId xmlns:a16="http://schemas.microsoft.com/office/drawing/2014/main" id="{00000000-0008-0000-0D00-00000D0F0000}"/>
            </a:ext>
          </a:extLst>
        </xdr:cNvPr>
        <xdr:cNvSpPr>
          <a:spLocks noChangeAspect="1" noChangeArrowheads="1"/>
        </xdr:cNvSpPr>
      </xdr:nvSpPr>
      <xdr:spPr bwMode="auto">
        <a:xfrm>
          <a:off x="0" y="2945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415</xdr:row>
      <xdr:rowOff>0</xdr:rowOff>
    </xdr:from>
    <xdr:to>
      <xdr:col>0</xdr:col>
      <xdr:colOff>304800</xdr:colOff>
      <xdr:row>416</xdr:row>
      <xdr:rowOff>121920</xdr:rowOff>
    </xdr:to>
    <xdr:sp macro="" textlink="">
      <xdr:nvSpPr>
        <xdr:cNvPr id="3854" name="AutoShape 782" descr="Los Angeles Kings">
          <a:extLst>
            <a:ext uri="{FF2B5EF4-FFF2-40B4-BE49-F238E27FC236}">
              <a16:creationId xmlns:a16="http://schemas.microsoft.com/office/drawing/2014/main" id="{00000000-0008-0000-0D00-00000E0F0000}"/>
            </a:ext>
          </a:extLst>
        </xdr:cNvPr>
        <xdr:cNvSpPr>
          <a:spLocks noChangeAspect="1" noChangeArrowheads="1"/>
        </xdr:cNvSpPr>
      </xdr:nvSpPr>
      <xdr:spPr bwMode="auto">
        <a:xfrm>
          <a:off x="0" y="2949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186</xdr:row>
      <xdr:rowOff>0</xdr:rowOff>
    </xdr:from>
    <xdr:to>
      <xdr:col>0</xdr:col>
      <xdr:colOff>304800</xdr:colOff>
      <xdr:row>187</xdr:row>
      <xdr:rowOff>121920</xdr:rowOff>
    </xdr:to>
    <xdr:sp macro="" textlink="">
      <xdr:nvSpPr>
        <xdr:cNvPr id="3855" name="AutoShape 783" descr="Philadelphia Flyers">
          <a:extLst>
            <a:ext uri="{FF2B5EF4-FFF2-40B4-BE49-F238E27FC236}">
              <a16:creationId xmlns:a16="http://schemas.microsoft.com/office/drawing/2014/main" id="{00000000-0008-0000-0D00-00000F0F0000}"/>
            </a:ext>
          </a:extLst>
        </xdr:cNvPr>
        <xdr:cNvSpPr>
          <a:spLocks noChangeAspect="1" noChangeArrowheads="1"/>
        </xdr:cNvSpPr>
      </xdr:nvSpPr>
      <xdr:spPr bwMode="auto">
        <a:xfrm>
          <a:off x="0" y="2952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389</xdr:row>
      <xdr:rowOff>0</xdr:rowOff>
    </xdr:from>
    <xdr:to>
      <xdr:col>0</xdr:col>
      <xdr:colOff>304800</xdr:colOff>
      <xdr:row>390</xdr:row>
      <xdr:rowOff>121920</xdr:rowOff>
    </xdr:to>
    <xdr:sp macro="" textlink="">
      <xdr:nvSpPr>
        <xdr:cNvPr id="3856" name="AutoShape 784" descr="San Jose Sharks">
          <a:extLst>
            <a:ext uri="{FF2B5EF4-FFF2-40B4-BE49-F238E27FC236}">
              <a16:creationId xmlns:a16="http://schemas.microsoft.com/office/drawing/2014/main" id="{00000000-0008-0000-0D00-0000100F0000}"/>
            </a:ext>
          </a:extLst>
        </xdr:cNvPr>
        <xdr:cNvSpPr>
          <a:spLocks noChangeAspect="1" noChangeArrowheads="1"/>
        </xdr:cNvSpPr>
      </xdr:nvSpPr>
      <xdr:spPr bwMode="auto">
        <a:xfrm>
          <a:off x="0" y="2956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841</xdr:row>
      <xdr:rowOff>0</xdr:rowOff>
    </xdr:from>
    <xdr:to>
      <xdr:col>0</xdr:col>
      <xdr:colOff>304800</xdr:colOff>
      <xdr:row>842</xdr:row>
      <xdr:rowOff>121920</xdr:rowOff>
    </xdr:to>
    <xdr:sp macro="" textlink="">
      <xdr:nvSpPr>
        <xdr:cNvPr id="3857" name="AutoShape 785" descr="Boston Bruins">
          <a:extLst>
            <a:ext uri="{FF2B5EF4-FFF2-40B4-BE49-F238E27FC236}">
              <a16:creationId xmlns:a16="http://schemas.microsoft.com/office/drawing/2014/main" id="{00000000-0008-0000-0D00-0000110F0000}"/>
            </a:ext>
          </a:extLst>
        </xdr:cNvPr>
        <xdr:cNvSpPr>
          <a:spLocks noChangeAspect="1" noChangeArrowheads="1"/>
        </xdr:cNvSpPr>
      </xdr:nvSpPr>
      <xdr:spPr bwMode="auto">
        <a:xfrm>
          <a:off x="0" y="2960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214</xdr:row>
      <xdr:rowOff>0</xdr:rowOff>
    </xdr:from>
    <xdr:to>
      <xdr:col>0</xdr:col>
      <xdr:colOff>304800</xdr:colOff>
      <xdr:row>215</xdr:row>
      <xdr:rowOff>121920</xdr:rowOff>
    </xdr:to>
    <xdr:sp macro="" textlink="">
      <xdr:nvSpPr>
        <xdr:cNvPr id="3858" name="AutoShape 786" descr="Montreal Canadiens">
          <a:extLst>
            <a:ext uri="{FF2B5EF4-FFF2-40B4-BE49-F238E27FC236}">
              <a16:creationId xmlns:a16="http://schemas.microsoft.com/office/drawing/2014/main" id="{00000000-0008-0000-0D00-0000120F0000}"/>
            </a:ext>
          </a:extLst>
        </xdr:cNvPr>
        <xdr:cNvSpPr>
          <a:spLocks noChangeAspect="1" noChangeArrowheads="1"/>
        </xdr:cNvSpPr>
      </xdr:nvSpPr>
      <xdr:spPr bwMode="auto">
        <a:xfrm>
          <a:off x="0" y="29640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686</xdr:row>
      <xdr:rowOff>0</xdr:rowOff>
    </xdr:from>
    <xdr:to>
      <xdr:col>0</xdr:col>
      <xdr:colOff>304800</xdr:colOff>
      <xdr:row>687</xdr:row>
      <xdr:rowOff>121920</xdr:rowOff>
    </xdr:to>
    <xdr:sp macro="" textlink="">
      <xdr:nvSpPr>
        <xdr:cNvPr id="3859" name="AutoShape 787" descr="Detroit Red Wings">
          <a:extLst>
            <a:ext uri="{FF2B5EF4-FFF2-40B4-BE49-F238E27FC236}">
              <a16:creationId xmlns:a16="http://schemas.microsoft.com/office/drawing/2014/main" id="{00000000-0008-0000-0D00-0000130F0000}"/>
            </a:ext>
          </a:extLst>
        </xdr:cNvPr>
        <xdr:cNvSpPr>
          <a:spLocks noChangeAspect="1" noChangeArrowheads="1"/>
        </xdr:cNvSpPr>
      </xdr:nvSpPr>
      <xdr:spPr bwMode="auto">
        <a:xfrm>
          <a:off x="0" y="29677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773</xdr:row>
      <xdr:rowOff>0</xdr:rowOff>
    </xdr:from>
    <xdr:to>
      <xdr:col>0</xdr:col>
      <xdr:colOff>304800</xdr:colOff>
      <xdr:row>774</xdr:row>
      <xdr:rowOff>121920</xdr:rowOff>
    </xdr:to>
    <xdr:sp macro="" textlink="">
      <xdr:nvSpPr>
        <xdr:cNvPr id="3860" name="AutoShape 788" descr="San Jose Sharks">
          <a:extLst>
            <a:ext uri="{FF2B5EF4-FFF2-40B4-BE49-F238E27FC236}">
              <a16:creationId xmlns:a16="http://schemas.microsoft.com/office/drawing/2014/main" id="{00000000-0008-0000-0D00-0000140F0000}"/>
            </a:ext>
          </a:extLst>
        </xdr:cNvPr>
        <xdr:cNvSpPr>
          <a:spLocks noChangeAspect="1" noChangeArrowheads="1"/>
        </xdr:cNvSpPr>
      </xdr:nvSpPr>
      <xdr:spPr bwMode="auto">
        <a:xfrm>
          <a:off x="0" y="29714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131</xdr:row>
      <xdr:rowOff>0</xdr:rowOff>
    </xdr:from>
    <xdr:to>
      <xdr:col>0</xdr:col>
      <xdr:colOff>304800</xdr:colOff>
      <xdr:row>132</xdr:row>
      <xdr:rowOff>121920</xdr:rowOff>
    </xdr:to>
    <xdr:sp macro="" textlink="">
      <xdr:nvSpPr>
        <xdr:cNvPr id="3861" name="AutoShape 789" descr="Detroit Red Wings">
          <a:extLst>
            <a:ext uri="{FF2B5EF4-FFF2-40B4-BE49-F238E27FC236}">
              <a16:creationId xmlns:a16="http://schemas.microsoft.com/office/drawing/2014/main" id="{00000000-0008-0000-0D00-0000150F0000}"/>
            </a:ext>
          </a:extLst>
        </xdr:cNvPr>
        <xdr:cNvSpPr>
          <a:spLocks noChangeAspect="1" noChangeArrowheads="1"/>
        </xdr:cNvSpPr>
      </xdr:nvSpPr>
      <xdr:spPr bwMode="auto">
        <a:xfrm>
          <a:off x="0" y="29752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55</xdr:row>
      <xdr:rowOff>121920</xdr:rowOff>
    </xdr:to>
    <xdr:sp macro="" textlink="">
      <xdr:nvSpPr>
        <xdr:cNvPr id="3862" name="AutoShape 790" descr="Chicago Blackhawks">
          <a:extLst>
            <a:ext uri="{FF2B5EF4-FFF2-40B4-BE49-F238E27FC236}">
              <a16:creationId xmlns:a16="http://schemas.microsoft.com/office/drawing/2014/main" id="{00000000-0008-0000-0D00-0000160F0000}"/>
            </a:ext>
          </a:extLst>
        </xdr:cNvPr>
        <xdr:cNvSpPr>
          <a:spLocks noChangeAspect="1" noChangeArrowheads="1"/>
        </xdr:cNvSpPr>
      </xdr:nvSpPr>
      <xdr:spPr bwMode="auto">
        <a:xfrm>
          <a:off x="0" y="29789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775</xdr:row>
      <xdr:rowOff>0</xdr:rowOff>
    </xdr:from>
    <xdr:to>
      <xdr:col>0</xdr:col>
      <xdr:colOff>304800</xdr:colOff>
      <xdr:row>776</xdr:row>
      <xdr:rowOff>121920</xdr:rowOff>
    </xdr:to>
    <xdr:sp macro="" textlink="">
      <xdr:nvSpPr>
        <xdr:cNvPr id="3863" name="AutoShape 791" descr="San Jose Sharks">
          <a:extLst>
            <a:ext uri="{FF2B5EF4-FFF2-40B4-BE49-F238E27FC236}">
              <a16:creationId xmlns:a16="http://schemas.microsoft.com/office/drawing/2014/main" id="{00000000-0008-0000-0D00-0000170F0000}"/>
            </a:ext>
          </a:extLst>
        </xdr:cNvPr>
        <xdr:cNvSpPr>
          <a:spLocks noChangeAspect="1" noChangeArrowheads="1"/>
        </xdr:cNvSpPr>
      </xdr:nvSpPr>
      <xdr:spPr bwMode="auto">
        <a:xfrm>
          <a:off x="0" y="29826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136</xdr:row>
      <xdr:rowOff>0</xdr:rowOff>
    </xdr:from>
    <xdr:to>
      <xdr:col>0</xdr:col>
      <xdr:colOff>304800</xdr:colOff>
      <xdr:row>137</xdr:row>
      <xdr:rowOff>121920</xdr:rowOff>
    </xdr:to>
    <xdr:sp macro="" textlink="">
      <xdr:nvSpPr>
        <xdr:cNvPr id="3864" name="AutoShape 792" descr="Montreal Canadiens">
          <a:extLst>
            <a:ext uri="{FF2B5EF4-FFF2-40B4-BE49-F238E27FC236}">
              <a16:creationId xmlns:a16="http://schemas.microsoft.com/office/drawing/2014/main" id="{00000000-0008-0000-0D00-0000180F0000}"/>
            </a:ext>
          </a:extLst>
        </xdr:cNvPr>
        <xdr:cNvSpPr>
          <a:spLocks noChangeAspect="1" noChangeArrowheads="1"/>
        </xdr:cNvSpPr>
      </xdr:nvSpPr>
      <xdr:spPr bwMode="auto">
        <a:xfrm>
          <a:off x="0" y="29864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673</xdr:row>
      <xdr:rowOff>0</xdr:rowOff>
    </xdr:from>
    <xdr:to>
      <xdr:col>0</xdr:col>
      <xdr:colOff>304800</xdr:colOff>
      <xdr:row>674</xdr:row>
      <xdr:rowOff>121920</xdr:rowOff>
    </xdr:to>
    <xdr:sp macro="" textlink="">
      <xdr:nvSpPr>
        <xdr:cNvPr id="3865" name="AutoShape 793" descr="Philadelphia Flyers">
          <a:extLst>
            <a:ext uri="{FF2B5EF4-FFF2-40B4-BE49-F238E27FC236}">
              <a16:creationId xmlns:a16="http://schemas.microsoft.com/office/drawing/2014/main" id="{00000000-0008-0000-0D00-0000190F0000}"/>
            </a:ext>
          </a:extLst>
        </xdr:cNvPr>
        <xdr:cNvSpPr>
          <a:spLocks noChangeAspect="1" noChangeArrowheads="1"/>
        </xdr:cNvSpPr>
      </xdr:nvSpPr>
      <xdr:spPr bwMode="auto">
        <a:xfrm>
          <a:off x="0" y="29901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187</xdr:row>
      <xdr:rowOff>0</xdr:rowOff>
    </xdr:from>
    <xdr:to>
      <xdr:col>0</xdr:col>
      <xdr:colOff>304800</xdr:colOff>
      <xdr:row>188</xdr:row>
      <xdr:rowOff>121920</xdr:rowOff>
    </xdr:to>
    <xdr:sp macro="" textlink="">
      <xdr:nvSpPr>
        <xdr:cNvPr id="3866" name="AutoShape 794" descr="New York Rangers">
          <a:extLst>
            <a:ext uri="{FF2B5EF4-FFF2-40B4-BE49-F238E27FC236}">
              <a16:creationId xmlns:a16="http://schemas.microsoft.com/office/drawing/2014/main" id="{00000000-0008-0000-0D00-00001A0F0000}"/>
            </a:ext>
          </a:extLst>
        </xdr:cNvPr>
        <xdr:cNvSpPr>
          <a:spLocks noChangeAspect="1" noChangeArrowheads="1"/>
        </xdr:cNvSpPr>
      </xdr:nvSpPr>
      <xdr:spPr bwMode="auto">
        <a:xfrm>
          <a:off x="0" y="29938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718</xdr:row>
      <xdr:rowOff>0</xdr:rowOff>
    </xdr:from>
    <xdr:to>
      <xdr:col>0</xdr:col>
      <xdr:colOff>304800</xdr:colOff>
      <xdr:row>719</xdr:row>
      <xdr:rowOff>121920</xdr:rowOff>
    </xdr:to>
    <xdr:sp macro="" textlink="">
      <xdr:nvSpPr>
        <xdr:cNvPr id="3867" name="AutoShape 795" descr="Anaheim Ducks">
          <a:extLst>
            <a:ext uri="{FF2B5EF4-FFF2-40B4-BE49-F238E27FC236}">
              <a16:creationId xmlns:a16="http://schemas.microsoft.com/office/drawing/2014/main" id="{00000000-0008-0000-0D00-00001B0F0000}"/>
            </a:ext>
          </a:extLst>
        </xdr:cNvPr>
        <xdr:cNvSpPr>
          <a:spLocks noChangeAspect="1" noChangeArrowheads="1"/>
        </xdr:cNvSpPr>
      </xdr:nvSpPr>
      <xdr:spPr bwMode="auto">
        <a:xfrm>
          <a:off x="0" y="29976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833</xdr:row>
      <xdr:rowOff>0</xdr:rowOff>
    </xdr:from>
    <xdr:to>
      <xdr:col>0</xdr:col>
      <xdr:colOff>304800</xdr:colOff>
      <xdr:row>834</xdr:row>
      <xdr:rowOff>121920</xdr:rowOff>
    </xdr:to>
    <xdr:sp macro="" textlink="">
      <xdr:nvSpPr>
        <xdr:cNvPr id="3868" name="AutoShape 796" descr="Vegas Golden Knights">
          <a:extLst>
            <a:ext uri="{FF2B5EF4-FFF2-40B4-BE49-F238E27FC236}">
              <a16:creationId xmlns:a16="http://schemas.microsoft.com/office/drawing/2014/main" id="{00000000-0008-0000-0D00-00001C0F0000}"/>
            </a:ext>
          </a:extLst>
        </xdr:cNvPr>
        <xdr:cNvSpPr>
          <a:spLocks noChangeAspect="1" noChangeArrowheads="1"/>
        </xdr:cNvSpPr>
      </xdr:nvSpPr>
      <xdr:spPr bwMode="auto">
        <a:xfrm>
          <a:off x="0" y="30013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698</xdr:row>
      <xdr:rowOff>0</xdr:rowOff>
    </xdr:from>
    <xdr:to>
      <xdr:col>0</xdr:col>
      <xdr:colOff>304800</xdr:colOff>
      <xdr:row>699</xdr:row>
      <xdr:rowOff>121920</xdr:rowOff>
    </xdr:to>
    <xdr:sp macro="" textlink="">
      <xdr:nvSpPr>
        <xdr:cNvPr id="3869" name="AutoShape 797" descr="Vegas Golden Knights">
          <a:extLst>
            <a:ext uri="{FF2B5EF4-FFF2-40B4-BE49-F238E27FC236}">
              <a16:creationId xmlns:a16="http://schemas.microsoft.com/office/drawing/2014/main" id="{00000000-0008-0000-0D00-00001D0F0000}"/>
            </a:ext>
          </a:extLst>
        </xdr:cNvPr>
        <xdr:cNvSpPr>
          <a:spLocks noChangeAspect="1" noChangeArrowheads="1"/>
        </xdr:cNvSpPr>
      </xdr:nvSpPr>
      <xdr:spPr bwMode="auto">
        <a:xfrm>
          <a:off x="0" y="30069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761</xdr:row>
      <xdr:rowOff>0</xdr:rowOff>
    </xdr:from>
    <xdr:to>
      <xdr:col>0</xdr:col>
      <xdr:colOff>304800</xdr:colOff>
      <xdr:row>762</xdr:row>
      <xdr:rowOff>121920</xdr:rowOff>
    </xdr:to>
    <xdr:sp macro="" textlink="">
      <xdr:nvSpPr>
        <xdr:cNvPr id="3870" name="AutoShape 798" descr="Vegas Golden Knights">
          <a:extLst>
            <a:ext uri="{FF2B5EF4-FFF2-40B4-BE49-F238E27FC236}">
              <a16:creationId xmlns:a16="http://schemas.microsoft.com/office/drawing/2014/main" id="{00000000-0008-0000-0D00-00001E0F0000}"/>
            </a:ext>
          </a:extLst>
        </xdr:cNvPr>
        <xdr:cNvSpPr>
          <a:spLocks noChangeAspect="1" noChangeArrowheads="1"/>
        </xdr:cNvSpPr>
      </xdr:nvSpPr>
      <xdr:spPr bwMode="auto">
        <a:xfrm>
          <a:off x="0" y="301249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372</xdr:row>
      <xdr:rowOff>0</xdr:rowOff>
    </xdr:from>
    <xdr:to>
      <xdr:col>0</xdr:col>
      <xdr:colOff>304800</xdr:colOff>
      <xdr:row>373</xdr:row>
      <xdr:rowOff>121920</xdr:rowOff>
    </xdr:to>
    <xdr:sp macro="" textlink="">
      <xdr:nvSpPr>
        <xdr:cNvPr id="3871" name="AutoShape 799" descr="Anaheim Ducks">
          <a:extLst>
            <a:ext uri="{FF2B5EF4-FFF2-40B4-BE49-F238E27FC236}">
              <a16:creationId xmlns:a16="http://schemas.microsoft.com/office/drawing/2014/main" id="{00000000-0008-0000-0D00-00001F0F0000}"/>
            </a:ext>
          </a:extLst>
        </xdr:cNvPr>
        <xdr:cNvSpPr>
          <a:spLocks noChangeAspect="1" noChangeArrowheads="1"/>
        </xdr:cNvSpPr>
      </xdr:nvSpPr>
      <xdr:spPr bwMode="auto">
        <a:xfrm>
          <a:off x="0" y="30180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313</xdr:row>
      <xdr:rowOff>0</xdr:rowOff>
    </xdr:from>
    <xdr:to>
      <xdr:col>0</xdr:col>
      <xdr:colOff>304800</xdr:colOff>
      <xdr:row>314</xdr:row>
      <xdr:rowOff>121920</xdr:rowOff>
    </xdr:to>
    <xdr:sp macro="" textlink="">
      <xdr:nvSpPr>
        <xdr:cNvPr id="3872" name="AutoShape 800" descr="Philadelphia Flyers">
          <a:extLst>
            <a:ext uri="{FF2B5EF4-FFF2-40B4-BE49-F238E27FC236}">
              <a16:creationId xmlns:a16="http://schemas.microsoft.com/office/drawing/2014/main" id="{00000000-0008-0000-0D00-0000200F0000}"/>
            </a:ext>
          </a:extLst>
        </xdr:cNvPr>
        <xdr:cNvSpPr>
          <a:spLocks noChangeAspect="1" noChangeArrowheads="1"/>
        </xdr:cNvSpPr>
      </xdr:nvSpPr>
      <xdr:spPr bwMode="auto">
        <a:xfrm>
          <a:off x="0" y="30217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483</xdr:row>
      <xdr:rowOff>0</xdr:rowOff>
    </xdr:from>
    <xdr:to>
      <xdr:col>0</xdr:col>
      <xdr:colOff>304800</xdr:colOff>
      <xdr:row>484</xdr:row>
      <xdr:rowOff>121920</xdr:rowOff>
    </xdr:to>
    <xdr:sp macro="" textlink="">
      <xdr:nvSpPr>
        <xdr:cNvPr id="3873" name="AutoShape 801" descr="Buffalo Sabres">
          <a:extLst>
            <a:ext uri="{FF2B5EF4-FFF2-40B4-BE49-F238E27FC236}">
              <a16:creationId xmlns:a16="http://schemas.microsoft.com/office/drawing/2014/main" id="{00000000-0008-0000-0D00-0000210F0000}"/>
            </a:ext>
          </a:extLst>
        </xdr:cNvPr>
        <xdr:cNvSpPr>
          <a:spLocks noChangeAspect="1" noChangeArrowheads="1"/>
        </xdr:cNvSpPr>
      </xdr:nvSpPr>
      <xdr:spPr bwMode="auto">
        <a:xfrm>
          <a:off x="0" y="30255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121920</xdr:rowOff>
    </xdr:to>
    <xdr:sp macro="" textlink="">
      <xdr:nvSpPr>
        <xdr:cNvPr id="3874" name="AutoShape 802" descr="San Jose Sharks">
          <a:extLst>
            <a:ext uri="{FF2B5EF4-FFF2-40B4-BE49-F238E27FC236}">
              <a16:creationId xmlns:a16="http://schemas.microsoft.com/office/drawing/2014/main" id="{00000000-0008-0000-0D00-0000220F0000}"/>
            </a:ext>
          </a:extLst>
        </xdr:cNvPr>
        <xdr:cNvSpPr>
          <a:spLocks noChangeAspect="1" noChangeArrowheads="1"/>
        </xdr:cNvSpPr>
      </xdr:nvSpPr>
      <xdr:spPr bwMode="auto">
        <a:xfrm>
          <a:off x="0" y="30292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554</xdr:row>
      <xdr:rowOff>0</xdr:rowOff>
    </xdr:from>
    <xdr:to>
      <xdr:col>0</xdr:col>
      <xdr:colOff>304800</xdr:colOff>
      <xdr:row>555</xdr:row>
      <xdr:rowOff>121920</xdr:rowOff>
    </xdr:to>
    <xdr:sp macro="" textlink="">
      <xdr:nvSpPr>
        <xdr:cNvPr id="3875" name="AutoShape 803" descr="Ottawa Senators">
          <a:extLst>
            <a:ext uri="{FF2B5EF4-FFF2-40B4-BE49-F238E27FC236}">
              <a16:creationId xmlns:a16="http://schemas.microsoft.com/office/drawing/2014/main" id="{00000000-0008-0000-0D00-0000230F0000}"/>
            </a:ext>
          </a:extLst>
        </xdr:cNvPr>
        <xdr:cNvSpPr>
          <a:spLocks noChangeAspect="1" noChangeArrowheads="1"/>
        </xdr:cNvSpPr>
      </xdr:nvSpPr>
      <xdr:spPr bwMode="auto">
        <a:xfrm>
          <a:off x="0" y="30329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171</xdr:row>
      <xdr:rowOff>0</xdr:rowOff>
    </xdr:from>
    <xdr:to>
      <xdr:col>0</xdr:col>
      <xdr:colOff>304800</xdr:colOff>
      <xdr:row>172</xdr:row>
      <xdr:rowOff>121920</xdr:rowOff>
    </xdr:to>
    <xdr:sp macro="" textlink="">
      <xdr:nvSpPr>
        <xdr:cNvPr id="3876" name="AutoShape 804" descr="Washington Capitals">
          <a:extLst>
            <a:ext uri="{FF2B5EF4-FFF2-40B4-BE49-F238E27FC236}">
              <a16:creationId xmlns:a16="http://schemas.microsoft.com/office/drawing/2014/main" id="{00000000-0008-0000-0D00-0000240F0000}"/>
            </a:ext>
          </a:extLst>
        </xdr:cNvPr>
        <xdr:cNvSpPr>
          <a:spLocks noChangeAspect="1" noChangeArrowheads="1"/>
        </xdr:cNvSpPr>
      </xdr:nvSpPr>
      <xdr:spPr bwMode="auto">
        <a:xfrm>
          <a:off x="0" y="30367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99</xdr:row>
      <xdr:rowOff>0</xdr:rowOff>
    </xdr:from>
    <xdr:to>
      <xdr:col>0</xdr:col>
      <xdr:colOff>304800</xdr:colOff>
      <xdr:row>100</xdr:row>
      <xdr:rowOff>121920</xdr:rowOff>
    </xdr:to>
    <xdr:sp macro="" textlink="">
      <xdr:nvSpPr>
        <xdr:cNvPr id="3877" name="AutoShape 805" descr="Vegas Golden Knights">
          <a:extLst>
            <a:ext uri="{FF2B5EF4-FFF2-40B4-BE49-F238E27FC236}">
              <a16:creationId xmlns:a16="http://schemas.microsoft.com/office/drawing/2014/main" id="{00000000-0008-0000-0D00-0000250F0000}"/>
            </a:ext>
          </a:extLst>
        </xdr:cNvPr>
        <xdr:cNvSpPr>
          <a:spLocks noChangeAspect="1" noChangeArrowheads="1"/>
        </xdr:cNvSpPr>
      </xdr:nvSpPr>
      <xdr:spPr bwMode="auto">
        <a:xfrm>
          <a:off x="0" y="30404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202</xdr:row>
      <xdr:rowOff>0</xdr:rowOff>
    </xdr:from>
    <xdr:to>
      <xdr:col>0</xdr:col>
      <xdr:colOff>304800</xdr:colOff>
      <xdr:row>203</xdr:row>
      <xdr:rowOff>121920</xdr:rowOff>
    </xdr:to>
    <xdr:sp macro="" textlink="">
      <xdr:nvSpPr>
        <xdr:cNvPr id="3878" name="AutoShape 806" descr="Philadelphia Flyers">
          <a:extLst>
            <a:ext uri="{FF2B5EF4-FFF2-40B4-BE49-F238E27FC236}">
              <a16:creationId xmlns:a16="http://schemas.microsoft.com/office/drawing/2014/main" id="{00000000-0008-0000-0D00-0000260F0000}"/>
            </a:ext>
          </a:extLst>
        </xdr:cNvPr>
        <xdr:cNvSpPr>
          <a:spLocks noChangeAspect="1" noChangeArrowheads="1"/>
        </xdr:cNvSpPr>
      </xdr:nvSpPr>
      <xdr:spPr bwMode="auto">
        <a:xfrm>
          <a:off x="0" y="304601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157</xdr:row>
      <xdr:rowOff>0</xdr:rowOff>
    </xdr:from>
    <xdr:to>
      <xdr:col>0</xdr:col>
      <xdr:colOff>304800</xdr:colOff>
      <xdr:row>158</xdr:row>
      <xdr:rowOff>121920</xdr:rowOff>
    </xdr:to>
    <xdr:sp macro="" textlink="">
      <xdr:nvSpPr>
        <xdr:cNvPr id="3879" name="AutoShape 807" descr="Washington Capitals">
          <a:extLst>
            <a:ext uri="{FF2B5EF4-FFF2-40B4-BE49-F238E27FC236}">
              <a16:creationId xmlns:a16="http://schemas.microsoft.com/office/drawing/2014/main" id="{00000000-0008-0000-0D00-0000270F0000}"/>
            </a:ext>
          </a:extLst>
        </xdr:cNvPr>
        <xdr:cNvSpPr>
          <a:spLocks noChangeAspect="1" noChangeArrowheads="1"/>
        </xdr:cNvSpPr>
      </xdr:nvSpPr>
      <xdr:spPr bwMode="auto">
        <a:xfrm>
          <a:off x="0" y="304975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671</xdr:row>
      <xdr:rowOff>0</xdr:rowOff>
    </xdr:from>
    <xdr:to>
      <xdr:col>0</xdr:col>
      <xdr:colOff>304800</xdr:colOff>
      <xdr:row>672</xdr:row>
      <xdr:rowOff>121920</xdr:rowOff>
    </xdr:to>
    <xdr:sp macro="" textlink="">
      <xdr:nvSpPr>
        <xdr:cNvPr id="3880" name="AutoShape 808" descr="Washington Capitals">
          <a:extLst>
            <a:ext uri="{FF2B5EF4-FFF2-40B4-BE49-F238E27FC236}">
              <a16:creationId xmlns:a16="http://schemas.microsoft.com/office/drawing/2014/main" id="{00000000-0008-0000-0D00-0000280F0000}"/>
            </a:ext>
          </a:extLst>
        </xdr:cNvPr>
        <xdr:cNvSpPr>
          <a:spLocks noChangeAspect="1" noChangeArrowheads="1"/>
        </xdr:cNvSpPr>
      </xdr:nvSpPr>
      <xdr:spPr bwMode="auto">
        <a:xfrm>
          <a:off x="0" y="305348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158</xdr:row>
      <xdr:rowOff>0</xdr:rowOff>
    </xdr:from>
    <xdr:to>
      <xdr:col>0</xdr:col>
      <xdr:colOff>304800</xdr:colOff>
      <xdr:row>159</xdr:row>
      <xdr:rowOff>121920</xdr:rowOff>
    </xdr:to>
    <xdr:sp macro="" textlink="">
      <xdr:nvSpPr>
        <xdr:cNvPr id="3881" name="AutoShape 809" descr="Montreal Canadiens">
          <a:extLst>
            <a:ext uri="{FF2B5EF4-FFF2-40B4-BE49-F238E27FC236}">
              <a16:creationId xmlns:a16="http://schemas.microsoft.com/office/drawing/2014/main" id="{00000000-0008-0000-0D00-0000290F0000}"/>
            </a:ext>
          </a:extLst>
        </xdr:cNvPr>
        <xdr:cNvSpPr>
          <a:spLocks noChangeAspect="1" noChangeArrowheads="1"/>
        </xdr:cNvSpPr>
      </xdr:nvSpPr>
      <xdr:spPr bwMode="auto">
        <a:xfrm>
          <a:off x="0" y="30572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607</xdr:row>
      <xdr:rowOff>0</xdr:rowOff>
    </xdr:from>
    <xdr:to>
      <xdr:col>0</xdr:col>
      <xdr:colOff>304800</xdr:colOff>
      <xdr:row>608</xdr:row>
      <xdr:rowOff>121920</xdr:rowOff>
    </xdr:to>
    <xdr:sp macro="" textlink="">
      <xdr:nvSpPr>
        <xdr:cNvPr id="3882" name="AutoShape 810" descr="Washington Capitals">
          <a:extLst>
            <a:ext uri="{FF2B5EF4-FFF2-40B4-BE49-F238E27FC236}">
              <a16:creationId xmlns:a16="http://schemas.microsoft.com/office/drawing/2014/main" id="{00000000-0008-0000-0D00-00002A0F0000}"/>
            </a:ext>
          </a:extLst>
        </xdr:cNvPr>
        <xdr:cNvSpPr>
          <a:spLocks noChangeAspect="1" noChangeArrowheads="1"/>
        </xdr:cNvSpPr>
      </xdr:nvSpPr>
      <xdr:spPr bwMode="auto">
        <a:xfrm>
          <a:off x="0" y="3060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54</xdr:row>
      <xdr:rowOff>121920</xdr:rowOff>
    </xdr:to>
    <xdr:sp macro="" textlink="">
      <xdr:nvSpPr>
        <xdr:cNvPr id="3883" name="AutoShape 811" descr="Colorado Avalanche">
          <a:extLst>
            <a:ext uri="{FF2B5EF4-FFF2-40B4-BE49-F238E27FC236}">
              <a16:creationId xmlns:a16="http://schemas.microsoft.com/office/drawing/2014/main" id="{00000000-0008-0000-0D00-00002B0F0000}"/>
            </a:ext>
          </a:extLst>
        </xdr:cNvPr>
        <xdr:cNvSpPr>
          <a:spLocks noChangeAspect="1" noChangeArrowheads="1"/>
        </xdr:cNvSpPr>
      </xdr:nvSpPr>
      <xdr:spPr bwMode="auto">
        <a:xfrm>
          <a:off x="0" y="30646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116</xdr:row>
      <xdr:rowOff>0</xdr:rowOff>
    </xdr:from>
    <xdr:to>
      <xdr:col>0</xdr:col>
      <xdr:colOff>304800</xdr:colOff>
      <xdr:row>117</xdr:row>
      <xdr:rowOff>121920</xdr:rowOff>
    </xdr:to>
    <xdr:sp macro="" textlink="">
      <xdr:nvSpPr>
        <xdr:cNvPr id="3884" name="AutoShape 812" descr="Vancouver Canucks">
          <a:extLst>
            <a:ext uri="{FF2B5EF4-FFF2-40B4-BE49-F238E27FC236}">
              <a16:creationId xmlns:a16="http://schemas.microsoft.com/office/drawing/2014/main" id="{00000000-0008-0000-0D00-00002C0F0000}"/>
            </a:ext>
          </a:extLst>
        </xdr:cNvPr>
        <xdr:cNvSpPr>
          <a:spLocks noChangeAspect="1" noChangeArrowheads="1"/>
        </xdr:cNvSpPr>
      </xdr:nvSpPr>
      <xdr:spPr bwMode="auto">
        <a:xfrm>
          <a:off x="0" y="30684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xdr:row>
      <xdr:rowOff>0</xdr:rowOff>
    </xdr:from>
    <xdr:to>
      <xdr:col>0</xdr:col>
      <xdr:colOff>304800</xdr:colOff>
      <xdr:row>157</xdr:row>
      <xdr:rowOff>121920</xdr:rowOff>
    </xdr:to>
    <xdr:sp macro="" textlink="">
      <xdr:nvSpPr>
        <xdr:cNvPr id="3885" name="AutoShape 813" descr="Pittsburgh Penguins">
          <a:extLst>
            <a:ext uri="{FF2B5EF4-FFF2-40B4-BE49-F238E27FC236}">
              <a16:creationId xmlns:a16="http://schemas.microsoft.com/office/drawing/2014/main" id="{00000000-0008-0000-0D00-00002D0F0000}"/>
            </a:ext>
          </a:extLst>
        </xdr:cNvPr>
        <xdr:cNvSpPr>
          <a:spLocks noChangeAspect="1" noChangeArrowheads="1"/>
        </xdr:cNvSpPr>
      </xdr:nvSpPr>
      <xdr:spPr bwMode="auto">
        <a:xfrm>
          <a:off x="0" y="3072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790</xdr:row>
      <xdr:rowOff>0</xdr:rowOff>
    </xdr:from>
    <xdr:to>
      <xdr:col>0</xdr:col>
      <xdr:colOff>304800</xdr:colOff>
      <xdr:row>791</xdr:row>
      <xdr:rowOff>121920</xdr:rowOff>
    </xdr:to>
    <xdr:sp macro="" textlink="">
      <xdr:nvSpPr>
        <xdr:cNvPr id="3886" name="AutoShape 814" descr="Nashville Predators">
          <a:extLst>
            <a:ext uri="{FF2B5EF4-FFF2-40B4-BE49-F238E27FC236}">
              <a16:creationId xmlns:a16="http://schemas.microsoft.com/office/drawing/2014/main" id="{00000000-0008-0000-0D00-00002E0F0000}"/>
            </a:ext>
          </a:extLst>
        </xdr:cNvPr>
        <xdr:cNvSpPr>
          <a:spLocks noChangeAspect="1" noChangeArrowheads="1"/>
        </xdr:cNvSpPr>
      </xdr:nvSpPr>
      <xdr:spPr bwMode="auto">
        <a:xfrm>
          <a:off x="0" y="30758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755</xdr:row>
      <xdr:rowOff>0</xdr:rowOff>
    </xdr:from>
    <xdr:to>
      <xdr:col>0</xdr:col>
      <xdr:colOff>304800</xdr:colOff>
      <xdr:row>756</xdr:row>
      <xdr:rowOff>121920</xdr:rowOff>
    </xdr:to>
    <xdr:sp macro="" textlink="">
      <xdr:nvSpPr>
        <xdr:cNvPr id="3887" name="AutoShape 815" descr="Anaheim Ducks">
          <a:extLst>
            <a:ext uri="{FF2B5EF4-FFF2-40B4-BE49-F238E27FC236}">
              <a16:creationId xmlns:a16="http://schemas.microsoft.com/office/drawing/2014/main" id="{00000000-0008-0000-0D00-00002F0F0000}"/>
            </a:ext>
          </a:extLst>
        </xdr:cNvPr>
        <xdr:cNvSpPr>
          <a:spLocks noChangeAspect="1" noChangeArrowheads="1"/>
        </xdr:cNvSpPr>
      </xdr:nvSpPr>
      <xdr:spPr bwMode="auto">
        <a:xfrm>
          <a:off x="0" y="3079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510</xdr:row>
      <xdr:rowOff>0</xdr:rowOff>
    </xdr:from>
    <xdr:to>
      <xdr:col>0</xdr:col>
      <xdr:colOff>304800</xdr:colOff>
      <xdr:row>511</xdr:row>
      <xdr:rowOff>121920</xdr:rowOff>
    </xdr:to>
    <xdr:sp macro="" textlink="">
      <xdr:nvSpPr>
        <xdr:cNvPr id="3888" name="AutoShape 816" descr="Vegas Golden Knights">
          <a:extLst>
            <a:ext uri="{FF2B5EF4-FFF2-40B4-BE49-F238E27FC236}">
              <a16:creationId xmlns:a16="http://schemas.microsoft.com/office/drawing/2014/main" id="{00000000-0008-0000-0D00-0000300F0000}"/>
            </a:ext>
          </a:extLst>
        </xdr:cNvPr>
        <xdr:cNvSpPr>
          <a:spLocks noChangeAspect="1" noChangeArrowheads="1"/>
        </xdr:cNvSpPr>
      </xdr:nvSpPr>
      <xdr:spPr bwMode="auto">
        <a:xfrm>
          <a:off x="0" y="30833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166</xdr:row>
      <xdr:rowOff>0</xdr:rowOff>
    </xdr:from>
    <xdr:to>
      <xdr:col>0</xdr:col>
      <xdr:colOff>304800</xdr:colOff>
      <xdr:row>167</xdr:row>
      <xdr:rowOff>121920</xdr:rowOff>
    </xdr:to>
    <xdr:sp macro="" textlink="">
      <xdr:nvSpPr>
        <xdr:cNvPr id="3889" name="AutoShape 817" descr="Toronto Maple Leafs">
          <a:extLst>
            <a:ext uri="{FF2B5EF4-FFF2-40B4-BE49-F238E27FC236}">
              <a16:creationId xmlns:a16="http://schemas.microsoft.com/office/drawing/2014/main" id="{00000000-0008-0000-0D00-0000310F0000}"/>
            </a:ext>
          </a:extLst>
        </xdr:cNvPr>
        <xdr:cNvSpPr>
          <a:spLocks noChangeAspect="1" noChangeArrowheads="1"/>
        </xdr:cNvSpPr>
      </xdr:nvSpPr>
      <xdr:spPr bwMode="auto">
        <a:xfrm>
          <a:off x="0" y="30889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752</xdr:row>
      <xdr:rowOff>0</xdr:rowOff>
    </xdr:from>
    <xdr:to>
      <xdr:col>0</xdr:col>
      <xdr:colOff>304800</xdr:colOff>
      <xdr:row>753</xdr:row>
      <xdr:rowOff>121920</xdr:rowOff>
    </xdr:to>
    <xdr:sp macro="" textlink="">
      <xdr:nvSpPr>
        <xdr:cNvPr id="3890" name="AutoShape 818" descr="New York Rangers">
          <a:extLst>
            <a:ext uri="{FF2B5EF4-FFF2-40B4-BE49-F238E27FC236}">
              <a16:creationId xmlns:a16="http://schemas.microsoft.com/office/drawing/2014/main" id="{00000000-0008-0000-0D00-0000320F0000}"/>
            </a:ext>
          </a:extLst>
        </xdr:cNvPr>
        <xdr:cNvSpPr>
          <a:spLocks noChangeAspect="1" noChangeArrowheads="1"/>
        </xdr:cNvSpPr>
      </xdr:nvSpPr>
      <xdr:spPr bwMode="auto">
        <a:xfrm>
          <a:off x="0" y="30926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548</xdr:row>
      <xdr:rowOff>0</xdr:rowOff>
    </xdr:from>
    <xdr:to>
      <xdr:col>0</xdr:col>
      <xdr:colOff>304800</xdr:colOff>
      <xdr:row>549</xdr:row>
      <xdr:rowOff>121920</xdr:rowOff>
    </xdr:to>
    <xdr:sp macro="" textlink="">
      <xdr:nvSpPr>
        <xdr:cNvPr id="3891" name="AutoShape 819" descr="Montreal Canadiens">
          <a:extLst>
            <a:ext uri="{FF2B5EF4-FFF2-40B4-BE49-F238E27FC236}">
              <a16:creationId xmlns:a16="http://schemas.microsoft.com/office/drawing/2014/main" id="{00000000-0008-0000-0D00-0000330F0000}"/>
            </a:ext>
          </a:extLst>
        </xdr:cNvPr>
        <xdr:cNvSpPr>
          <a:spLocks noChangeAspect="1" noChangeArrowheads="1"/>
        </xdr:cNvSpPr>
      </xdr:nvSpPr>
      <xdr:spPr bwMode="auto">
        <a:xfrm>
          <a:off x="0" y="30963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273</xdr:row>
      <xdr:rowOff>0</xdr:rowOff>
    </xdr:from>
    <xdr:to>
      <xdr:col>0</xdr:col>
      <xdr:colOff>304800</xdr:colOff>
      <xdr:row>274</xdr:row>
      <xdr:rowOff>121920</xdr:rowOff>
    </xdr:to>
    <xdr:sp macro="" textlink="">
      <xdr:nvSpPr>
        <xdr:cNvPr id="3892" name="AutoShape 820" descr="Ottawa Senators">
          <a:extLst>
            <a:ext uri="{FF2B5EF4-FFF2-40B4-BE49-F238E27FC236}">
              <a16:creationId xmlns:a16="http://schemas.microsoft.com/office/drawing/2014/main" id="{00000000-0008-0000-0D00-0000340F0000}"/>
            </a:ext>
          </a:extLst>
        </xdr:cNvPr>
        <xdr:cNvSpPr>
          <a:spLocks noChangeAspect="1" noChangeArrowheads="1"/>
        </xdr:cNvSpPr>
      </xdr:nvSpPr>
      <xdr:spPr bwMode="auto">
        <a:xfrm>
          <a:off x="0" y="31001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423</xdr:row>
      <xdr:rowOff>0</xdr:rowOff>
    </xdr:from>
    <xdr:to>
      <xdr:col>0</xdr:col>
      <xdr:colOff>304800</xdr:colOff>
      <xdr:row>424</xdr:row>
      <xdr:rowOff>121920</xdr:rowOff>
    </xdr:to>
    <xdr:sp macro="" textlink="">
      <xdr:nvSpPr>
        <xdr:cNvPr id="3893" name="AutoShape 821" descr="Arizona Coyotes">
          <a:extLst>
            <a:ext uri="{FF2B5EF4-FFF2-40B4-BE49-F238E27FC236}">
              <a16:creationId xmlns:a16="http://schemas.microsoft.com/office/drawing/2014/main" id="{00000000-0008-0000-0D00-0000350F0000}"/>
            </a:ext>
          </a:extLst>
        </xdr:cNvPr>
        <xdr:cNvSpPr>
          <a:spLocks noChangeAspect="1" noChangeArrowheads="1"/>
        </xdr:cNvSpPr>
      </xdr:nvSpPr>
      <xdr:spPr bwMode="auto">
        <a:xfrm>
          <a:off x="0" y="3103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751</xdr:row>
      <xdr:rowOff>0</xdr:rowOff>
    </xdr:from>
    <xdr:to>
      <xdr:col>0</xdr:col>
      <xdr:colOff>304800</xdr:colOff>
      <xdr:row>752</xdr:row>
      <xdr:rowOff>121920</xdr:rowOff>
    </xdr:to>
    <xdr:sp macro="" textlink="">
      <xdr:nvSpPr>
        <xdr:cNvPr id="3894" name="AutoShape 822" descr="New York Islanders">
          <a:extLst>
            <a:ext uri="{FF2B5EF4-FFF2-40B4-BE49-F238E27FC236}">
              <a16:creationId xmlns:a16="http://schemas.microsoft.com/office/drawing/2014/main" id="{00000000-0008-0000-0D00-0000360F0000}"/>
            </a:ext>
          </a:extLst>
        </xdr:cNvPr>
        <xdr:cNvSpPr>
          <a:spLocks noChangeAspect="1" noChangeArrowheads="1"/>
        </xdr:cNvSpPr>
      </xdr:nvSpPr>
      <xdr:spPr bwMode="auto">
        <a:xfrm>
          <a:off x="0" y="31075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163</xdr:row>
      <xdr:rowOff>0</xdr:rowOff>
    </xdr:from>
    <xdr:to>
      <xdr:col>0</xdr:col>
      <xdr:colOff>304800</xdr:colOff>
      <xdr:row>164</xdr:row>
      <xdr:rowOff>121920</xdr:rowOff>
    </xdr:to>
    <xdr:sp macro="" textlink="">
      <xdr:nvSpPr>
        <xdr:cNvPr id="3895" name="AutoShape 823" descr="St Louis Blues">
          <a:extLst>
            <a:ext uri="{FF2B5EF4-FFF2-40B4-BE49-F238E27FC236}">
              <a16:creationId xmlns:a16="http://schemas.microsoft.com/office/drawing/2014/main" id="{00000000-0008-0000-0D00-0000370F0000}"/>
            </a:ext>
          </a:extLst>
        </xdr:cNvPr>
        <xdr:cNvSpPr>
          <a:spLocks noChangeAspect="1" noChangeArrowheads="1"/>
        </xdr:cNvSpPr>
      </xdr:nvSpPr>
      <xdr:spPr bwMode="auto">
        <a:xfrm>
          <a:off x="0" y="31113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xdr:row>
      <xdr:rowOff>0</xdr:rowOff>
    </xdr:from>
    <xdr:to>
      <xdr:col>0</xdr:col>
      <xdr:colOff>304800</xdr:colOff>
      <xdr:row>471</xdr:row>
      <xdr:rowOff>121920</xdr:rowOff>
    </xdr:to>
    <xdr:sp macro="" textlink="">
      <xdr:nvSpPr>
        <xdr:cNvPr id="3896" name="AutoShape 824" descr="Buffalo Sabres">
          <a:extLst>
            <a:ext uri="{FF2B5EF4-FFF2-40B4-BE49-F238E27FC236}">
              <a16:creationId xmlns:a16="http://schemas.microsoft.com/office/drawing/2014/main" id="{00000000-0008-0000-0D00-0000380F0000}"/>
            </a:ext>
          </a:extLst>
        </xdr:cNvPr>
        <xdr:cNvSpPr>
          <a:spLocks noChangeAspect="1" noChangeArrowheads="1"/>
        </xdr:cNvSpPr>
      </xdr:nvSpPr>
      <xdr:spPr bwMode="auto">
        <a:xfrm>
          <a:off x="0" y="3115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451</xdr:row>
      <xdr:rowOff>0</xdr:rowOff>
    </xdr:from>
    <xdr:to>
      <xdr:col>0</xdr:col>
      <xdr:colOff>304800</xdr:colOff>
      <xdr:row>452</xdr:row>
      <xdr:rowOff>121920</xdr:rowOff>
    </xdr:to>
    <xdr:sp macro="" textlink="">
      <xdr:nvSpPr>
        <xdr:cNvPr id="3897" name="AutoShape 825" descr="Dallas Stars">
          <a:extLst>
            <a:ext uri="{FF2B5EF4-FFF2-40B4-BE49-F238E27FC236}">
              <a16:creationId xmlns:a16="http://schemas.microsoft.com/office/drawing/2014/main" id="{00000000-0008-0000-0D00-0000390F0000}"/>
            </a:ext>
          </a:extLst>
        </xdr:cNvPr>
        <xdr:cNvSpPr>
          <a:spLocks noChangeAspect="1" noChangeArrowheads="1"/>
        </xdr:cNvSpPr>
      </xdr:nvSpPr>
      <xdr:spPr bwMode="auto">
        <a:xfrm>
          <a:off x="0" y="31187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300</xdr:row>
      <xdr:rowOff>0</xdr:rowOff>
    </xdr:from>
    <xdr:to>
      <xdr:col>0</xdr:col>
      <xdr:colOff>304800</xdr:colOff>
      <xdr:row>301</xdr:row>
      <xdr:rowOff>121920</xdr:rowOff>
    </xdr:to>
    <xdr:sp macro="" textlink="">
      <xdr:nvSpPr>
        <xdr:cNvPr id="3898" name="AutoShape 826" descr="Tampa Bay Lightning">
          <a:extLst>
            <a:ext uri="{FF2B5EF4-FFF2-40B4-BE49-F238E27FC236}">
              <a16:creationId xmlns:a16="http://schemas.microsoft.com/office/drawing/2014/main" id="{00000000-0008-0000-0D00-00003A0F0000}"/>
            </a:ext>
          </a:extLst>
        </xdr:cNvPr>
        <xdr:cNvSpPr>
          <a:spLocks noChangeAspect="1" noChangeArrowheads="1"/>
        </xdr:cNvSpPr>
      </xdr:nvSpPr>
      <xdr:spPr bwMode="auto">
        <a:xfrm>
          <a:off x="0" y="31225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100</xdr:row>
      <xdr:rowOff>0</xdr:rowOff>
    </xdr:from>
    <xdr:to>
      <xdr:col>0</xdr:col>
      <xdr:colOff>304800</xdr:colOff>
      <xdr:row>101</xdr:row>
      <xdr:rowOff>121920</xdr:rowOff>
    </xdr:to>
    <xdr:sp macro="" textlink="">
      <xdr:nvSpPr>
        <xdr:cNvPr id="3899" name="AutoShape 827" descr="Edmonton Oilers">
          <a:extLst>
            <a:ext uri="{FF2B5EF4-FFF2-40B4-BE49-F238E27FC236}">
              <a16:creationId xmlns:a16="http://schemas.microsoft.com/office/drawing/2014/main" id="{00000000-0008-0000-0D00-00003B0F0000}"/>
            </a:ext>
          </a:extLst>
        </xdr:cNvPr>
        <xdr:cNvSpPr>
          <a:spLocks noChangeAspect="1" noChangeArrowheads="1"/>
        </xdr:cNvSpPr>
      </xdr:nvSpPr>
      <xdr:spPr bwMode="auto">
        <a:xfrm>
          <a:off x="0" y="31262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426</xdr:row>
      <xdr:rowOff>0</xdr:rowOff>
    </xdr:from>
    <xdr:to>
      <xdr:col>0</xdr:col>
      <xdr:colOff>304800</xdr:colOff>
      <xdr:row>427</xdr:row>
      <xdr:rowOff>121920</xdr:rowOff>
    </xdr:to>
    <xdr:sp macro="" textlink="">
      <xdr:nvSpPr>
        <xdr:cNvPr id="3900" name="AutoShape 828" descr="Boston Bruins">
          <a:extLst>
            <a:ext uri="{FF2B5EF4-FFF2-40B4-BE49-F238E27FC236}">
              <a16:creationId xmlns:a16="http://schemas.microsoft.com/office/drawing/2014/main" id="{00000000-0008-0000-0D00-00003C0F0000}"/>
            </a:ext>
          </a:extLst>
        </xdr:cNvPr>
        <xdr:cNvSpPr>
          <a:spLocks noChangeAspect="1" noChangeArrowheads="1"/>
        </xdr:cNvSpPr>
      </xdr:nvSpPr>
      <xdr:spPr bwMode="auto">
        <a:xfrm>
          <a:off x="0" y="31299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765</xdr:row>
      <xdr:rowOff>0</xdr:rowOff>
    </xdr:from>
    <xdr:to>
      <xdr:col>0</xdr:col>
      <xdr:colOff>304800</xdr:colOff>
      <xdr:row>766</xdr:row>
      <xdr:rowOff>121920</xdr:rowOff>
    </xdr:to>
    <xdr:sp macro="" textlink="">
      <xdr:nvSpPr>
        <xdr:cNvPr id="3901" name="AutoShape 829" descr="Buffalo Sabres">
          <a:extLst>
            <a:ext uri="{FF2B5EF4-FFF2-40B4-BE49-F238E27FC236}">
              <a16:creationId xmlns:a16="http://schemas.microsoft.com/office/drawing/2014/main" id="{00000000-0008-0000-0D00-00003D0F0000}"/>
            </a:ext>
          </a:extLst>
        </xdr:cNvPr>
        <xdr:cNvSpPr>
          <a:spLocks noChangeAspect="1" noChangeArrowheads="1"/>
        </xdr:cNvSpPr>
      </xdr:nvSpPr>
      <xdr:spPr bwMode="auto">
        <a:xfrm>
          <a:off x="0" y="3133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599</xdr:row>
      <xdr:rowOff>0</xdr:rowOff>
    </xdr:from>
    <xdr:to>
      <xdr:col>0</xdr:col>
      <xdr:colOff>304800</xdr:colOff>
      <xdr:row>600</xdr:row>
      <xdr:rowOff>121920</xdr:rowOff>
    </xdr:to>
    <xdr:sp macro="" textlink="">
      <xdr:nvSpPr>
        <xdr:cNvPr id="3902" name="AutoShape 830" descr="Minnesota Wild">
          <a:extLst>
            <a:ext uri="{FF2B5EF4-FFF2-40B4-BE49-F238E27FC236}">
              <a16:creationId xmlns:a16="http://schemas.microsoft.com/office/drawing/2014/main" id="{00000000-0008-0000-0D00-00003E0F0000}"/>
            </a:ext>
          </a:extLst>
        </xdr:cNvPr>
        <xdr:cNvSpPr>
          <a:spLocks noChangeAspect="1" noChangeArrowheads="1"/>
        </xdr:cNvSpPr>
      </xdr:nvSpPr>
      <xdr:spPr bwMode="auto">
        <a:xfrm>
          <a:off x="0" y="31374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33</xdr:row>
      <xdr:rowOff>121920</xdr:rowOff>
    </xdr:to>
    <xdr:sp macro="" textlink="">
      <xdr:nvSpPr>
        <xdr:cNvPr id="3903" name="AutoShape 831" descr="Minnesota Wild">
          <a:extLst>
            <a:ext uri="{FF2B5EF4-FFF2-40B4-BE49-F238E27FC236}">
              <a16:creationId xmlns:a16="http://schemas.microsoft.com/office/drawing/2014/main" id="{00000000-0008-0000-0D00-00003F0F0000}"/>
            </a:ext>
          </a:extLst>
        </xdr:cNvPr>
        <xdr:cNvSpPr>
          <a:spLocks noChangeAspect="1" noChangeArrowheads="1"/>
        </xdr:cNvSpPr>
      </xdr:nvSpPr>
      <xdr:spPr bwMode="auto">
        <a:xfrm>
          <a:off x="0" y="31411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168</xdr:row>
      <xdr:rowOff>0</xdr:rowOff>
    </xdr:from>
    <xdr:to>
      <xdr:col>0</xdr:col>
      <xdr:colOff>304800</xdr:colOff>
      <xdr:row>169</xdr:row>
      <xdr:rowOff>121920</xdr:rowOff>
    </xdr:to>
    <xdr:sp macro="" textlink="">
      <xdr:nvSpPr>
        <xdr:cNvPr id="3904" name="AutoShape 832" descr="Pittsburgh Penguins">
          <a:extLst>
            <a:ext uri="{FF2B5EF4-FFF2-40B4-BE49-F238E27FC236}">
              <a16:creationId xmlns:a16="http://schemas.microsoft.com/office/drawing/2014/main" id="{00000000-0008-0000-0D00-0000400F0000}"/>
            </a:ext>
          </a:extLst>
        </xdr:cNvPr>
        <xdr:cNvSpPr>
          <a:spLocks noChangeAspect="1" noChangeArrowheads="1"/>
        </xdr:cNvSpPr>
      </xdr:nvSpPr>
      <xdr:spPr bwMode="auto">
        <a:xfrm>
          <a:off x="0" y="31449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387</xdr:row>
      <xdr:rowOff>0</xdr:rowOff>
    </xdr:from>
    <xdr:to>
      <xdr:col>0</xdr:col>
      <xdr:colOff>304800</xdr:colOff>
      <xdr:row>388</xdr:row>
      <xdr:rowOff>121920</xdr:rowOff>
    </xdr:to>
    <xdr:sp macro="" textlink="">
      <xdr:nvSpPr>
        <xdr:cNvPr id="3905" name="AutoShape 833" descr="Ottawa Senators">
          <a:extLst>
            <a:ext uri="{FF2B5EF4-FFF2-40B4-BE49-F238E27FC236}">
              <a16:creationId xmlns:a16="http://schemas.microsoft.com/office/drawing/2014/main" id="{00000000-0008-0000-0D00-0000410F0000}"/>
            </a:ext>
          </a:extLst>
        </xdr:cNvPr>
        <xdr:cNvSpPr>
          <a:spLocks noChangeAspect="1" noChangeArrowheads="1"/>
        </xdr:cNvSpPr>
      </xdr:nvSpPr>
      <xdr:spPr bwMode="auto">
        <a:xfrm>
          <a:off x="0" y="31486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245</xdr:row>
      <xdr:rowOff>0</xdr:rowOff>
    </xdr:from>
    <xdr:to>
      <xdr:col>0</xdr:col>
      <xdr:colOff>304800</xdr:colOff>
      <xdr:row>246</xdr:row>
      <xdr:rowOff>121920</xdr:rowOff>
    </xdr:to>
    <xdr:sp macro="" textlink="">
      <xdr:nvSpPr>
        <xdr:cNvPr id="3906" name="AutoShape 834" descr="St Louis Blues">
          <a:extLst>
            <a:ext uri="{FF2B5EF4-FFF2-40B4-BE49-F238E27FC236}">
              <a16:creationId xmlns:a16="http://schemas.microsoft.com/office/drawing/2014/main" id="{00000000-0008-0000-0D00-0000420F0000}"/>
            </a:ext>
          </a:extLst>
        </xdr:cNvPr>
        <xdr:cNvSpPr>
          <a:spLocks noChangeAspect="1" noChangeArrowheads="1"/>
        </xdr:cNvSpPr>
      </xdr:nvSpPr>
      <xdr:spPr bwMode="auto">
        <a:xfrm>
          <a:off x="0" y="31523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541</xdr:row>
      <xdr:rowOff>0</xdr:rowOff>
    </xdr:from>
    <xdr:to>
      <xdr:col>0</xdr:col>
      <xdr:colOff>304800</xdr:colOff>
      <xdr:row>542</xdr:row>
      <xdr:rowOff>121920</xdr:rowOff>
    </xdr:to>
    <xdr:sp macro="" textlink="">
      <xdr:nvSpPr>
        <xdr:cNvPr id="3907" name="AutoShape 835" descr="Los Angeles Kings">
          <a:extLst>
            <a:ext uri="{FF2B5EF4-FFF2-40B4-BE49-F238E27FC236}">
              <a16:creationId xmlns:a16="http://schemas.microsoft.com/office/drawing/2014/main" id="{00000000-0008-0000-0D00-0000430F0000}"/>
            </a:ext>
          </a:extLst>
        </xdr:cNvPr>
        <xdr:cNvSpPr>
          <a:spLocks noChangeAspect="1" noChangeArrowheads="1"/>
        </xdr:cNvSpPr>
      </xdr:nvSpPr>
      <xdr:spPr bwMode="auto">
        <a:xfrm>
          <a:off x="0" y="31561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181</xdr:row>
      <xdr:rowOff>0</xdr:rowOff>
    </xdr:from>
    <xdr:to>
      <xdr:col>0</xdr:col>
      <xdr:colOff>304800</xdr:colOff>
      <xdr:row>182</xdr:row>
      <xdr:rowOff>121920</xdr:rowOff>
    </xdr:to>
    <xdr:sp macro="" textlink="">
      <xdr:nvSpPr>
        <xdr:cNvPr id="3908" name="AutoShape 836" descr="San Jose Sharks">
          <a:extLst>
            <a:ext uri="{FF2B5EF4-FFF2-40B4-BE49-F238E27FC236}">
              <a16:creationId xmlns:a16="http://schemas.microsoft.com/office/drawing/2014/main" id="{00000000-0008-0000-0D00-0000440F0000}"/>
            </a:ext>
          </a:extLst>
        </xdr:cNvPr>
        <xdr:cNvSpPr>
          <a:spLocks noChangeAspect="1" noChangeArrowheads="1"/>
        </xdr:cNvSpPr>
      </xdr:nvSpPr>
      <xdr:spPr bwMode="auto">
        <a:xfrm>
          <a:off x="0" y="31598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328</xdr:row>
      <xdr:rowOff>0</xdr:rowOff>
    </xdr:from>
    <xdr:to>
      <xdr:col>0</xdr:col>
      <xdr:colOff>304800</xdr:colOff>
      <xdr:row>329</xdr:row>
      <xdr:rowOff>121920</xdr:rowOff>
    </xdr:to>
    <xdr:sp macro="" textlink="">
      <xdr:nvSpPr>
        <xdr:cNvPr id="3909" name="AutoShape 837" descr="Minnesota Wild">
          <a:extLst>
            <a:ext uri="{FF2B5EF4-FFF2-40B4-BE49-F238E27FC236}">
              <a16:creationId xmlns:a16="http://schemas.microsoft.com/office/drawing/2014/main" id="{00000000-0008-0000-0D00-0000450F0000}"/>
            </a:ext>
          </a:extLst>
        </xdr:cNvPr>
        <xdr:cNvSpPr>
          <a:spLocks noChangeAspect="1" noChangeArrowheads="1"/>
        </xdr:cNvSpPr>
      </xdr:nvSpPr>
      <xdr:spPr bwMode="auto">
        <a:xfrm>
          <a:off x="0" y="3163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390</xdr:row>
      <xdr:rowOff>0</xdr:rowOff>
    </xdr:from>
    <xdr:to>
      <xdr:col>0</xdr:col>
      <xdr:colOff>304800</xdr:colOff>
      <xdr:row>391</xdr:row>
      <xdr:rowOff>121920</xdr:rowOff>
    </xdr:to>
    <xdr:sp macro="" textlink="">
      <xdr:nvSpPr>
        <xdr:cNvPr id="3910" name="AutoShape 838" descr="Detroit Red Wings">
          <a:extLst>
            <a:ext uri="{FF2B5EF4-FFF2-40B4-BE49-F238E27FC236}">
              <a16:creationId xmlns:a16="http://schemas.microsoft.com/office/drawing/2014/main" id="{00000000-0008-0000-0D00-0000460F0000}"/>
            </a:ext>
          </a:extLst>
        </xdr:cNvPr>
        <xdr:cNvSpPr>
          <a:spLocks noChangeAspect="1" noChangeArrowheads="1"/>
        </xdr:cNvSpPr>
      </xdr:nvSpPr>
      <xdr:spPr bwMode="auto">
        <a:xfrm>
          <a:off x="0" y="31673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192</xdr:row>
      <xdr:rowOff>0</xdr:rowOff>
    </xdr:from>
    <xdr:to>
      <xdr:col>0</xdr:col>
      <xdr:colOff>304800</xdr:colOff>
      <xdr:row>193</xdr:row>
      <xdr:rowOff>121920</xdr:rowOff>
    </xdr:to>
    <xdr:sp macro="" textlink="">
      <xdr:nvSpPr>
        <xdr:cNvPr id="3911" name="AutoShape 839" descr="Nashville Predators">
          <a:extLst>
            <a:ext uri="{FF2B5EF4-FFF2-40B4-BE49-F238E27FC236}">
              <a16:creationId xmlns:a16="http://schemas.microsoft.com/office/drawing/2014/main" id="{00000000-0008-0000-0D00-0000470F0000}"/>
            </a:ext>
          </a:extLst>
        </xdr:cNvPr>
        <xdr:cNvSpPr>
          <a:spLocks noChangeAspect="1" noChangeArrowheads="1"/>
        </xdr:cNvSpPr>
      </xdr:nvSpPr>
      <xdr:spPr bwMode="auto">
        <a:xfrm>
          <a:off x="0" y="31710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796</xdr:row>
      <xdr:rowOff>0</xdr:rowOff>
    </xdr:from>
    <xdr:to>
      <xdr:col>0</xdr:col>
      <xdr:colOff>304800</xdr:colOff>
      <xdr:row>797</xdr:row>
      <xdr:rowOff>121920</xdr:rowOff>
    </xdr:to>
    <xdr:sp macro="" textlink="">
      <xdr:nvSpPr>
        <xdr:cNvPr id="3912" name="AutoShape 840" descr="Nashville Predators">
          <a:extLst>
            <a:ext uri="{FF2B5EF4-FFF2-40B4-BE49-F238E27FC236}">
              <a16:creationId xmlns:a16="http://schemas.microsoft.com/office/drawing/2014/main" id="{00000000-0008-0000-0D00-0000480F0000}"/>
            </a:ext>
          </a:extLst>
        </xdr:cNvPr>
        <xdr:cNvSpPr>
          <a:spLocks noChangeAspect="1" noChangeArrowheads="1"/>
        </xdr:cNvSpPr>
      </xdr:nvSpPr>
      <xdr:spPr bwMode="auto">
        <a:xfrm>
          <a:off x="0" y="31747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424</xdr:row>
      <xdr:rowOff>0</xdr:rowOff>
    </xdr:from>
    <xdr:to>
      <xdr:col>0</xdr:col>
      <xdr:colOff>304800</xdr:colOff>
      <xdr:row>425</xdr:row>
      <xdr:rowOff>121920</xdr:rowOff>
    </xdr:to>
    <xdr:sp macro="" textlink="">
      <xdr:nvSpPr>
        <xdr:cNvPr id="3913" name="AutoShape 841" descr="Columbus Blue Jackets">
          <a:extLst>
            <a:ext uri="{FF2B5EF4-FFF2-40B4-BE49-F238E27FC236}">
              <a16:creationId xmlns:a16="http://schemas.microsoft.com/office/drawing/2014/main" id="{00000000-0008-0000-0D00-0000490F0000}"/>
            </a:ext>
          </a:extLst>
        </xdr:cNvPr>
        <xdr:cNvSpPr>
          <a:spLocks noChangeAspect="1" noChangeArrowheads="1"/>
        </xdr:cNvSpPr>
      </xdr:nvSpPr>
      <xdr:spPr bwMode="auto">
        <a:xfrm>
          <a:off x="0" y="31785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282</xdr:row>
      <xdr:rowOff>0</xdr:rowOff>
    </xdr:from>
    <xdr:to>
      <xdr:col>0</xdr:col>
      <xdr:colOff>304800</xdr:colOff>
      <xdr:row>283</xdr:row>
      <xdr:rowOff>123825</xdr:rowOff>
    </xdr:to>
    <xdr:sp macro="" textlink="">
      <xdr:nvSpPr>
        <xdr:cNvPr id="3914" name="AutoShape 842" descr="Buffalo Sabres">
          <a:extLst>
            <a:ext uri="{FF2B5EF4-FFF2-40B4-BE49-F238E27FC236}">
              <a16:creationId xmlns:a16="http://schemas.microsoft.com/office/drawing/2014/main" id="{00000000-0008-0000-0D00-00004A0F0000}"/>
            </a:ext>
          </a:extLst>
        </xdr:cNvPr>
        <xdr:cNvSpPr>
          <a:spLocks noChangeAspect="1" noChangeArrowheads="1"/>
        </xdr:cNvSpPr>
      </xdr:nvSpPr>
      <xdr:spPr bwMode="auto">
        <a:xfrm>
          <a:off x="0" y="31822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15" name="AutoShape 843" descr="Chicago Blackhawks">
          <a:extLst>
            <a:ext uri="{FF2B5EF4-FFF2-40B4-BE49-F238E27FC236}">
              <a16:creationId xmlns:a16="http://schemas.microsoft.com/office/drawing/2014/main" id="{00000000-0008-0000-0D00-00004B0F0000}"/>
            </a:ext>
          </a:extLst>
        </xdr:cNvPr>
        <xdr:cNvSpPr>
          <a:spLocks noChangeAspect="1" noChangeArrowheads="1"/>
        </xdr:cNvSpPr>
      </xdr:nvSpPr>
      <xdr:spPr bwMode="auto">
        <a:xfrm>
          <a:off x="0" y="3189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6" name="AutoShape 844" descr="Chicago Blackhawks">
          <a:extLst>
            <a:ext uri="{FF2B5EF4-FFF2-40B4-BE49-F238E27FC236}">
              <a16:creationId xmlns:a16="http://schemas.microsoft.com/office/drawing/2014/main" id="{00000000-0008-0000-0D00-00004C0F0000}"/>
            </a:ext>
          </a:extLst>
        </xdr:cNvPr>
        <xdr:cNvSpPr>
          <a:spLocks noChangeAspect="1" noChangeArrowheads="1"/>
        </xdr:cNvSpPr>
      </xdr:nvSpPr>
      <xdr:spPr bwMode="auto">
        <a:xfrm>
          <a:off x="0" y="3191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7" name="AutoShape 845" descr="Los Angeles Kings">
          <a:extLst>
            <a:ext uri="{FF2B5EF4-FFF2-40B4-BE49-F238E27FC236}">
              <a16:creationId xmlns:a16="http://schemas.microsoft.com/office/drawing/2014/main" id="{00000000-0008-0000-0D00-00004D0F0000}"/>
            </a:ext>
          </a:extLst>
        </xdr:cNvPr>
        <xdr:cNvSpPr>
          <a:spLocks noChangeAspect="1" noChangeArrowheads="1"/>
        </xdr:cNvSpPr>
      </xdr:nvSpPr>
      <xdr:spPr bwMode="auto">
        <a:xfrm>
          <a:off x="0" y="3195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8" name="AutoShape 846" descr="Washington Capitals">
          <a:extLst>
            <a:ext uri="{FF2B5EF4-FFF2-40B4-BE49-F238E27FC236}">
              <a16:creationId xmlns:a16="http://schemas.microsoft.com/office/drawing/2014/main" id="{00000000-0008-0000-0D00-00004E0F0000}"/>
            </a:ext>
          </a:extLst>
        </xdr:cNvPr>
        <xdr:cNvSpPr>
          <a:spLocks noChangeAspect="1" noChangeArrowheads="1"/>
        </xdr:cNvSpPr>
      </xdr:nvSpPr>
      <xdr:spPr bwMode="auto">
        <a:xfrm>
          <a:off x="0" y="3198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9" name="AutoShape 847" descr="Pittsburgh Penguins">
          <a:extLst>
            <a:ext uri="{FF2B5EF4-FFF2-40B4-BE49-F238E27FC236}">
              <a16:creationId xmlns:a16="http://schemas.microsoft.com/office/drawing/2014/main" id="{00000000-0008-0000-0D00-00004F0F0000}"/>
            </a:ext>
          </a:extLst>
        </xdr:cNvPr>
        <xdr:cNvSpPr>
          <a:spLocks noChangeAspect="1" noChangeArrowheads="1"/>
        </xdr:cNvSpPr>
      </xdr:nvSpPr>
      <xdr:spPr bwMode="auto">
        <a:xfrm>
          <a:off x="0" y="3202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0" name="AutoShape 848" descr="Dallas Stars">
          <a:extLst>
            <a:ext uri="{FF2B5EF4-FFF2-40B4-BE49-F238E27FC236}">
              <a16:creationId xmlns:a16="http://schemas.microsoft.com/office/drawing/2014/main" id="{00000000-0008-0000-0D00-0000500F0000}"/>
            </a:ext>
          </a:extLst>
        </xdr:cNvPr>
        <xdr:cNvSpPr>
          <a:spLocks noChangeAspect="1" noChangeArrowheads="1"/>
        </xdr:cNvSpPr>
      </xdr:nvSpPr>
      <xdr:spPr bwMode="auto">
        <a:xfrm>
          <a:off x="0" y="3206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1" name="AutoShape 849" descr="Nashville Predators">
          <a:extLst>
            <a:ext uri="{FF2B5EF4-FFF2-40B4-BE49-F238E27FC236}">
              <a16:creationId xmlns:a16="http://schemas.microsoft.com/office/drawing/2014/main" id="{00000000-0008-0000-0D00-0000510F0000}"/>
            </a:ext>
          </a:extLst>
        </xdr:cNvPr>
        <xdr:cNvSpPr>
          <a:spLocks noChangeAspect="1" noChangeArrowheads="1"/>
        </xdr:cNvSpPr>
      </xdr:nvSpPr>
      <xdr:spPr bwMode="auto">
        <a:xfrm>
          <a:off x="0" y="3208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2" name="AutoShape 850" descr="Pittsburgh Penguins">
          <a:extLst>
            <a:ext uri="{FF2B5EF4-FFF2-40B4-BE49-F238E27FC236}">
              <a16:creationId xmlns:a16="http://schemas.microsoft.com/office/drawing/2014/main" id="{00000000-0008-0000-0D00-0000520F0000}"/>
            </a:ext>
          </a:extLst>
        </xdr:cNvPr>
        <xdr:cNvSpPr>
          <a:spLocks noChangeAspect="1" noChangeArrowheads="1"/>
        </xdr:cNvSpPr>
      </xdr:nvSpPr>
      <xdr:spPr bwMode="auto">
        <a:xfrm>
          <a:off x="0" y="3209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3" name="AutoShape 851" descr="Anaheim Ducks">
          <a:extLst>
            <a:ext uri="{FF2B5EF4-FFF2-40B4-BE49-F238E27FC236}">
              <a16:creationId xmlns:a16="http://schemas.microsoft.com/office/drawing/2014/main" id="{00000000-0008-0000-0D00-0000530F0000}"/>
            </a:ext>
          </a:extLst>
        </xdr:cNvPr>
        <xdr:cNvSpPr>
          <a:spLocks noChangeAspect="1" noChangeArrowheads="1"/>
        </xdr:cNvSpPr>
      </xdr:nvSpPr>
      <xdr:spPr bwMode="auto">
        <a:xfrm>
          <a:off x="0" y="3213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4" name="AutoShape 852" descr="New York Rangers">
          <a:extLst>
            <a:ext uri="{FF2B5EF4-FFF2-40B4-BE49-F238E27FC236}">
              <a16:creationId xmlns:a16="http://schemas.microsoft.com/office/drawing/2014/main" id="{00000000-0008-0000-0D00-0000540F0000}"/>
            </a:ext>
          </a:extLst>
        </xdr:cNvPr>
        <xdr:cNvSpPr>
          <a:spLocks noChangeAspect="1" noChangeArrowheads="1"/>
        </xdr:cNvSpPr>
      </xdr:nvSpPr>
      <xdr:spPr bwMode="auto">
        <a:xfrm>
          <a:off x="0" y="3215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5" name="AutoShape 853" descr="Tampa Bay Lightning">
          <a:extLst>
            <a:ext uri="{FF2B5EF4-FFF2-40B4-BE49-F238E27FC236}">
              <a16:creationId xmlns:a16="http://schemas.microsoft.com/office/drawing/2014/main" id="{00000000-0008-0000-0D00-0000550F0000}"/>
            </a:ext>
          </a:extLst>
        </xdr:cNvPr>
        <xdr:cNvSpPr>
          <a:spLocks noChangeAspect="1" noChangeArrowheads="1"/>
        </xdr:cNvSpPr>
      </xdr:nvSpPr>
      <xdr:spPr bwMode="auto">
        <a:xfrm>
          <a:off x="0" y="3219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6" name="AutoShape 854" descr="Edmonton Oilers">
          <a:extLst>
            <a:ext uri="{FF2B5EF4-FFF2-40B4-BE49-F238E27FC236}">
              <a16:creationId xmlns:a16="http://schemas.microsoft.com/office/drawing/2014/main" id="{00000000-0008-0000-0D00-0000560F0000}"/>
            </a:ext>
          </a:extLst>
        </xdr:cNvPr>
        <xdr:cNvSpPr>
          <a:spLocks noChangeAspect="1" noChangeArrowheads="1"/>
        </xdr:cNvSpPr>
      </xdr:nvSpPr>
      <xdr:spPr bwMode="auto">
        <a:xfrm>
          <a:off x="0" y="3222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7" name="AutoShape 855" descr="Philadelphia Flyers">
          <a:extLst>
            <a:ext uri="{FF2B5EF4-FFF2-40B4-BE49-F238E27FC236}">
              <a16:creationId xmlns:a16="http://schemas.microsoft.com/office/drawing/2014/main" id="{00000000-0008-0000-0D00-0000570F0000}"/>
            </a:ext>
          </a:extLst>
        </xdr:cNvPr>
        <xdr:cNvSpPr>
          <a:spLocks noChangeAspect="1" noChangeArrowheads="1"/>
        </xdr:cNvSpPr>
      </xdr:nvSpPr>
      <xdr:spPr bwMode="auto">
        <a:xfrm>
          <a:off x="0" y="3226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8" name="AutoShape 856" descr="Anaheim Ducks">
          <a:extLst>
            <a:ext uri="{FF2B5EF4-FFF2-40B4-BE49-F238E27FC236}">
              <a16:creationId xmlns:a16="http://schemas.microsoft.com/office/drawing/2014/main" id="{00000000-0008-0000-0D00-0000580F0000}"/>
            </a:ext>
          </a:extLst>
        </xdr:cNvPr>
        <xdr:cNvSpPr>
          <a:spLocks noChangeAspect="1" noChangeArrowheads="1"/>
        </xdr:cNvSpPr>
      </xdr:nvSpPr>
      <xdr:spPr bwMode="auto">
        <a:xfrm>
          <a:off x="0" y="3230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9" name="AutoShape 857" descr="Philadelphia Flyers">
          <a:extLst>
            <a:ext uri="{FF2B5EF4-FFF2-40B4-BE49-F238E27FC236}">
              <a16:creationId xmlns:a16="http://schemas.microsoft.com/office/drawing/2014/main" id="{00000000-0008-0000-0D00-0000590F0000}"/>
            </a:ext>
          </a:extLst>
        </xdr:cNvPr>
        <xdr:cNvSpPr>
          <a:spLocks noChangeAspect="1" noChangeArrowheads="1"/>
        </xdr:cNvSpPr>
      </xdr:nvSpPr>
      <xdr:spPr bwMode="auto">
        <a:xfrm>
          <a:off x="0" y="3233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0" name="AutoShape 858" descr="San Jose Sharks">
          <a:extLst>
            <a:ext uri="{FF2B5EF4-FFF2-40B4-BE49-F238E27FC236}">
              <a16:creationId xmlns:a16="http://schemas.microsoft.com/office/drawing/2014/main" id="{00000000-0008-0000-0D00-00005A0F0000}"/>
            </a:ext>
          </a:extLst>
        </xdr:cNvPr>
        <xdr:cNvSpPr>
          <a:spLocks noChangeAspect="1" noChangeArrowheads="1"/>
        </xdr:cNvSpPr>
      </xdr:nvSpPr>
      <xdr:spPr bwMode="auto">
        <a:xfrm>
          <a:off x="0" y="3237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1" name="AutoShape 859" descr="Pittsburgh Penguins">
          <a:extLst>
            <a:ext uri="{FF2B5EF4-FFF2-40B4-BE49-F238E27FC236}">
              <a16:creationId xmlns:a16="http://schemas.microsoft.com/office/drawing/2014/main" id="{00000000-0008-0000-0D00-00005B0F0000}"/>
            </a:ext>
          </a:extLst>
        </xdr:cNvPr>
        <xdr:cNvSpPr>
          <a:spLocks noChangeAspect="1" noChangeArrowheads="1"/>
        </xdr:cNvSpPr>
      </xdr:nvSpPr>
      <xdr:spPr bwMode="auto">
        <a:xfrm>
          <a:off x="0" y="3239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2" name="AutoShape 860" descr="Nashville Predators">
          <a:extLst>
            <a:ext uri="{FF2B5EF4-FFF2-40B4-BE49-F238E27FC236}">
              <a16:creationId xmlns:a16="http://schemas.microsoft.com/office/drawing/2014/main" id="{00000000-0008-0000-0D00-00005C0F0000}"/>
            </a:ext>
          </a:extLst>
        </xdr:cNvPr>
        <xdr:cNvSpPr>
          <a:spLocks noChangeAspect="1" noChangeArrowheads="1"/>
        </xdr:cNvSpPr>
      </xdr:nvSpPr>
      <xdr:spPr bwMode="auto">
        <a:xfrm>
          <a:off x="0" y="3241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3" name="AutoShape 861" descr="Tampa Bay Lightning">
          <a:extLst>
            <a:ext uri="{FF2B5EF4-FFF2-40B4-BE49-F238E27FC236}">
              <a16:creationId xmlns:a16="http://schemas.microsoft.com/office/drawing/2014/main" id="{00000000-0008-0000-0D00-00005D0F0000}"/>
            </a:ext>
          </a:extLst>
        </xdr:cNvPr>
        <xdr:cNvSpPr>
          <a:spLocks noChangeAspect="1" noChangeArrowheads="1"/>
        </xdr:cNvSpPr>
      </xdr:nvSpPr>
      <xdr:spPr bwMode="auto">
        <a:xfrm>
          <a:off x="0" y="3244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4" name="AutoShape 862" descr="Montreal Canadiens">
          <a:extLst>
            <a:ext uri="{FF2B5EF4-FFF2-40B4-BE49-F238E27FC236}">
              <a16:creationId xmlns:a16="http://schemas.microsoft.com/office/drawing/2014/main" id="{00000000-0008-0000-0D00-00005E0F0000}"/>
            </a:ext>
          </a:extLst>
        </xdr:cNvPr>
        <xdr:cNvSpPr>
          <a:spLocks noChangeAspect="1" noChangeArrowheads="1"/>
        </xdr:cNvSpPr>
      </xdr:nvSpPr>
      <xdr:spPr bwMode="auto">
        <a:xfrm>
          <a:off x="0" y="3248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5" name="AutoShape 863" descr="Washington Capitals">
          <a:extLst>
            <a:ext uri="{FF2B5EF4-FFF2-40B4-BE49-F238E27FC236}">
              <a16:creationId xmlns:a16="http://schemas.microsoft.com/office/drawing/2014/main" id="{00000000-0008-0000-0D00-00005F0F0000}"/>
            </a:ext>
          </a:extLst>
        </xdr:cNvPr>
        <xdr:cNvSpPr>
          <a:spLocks noChangeAspect="1" noChangeArrowheads="1"/>
        </xdr:cNvSpPr>
      </xdr:nvSpPr>
      <xdr:spPr bwMode="auto">
        <a:xfrm>
          <a:off x="0" y="3250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6" name="AutoShape 864" descr="Winnipeg Jets">
          <a:extLst>
            <a:ext uri="{FF2B5EF4-FFF2-40B4-BE49-F238E27FC236}">
              <a16:creationId xmlns:a16="http://schemas.microsoft.com/office/drawing/2014/main" id="{00000000-0008-0000-0D00-0000600F0000}"/>
            </a:ext>
          </a:extLst>
        </xdr:cNvPr>
        <xdr:cNvSpPr>
          <a:spLocks noChangeAspect="1" noChangeArrowheads="1"/>
        </xdr:cNvSpPr>
      </xdr:nvSpPr>
      <xdr:spPr bwMode="auto">
        <a:xfrm>
          <a:off x="0" y="3253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7" name="AutoShape 865" descr="Minnesota Wild">
          <a:extLst>
            <a:ext uri="{FF2B5EF4-FFF2-40B4-BE49-F238E27FC236}">
              <a16:creationId xmlns:a16="http://schemas.microsoft.com/office/drawing/2014/main" id="{00000000-0008-0000-0D00-0000610F0000}"/>
            </a:ext>
          </a:extLst>
        </xdr:cNvPr>
        <xdr:cNvSpPr>
          <a:spLocks noChangeAspect="1" noChangeArrowheads="1"/>
        </xdr:cNvSpPr>
      </xdr:nvSpPr>
      <xdr:spPr bwMode="auto">
        <a:xfrm>
          <a:off x="0" y="3257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8" name="AutoShape 866" descr="Minnesota Wild">
          <a:extLst>
            <a:ext uri="{FF2B5EF4-FFF2-40B4-BE49-F238E27FC236}">
              <a16:creationId xmlns:a16="http://schemas.microsoft.com/office/drawing/2014/main" id="{00000000-0008-0000-0D00-0000620F0000}"/>
            </a:ext>
          </a:extLst>
        </xdr:cNvPr>
        <xdr:cNvSpPr>
          <a:spLocks noChangeAspect="1" noChangeArrowheads="1"/>
        </xdr:cNvSpPr>
      </xdr:nvSpPr>
      <xdr:spPr bwMode="auto">
        <a:xfrm>
          <a:off x="0" y="3259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9" name="AutoShape 867" descr="St Louis Blues">
          <a:extLst>
            <a:ext uri="{FF2B5EF4-FFF2-40B4-BE49-F238E27FC236}">
              <a16:creationId xmlns:a16="http://schemas.microsoft.com/office/drawing/2014/main" id="{00000000-0008-0000-0D00-0000630F0000}"/>
            </a:ext>
          </a:extLst>
        </xdr:cNvPr>
        <xdr:cNvSpPr>
          <a:spLocks noChangeAspect="1" noChangeArrowheads="1"/>
        </xdr:cNvSpPr>
      </xdr:nvSpPr>
      <xdr:spPr bwMode="auto">
        <a:xfrm>
          <a:off x="0" y="3261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0" name="AutoShape 868" descr="Florida Panthers">
          <a:extLst>
            <a:ext uri="{FF2B5EF4-FFF2-40B4-BE49-F238E27FC236}">
              <a16:creationId xmlns:a16="http://schemas.microsoft.com/office/drawing/2014/main" id="{00000000-0008-0000-0D00-0000640F0000}"/>
            </a:ext>
          </a:extLst>
        </xdr:cNvPr>
        <xdr:cNvSpPr>
          <a:spLocks noChangeAspect="1" noChangeArrowheads="1"/>
        </xdr:cNvSpPr>
      </xdr:nvSpPr>
      <xdr:spPr bwMode="auto">
        <a:xfrm>
          <a:off x="0" y="3264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1" name="AutoShape 869" descr="St Louis Blues">
          <a:extLst>
            <a:ext uri="{FF2B5EF4-FFF2-40B4-BE49-F238E27FC236}">
              <a16:creationId xmlns:a16="http://schemas.microsoft.com/office/drawing/2014/main" id="{00000000-0008-0000-0D00-0000650F0000}"/>
            </a:ext>
          </a:extLst>
        </xdr:cNvPr>
        <xdr:cNvSpPr>
          <a:spLocks noChangeAspect="1" noChangeArrowheads="1"/>
        </xdr:cNvSpPr>
      </xdr:nvSpPr>
      <xdr:spPr bwMode="auto">
        <a:xfrm>
          <a:off x="0" y="3268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2" name="AutoShape 870" descr="Dallas Stars">
          <a:extLst>
            <a:ext uri="{FF2B5EF4-FFF2-40B4-BE49-F238E27FC236}">
              <a16:creationId xmlns:a16="http://schemas.microsoft.com/office/drawing/2014/main" id="{00000000-0008-0000-0D00-0000660F0000}"/>
            </a:ext>
          </a:extLst>
        </xdr:cNvPr>
        <xdr:cNvSpPr>
          <a:spLocks noChangeAspect="1" noChangeArrowheads="1"/>
        </xdr:cNvSpPr>
      </xdr:nvSpPr>
      <xdr:spPr bwMode="auto">
        <a:xfrm>
          <a:off x="0" y="3272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3" name="AutoShape 871" descr="Columbus Blue Jackets">
          <a:extLst>
            <a:ext uri="{FF2B5EF4-FFF2-40B4-BE49-F238E27FC236}">
              <a16:creationId xmlns:a16="http://schemas.microsoft.com/office/drawing/2014/main" id="{00000000-0008-0000-0D00-0000670F0000}"/>
            </a:ext>
          </a:extLst>
        </xdr:cNvPr>
        <xdr:cNvSpPr>
          <a:spLocks noChangeAspect="1" noChangeArrowheads="1"/>
        </xdr:cNvSpPr>
      </xdr:nvSpPr>
      <xdr:spPr bwMode="auto">
        <a:xfrm>
          <a:off x="0" y="3275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4" name="AutoShape 872" descr="Ottawa Senators">
          <a:extLst>
            <a:ext uri="{FF2B5EF4-FFF2-40B4-BE49-F238E27FC236}">
              <a16:creationId xmlns:a16="http://schemas.microsoft.com/office/drawing/2014/main" id="{00000000-0008-0000-0D00-0000680F0000}"/>
            </a:ext>
          </a:extLst>
        </xdr:cNvPr>
        <xdr:cNvSpPr>
          <a:spLocks noChangeAspect="1" noChangeArrowheads="1"/>
        </xdr:cNvSpPr>
      </xdr:nvSpPr>
      <xdr:spPr bwMode="auto">
        <a:xfrm>
          <a:off x="0" y="3279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45" name="AutoShape 873" descr="Pittsburgh Penguins">
          <a:extLst>
            <a:ext uri="{FF2B5EF4-FFF2-40B4-BE49-F238E27FC236}">
              <a16:creationId xmlns:a16="http://schemas.microsoft.com/office/drawing/2014/main" id="{00000000-0008-0000-0D00-0000690F0000}"/>
            </a:ext>
          </a:extLst>
        </xdr:cNvPr>
        <xdr:cNvSpPr>
          <a:spLocks noChangeAspect="1" noChangeArrowheads="1"/>
        </xdr:cNvSpPr>
      </xdr:nvSpPr>
      <xdr:spPr bwMode="auto">
        <a:xfrm>
          <a:off x="0" y="32812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6" name="AutoShape 874" descr="Boston Bruins">
          <a:extLst>
            <a:ext uri="{FF2B5EF4-FFF2-40B4-BE49-F238E27FC236}">
              <a16:creationId xmlns:a16="http://schemas.microsoft.com/office/drawing/2014/main" id="{00000000-0008-0000-0D00-00006A0F0000}"/>
            </a:ext>
          </a:extLst>
        </xdr:cNvPr>
        <xdr:cNvSpPr>
          <a:spLocks noChangeAspect="1" noChangeArrowheads="1"/>
        </xdr:cNvSpPr>
      </xdr:nvSpPr>
      <xdr:spPr bwMode="auto">
        <a:xfrm>
          <a:off x="0" y="3283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7" name="AutoShape 875" descr="Boston Bruins">
          <a:extLst>
            <a:ext uri="{FF2B5EF4-FFF2-40B4-BE49-F238E27FC236}">
              <a16:creationId xmlns:a16="http://schemas.microsoft.com/office/drawing/2014/main" id="{00000000-0008-0000-0D00-00006B0F0000}"/>
            </a:ext>
          </a:extLst>
        </xdr:cNvPr>
        <xdr:cNvSpPr>
          <a:spLocks noChangeAspect="1" noChangeArrowheads="1"/>
        </xdr:cNvSpPr>
      </xdr:nvSpPr>
      <xdr:spPr bwMode="auto">
        <a:xfrm>
          <a:off x="0" y="3284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8" name="AutoShape 876" descr="Los Angeles Kings">
          <a:extLst>
            <a:ext uri="{FF2B5EF4-FFF2-40B4-BE49-F238E27FC236}">
              <a16:creationId xmlns:a16="http://schemas.microsoft.com/office/drawing/2014/main" id="{00000000-0008-0000-0D00-00006C0F0000}"/>
            </a:ext>
          </a:extLst>
        </xdr:cNvPr>
        <xdr:cNvSpPr>
          <a:spLocks noChangeAspect="1" noChangeArrowheads="1"/>
        </xdr:cNvSpPr>
      </xdr:nvSpPr>
      <xdr:spPr bwMode="auto">
        <a:xfrm>
          <a:off x="0" y="3286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9" name="AutoShape 877" descr="Nashville Predators">
          <a:extLst>
            <a:ext uri="{FF2B5EF4-FFF2-40B4-BE49-F238E27FC236}">
              <a16:creationId xmlns:a16="http://schemas.microsoft.com/office/drawing/2014/main" id="{00000000-0008-0000-0D00-00006D0F0000}"/>
            </a:ext>
          </a:extLst>
        </xdr:cNvPr>
        <xdr:cNvSpPr>
          <a:spLocks noChangeAspect="1" noChangeArrowheads="1"/>
        </xdr:cNvSpPr>
      </xdr:nvSpPr>
      <xdr:spPr bwMode="auto">
        <a:xfrm>
          <a:off x="0" y="3290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0" name="AutoShape 878" descr="Los Angeles Kings">
          <a:extLst>
            <a:ext uri="{FF2B5EF4-FFF2-40B4-BE49-F238E27FC236}">
              <a16:creationId xmlns:a16="http://schemas.microsoft.com/office/drawing/2014/main" id="{00000000-0008-0000-0D00-00006E0F0000}"/>
            </a:ext>
          </a:extLst>
        </xdr:cNvPr>
        <xdr:cNvSpPr>
          <a:spLocks noChangeAspect="1" noChangeArrowheads="1"/>
        </xdr:cNvSpPr>
      </xdr:nvSpPr>
      <xdr:spPr bwMode="auto">
        <a:xfrm>
          <a:off x="0" y="32922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1" name="AutoShape 879" descr="Boston Bruins">
          <a:extLst>
            <a:ext uri="{FF2B5EF4-FFF2-40B4-BE49-F238E27FC236}">
              <a16:creationId xmlns:a16="http://schemas.microsoft.com/office/drawing/2014/main" id="{00000000-0008-0000-0D00-00006F0F0000}"/>
            </a:ext>
          </a:extLst>
        </xdr:cNvPr>
        <xdr:cNvSpPr>
          <a:spLocks noChangeAspect="1" noChangeArrowheads="1"/>
        </xdr:cNvSpPr>
      </xdr:nvSpPr>
      <xdr:spPr bwMode="auto">
        <a:xfrm>
          <a:off x="0" y="32958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2" name="AutoShape 880" descr="Chicago Blackhawks">
          <a:extLst>
            <a:ext uri="{FF2B5EF4-FFF2-40B4-BE49-F238E27FC236}">
              <a16:creationId xmlns:a16="http://schemas.microsoft.com/office/drawing/2014/main" id="{00000000-0008-0000-0D00-0000700F0000}"/>
            </a:ext>
          </a:extLst>
        </xdr:cNvPr>
        <xdr:cNvSpPr>
          <a:spLocks noChangeAspect="1" noChangeArrowheads="1"/>
        </xdr:cNvSpPr>
      </xdr:nvSpPr>
      <xdr:spPr bwMode="auto">
        <a:xfrm>
          <a:off x="0" y="3299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53" name="AutoShape 881" descr="Anaheim Ducks">
          <a:extLst>
            <a:ext uri="{FF2B5EF4-FFF2-40B4-BE49-F238E27FC236}">
              <a16:creationId xmlns:a16="http://schemas.microsoft.com/office/drawing/2014/main" id="{00000000-0008-0000-0D00-0000710F0000}"/>
            </a:ext>
          </a:extLst>
        </xdr:cNvPr>
        <xdr:cNvSpPr>
          <a:spLocks noChangeAspect="1" noChangeArrowheads="1"/>
        </xdr:cNvSpPr>
      </xdr:nvSpPr>
      <xdr:spPr bwMode="auto">
        <a:xfrm>
          <a:off x="0" y="3303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4" name="AutoShape 882" descr="Calgary Flames">
          <a:extLst>
            <a:ext uri="{FF2B5EF4-FFF2-40B4-BE49-F238E27FC236}">
              <a16:creationId xmlns:a16="http://schemas.microsoft.com/office/drawing/2014/main" id="{00000000-0008-0000-0D00-0000720F0000}"/>
            </a:ext>
          </a:extLst>
        </xdr:cNvPr>
        <xdr:cNvSpPr>
          <a:spLocks noChangeAspect="1" noChangeArrowheads="1"/>
        </xdr:cNvSpPr>
      </xdr:nvSpPr>
      <xdr:spPr bwMode="auto">
        <a:xfrm>
          <a:off x="0" y="3305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5" name="AutoShape 883" descr="Calgary Flames">
          <a:extLst>
            <a:ext uri="{FF2B5EF4-FFF2-40B4-BE49-F238E27FC236}">
              <a16:creationId xmlns:a16="http://schemas.microsoft.com/office/drawing/2014/main" id="{00000000-0008-0000-0D00-0000730F0000}"/>
            </a:ext>
          </a:extLst>
        </xdr:cNvPr>
        <xdr:cNvSpPr>
          <a:spLocks noChangeAspect="1" noChangeArrowheads="1"/>
        </xdr:cNvSpPr>
      </xdr:nvSpPr>
      <xdr:spPr bwMode="auto">
        <a:xfrm>
          <a:off x="0" y="3308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6" name="AutoShape 884" descr="Washington Capitals">
          <a:extLst>
            <a:ext uri="{FF2B5EF4-FFF2-40B4-BE49-F238E27FC236}">
              <a16:creationId xmlns:a16="http://schemas.microsoft.com/office/drawing/2014/main" id="{00000000-0008-0000-0D00-0000740F0000}"/>
            </a:ext>
          </a:extLst>
        </xdr:cNvPr>
        <xdr:cNvSpPr>
          <a:spLocks noChangeAspect="1" noChangeArrowheads="1"/>
        </xdr:cNvSpPr>
      </xdr:nvSpPr>
      <xdr:spPr bwMode="auto">
        <a:xfrm>
          <a:off x="0" y="3312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7" name="AutoShape 885" descr="Boston Bruins">
          <a:extLst>
            <a:ext uri="{FF2B5EF4-FFF2-40B4-BE49-F238E27FC236}">
              <a16:creationId xmlns:a16="http://schemas.microsoft.com/office/drawing/2014/main" id="{00000000-0008-0000-0D00-0000750F0000}"/>
            </a:ext>
          </a:extLst>
        </xdr:cNvPr>
        <xdr:cNvSpPr>
          <a:spLocks noChangeAspect="1" noChangeArrowheads="1"/>
        </xdr:cNvSpPr>
      </xdr:nvSpPr>
      <xdr:spPr bwMode="auto">
        <a:xfrm>
          <a:off x="0" y="3315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8" name="AutoShape 886" descr="New York Rangers">
          <a:extLst>
            <a:ext uri="{FF2B5EF4-FFF2-40B4-BE49-F238E27FC236}">
              <a16:creationId xmlns:a16="http://schemas.microsoft.com/office/drawing/2014/main" id="{00000000-0008-0000-0D00-0000760F0000}"/>
            </a:ext>
          </a:extLst>
        </xdr:cNvPr>
        <xdr:cNvSpPr>
          <a:spLocks noChangeAspect="1" noChangeArrowheads="1"/>
        </xdr:cNvSpPr>
      </xdr:nvSpPr>
      <xdr:spPr bwMode="auto">
        <a:xfrm>
          <a:off x="0" y="33196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9" name="AutoShape 887" descr="St Louis Blues">
          <a:extLst>
            <a:ext uri="{FF2B5EF4-FFF2-40B4-BE49-F238E27FC236}">
              <a16:creationId xmlns:a16="http://schemas.microsoft.com/office/drawing/2014/main" id="{00000000-0008-0000-0D00-0000770F0000}"/>
            </a:ext>
          </a:extLst>
        </xdr:cNvPr>
        <xdr:cNvSpPr>
          <a:spLocks noChangeAspect="1" noChangeArrowheads="1"/>
        </xdr:cNvSpPr>
      </xdr:nvSpPr>
      <xdr:spPr bwMode="auto">
        <a:xfrm>
          <a:off x="0" y="33233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0" name="AutoShape 888" descr="Arizona Coyotes">
          <a:extLst>
            <a:ext uri="{FF2B5EF4-FFF2-40B4-BE49-F238E27FC236}">
              <a16:creationId xmlns:a16="http://schemas.microsoft.com/office/drawing/2014/main" id="{00000000-0008-0000-0D00-0000780F0000}"/>
            </a:ext>
          </a:extLst>
        </xdr:cNvPr>
        <xdr:cNvSpPr>
          <a:spLocks noChangeAspect="1" noChangeArrowheads="1"/>
        </xdr:cNvSpPr>
      </xdr:nvSpPr>
      <xdr:spPr bwMode="auto">
        <a:xfrm>
          <a:off x="0" y="33269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1" name="AutoShape 889" descr="Ottawa Senators">
          <a:extLst>
            <a:ext uri="{FF2B5EF4-FFF2-40B4-BE49-F238E27FC236}">
              <a16:creationId xmlns:a16="http://schemas.microsoft.com/office/drawing/2014/main" id="{00000000-0008-0000-0D00-0000790F0000}"/>
            </a:ext>
          </a:extLst>
        </xdr:cNvPr>
        <xdr:cNvSpPr>
          <a:spLocks noChangeAspect="1" noChangeArrowheads="1"/>
        </xdr:cNvSpPr>
      </xdr:nvSpPr>
      <xdr:spPr bwMode="auto">
        <a:xfrm>
          <a:off x="0" y="3330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2" name="AutoShape 890" descr="Calgary Flames">
          <a:extLst>
            <a:ext uri="{FF2B5EF4-FFF2-40B4-BE49-F238E27FC236}">
              <a16:creationId xmlns:a16="http://schemas.microsoft.com/office/drawing/2014/main" id="{00000000-0008-0000-0D00-00007A0F0000}"/>
            </a:ext>
          </a:extLst>
        </xdr:cNvPr>
        <xdr:cNvSpPr>
          <a:spLocks noChangeAspect="1" noChangeArrowheads="1"/>
        </xdr:cNvSpPr>
      </xdr:nvSpPr>
      <xdr:spPr bwMode="auto">
        <a:xfrm>
          <a:off x="0" y="3334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63" name="AutoShape 891" descr="Florida Panthers">
          <a:extLst>
            <a:ext uri="{FF2B5EF4-FFF2-40B4-BE49-F238E27FC236}">
              <a16:creationId xmlns:a16="http://schemas.microsoft.com/office/drawing/2014/main" id="{00000000-0008-0000-0D00-00007B0F0000}"/>
            </a:ext>
          </a:extLst>
        </xdr:cNvPr>
        <xdr:cNvSpPr>
          <a:spLocks noChangeAspect="1" noChangeArrowheads="1"/>
        </xdr:cNvSpPr>
      </xdr:nvSpPr>
      <xdr:spPr bwMode="auto">
        <a:xfrm>
          <a:off x="0" y="33379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4" name="AutoShape 892" descr="Colorado Avalanche">
          <a:extLst>
            <a:ext uri="{FF2B5EF4-FFF2-40B4-BE49-F238E27FC236}">
              <a16:creationId xmlns:a16="http://schemas.microsoft.com/office/drawing/2014/main" id="{00000000-0008-0000-0D00-00007C0F0000}"/>
            </a:ext>
          </a:extLst>
        </xdr:cNvPr>
        <xdr:cNvSpPr>
          <a:spLocks noChangeAspect="1" noChangeArrowheads="1"/>
        </xdr:cNvSpPr>
      </xdr:nvSpPr>
      <xdr:spPr bwMode="auto">
        <a:xfrm>
          <a:off x="0" y="3339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5" name="AutoShape 893" descr="Toronto Maple Leafs">
          <a:extLst>
            <a:ext uri="{FF2B5EF4-FFF2-40B4-BE49-F238E27FC236}">
              <a16:creationId xmlns:a16="http://schemas.microsoft.com/office/drawing/2014/main" id="{00000000-0008-0000-0D00-00007D0F0000}"/>
            </a:ext>
          </a:extLst>
        </xdr:cNvPr>
        <xdr:cNvSpPr>
          <a:spLocks noChangeAspect="1" noChangeArrowheads="1"/>
        </xdr:cNvSpPr>
      </xdr:nvSpPr>
      <xdr:spPr bwMode="auto">
        <a:xfrm>
          <a:off x="0" y="3343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6" name="AutoShape 894" descr="Dallas Stars">
          <a:extLst>
            <a:ext uri="{FF2B5EF4-FFF2-40B4-BE49-F238E27FC236}">
              <a16:creationId xmlns:a16="http://schemas.microsoft.com/office/drawing/2014/main" id="{00000000-0008-0000-0D00-00007E0F0000}"/>
            </a:ext>
          </a:extLst>
        </xdr:cNvPr>
        <xdr:cNvSpPr>
          <a:spLocks noChangeAspect="1" noChangeArrowheads="1"/>
        </xdr:cNvSpPr>
      </xdr:nvSpPr>
      <xdr:spPr bwMode="auto">
        <a:xfrm>
          <a:off x="0" y="3347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7" name="AutoShape 895" descr="Winnipeg Jets">
          <a:extLst>
            <a:ext uri="{FF2B5EF4-FFF2-40B4-BE49-F238E27FC236}">
              <a16:creationId xmlns:a16="http://schemas.microsoft.com/office/drawing/2014/main" id="{00000000-0008-0000-0D00-00007F0F0000}"/>
            </a:ext>
          </a:extLst>
        </xdr:cNvPr>
        <xdr:cNvSpPr>
          <a:spLocks noChangeAspect="1" noChangeArrowheads="1"/>
        </xdr:cNvSpPr>
      </xdr:nvSpPr>
      <xdr:spPr bwMode="auto">
        <a:xfrm>
          <a:off x="0" y="3350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8" name="AutoShape 896" descr="Boston Bruins">
          <a:extLst>
            <a:ext uri="{FF2B5EF4-FFF2-40B4-BE49-F238E27FC236}">
              <a16:creationId xmlns:a16="http://schemas.microsoft.com/office/drawing/2014/main" id="{00000000-0008-0000-0D00-0000800F0000}"/>
            </a:ext>
          </a:extLst>
        </xdr:cNvPr>
        <xdr:cNvSpPr>
          <a:spLocks noChangeAspect="1" noChangeArrowheads="1"/>
        </xdr:cNvSpPr>
      </xdr:nvSpPr>
      <xdr:spPr bwMode="auto">
        <a:xfrm>
          <a:off x="0" y="3354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9" name="AutoShape 897" descr="Washington Capitals">
          <a:extLst>
            <a:ext uri="{FF2B5EF4-FFF2-40B4-BE49-F238E27FC236}">
              <a16:creationId xmlns:a16="http://schemas.microsoft.com/office/drawing/2014/main" id="{00000000-0008-0000-0D00-0000810F0000}"/>
            </a:ext>
          </a:extLst>
        </xdr:cNvPr>
        <xdr:cNvSpPr>
          <a:spLocks noChangeAspect="1" noChangeArrowheads="1"/>
        </xdr:cNvSpPr>
      </xdr:nvSpPr>
      <xdr:spPr bwMode="auto">
        <a:xfrm>
          <a:off x="0" y="3358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0" name="AutoShape 898" descr="Detroit Red Wings">
          <a:extLst>
            <a:ext uri="{FF2B5EF4-FFF2-40B4-BE49-F238E27FC236}">
              <a16:creationId xmlns:a16="http://schemas.microsoft.com/office/drawing/2014/main" id="{00000000-0008-0000-0D00-0000820F0000}"/>
            </a:ext>
          </a:extLst>
        </xdr:cNvPr>
        <xdr:cNvSpPr>
          <a:spLocks noChangeAspect="1" noChangeArrowheads="1"/>
        </xdr:cNvSpPr>
      </xdr:nvSpPr>
      <xdr:spPr bwMode="auto">
        <a:xfrm>
          <a:off x="0" y="3361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1" name="AutoShape 899" descr="Carolina Hurricanes">
          <a:extLst>
            <a:ext uri="{FF2B5EF4-FFF2-40B4-BE49-F238E27FC236}">
              <a16:creationId xmlns:a16="http://schemas.microsoft.com/office/drawing/2014/main" id="{00000000-0008-0000-0D00-0000830F0000}"/>
            </a:ext>
          </a:extLst>
        </xdr:cNvPr>
        <xdr:cNvSpPr>
          <a:spLocks noChangeAspect="1" noChangeArrowheads="1"/>
        </xdr:cNvSpPr>
      </xdr:nvSpPr>
      <xdr:spPr bwMode="auto">
        <a:xfrm>
          <a:off x="0" y="3365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2" name="AutoShape 900" descr="Chicago Blackhawks">
          <a:extLst>
            <a:ext uri="{FF2B5EF4-FFF2-40B4-BE49-F238E27FC236}">
              <a16:creationId xmlns:a16="http://schemas.microsoft.com/office/drawing/2014/main" id="{00000000-0008-0000-0D00-0000840F0000}"/>
            </a:ext>
          </a:extLst>
        </xdr:cNvPr>
        <xdr:cNvSpPr>
          <a:spLocks noChangeAspect="1" noChangeArrowheads="1"/>
        </xdr:cNvSpPr>
      </xdr:nvSpPr>
      <xdr:spPr bwMode="auto">
        <a:xfrm>
          <a:off x="0" y="3367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3" name="AutoShape 901" descr="Vancouver Canucks">
          <a:extLst>
            <a:ext uri="{FF2B5EF4-FFF2-40B4-BE49-F238E27FC236}">
              <a16:creationId xmlns:a16="http://schemas.microsoft.com/office/drawing/2014/main" id="{00000000-0008-0000-0D00-0000850F0000}"/>
            </a:ext>
          </a:extLst>
        </xdr:cNvPr>
        <xdr:cNvSpPr>
          <a:spLocks noChangeAspect="1" noChangeArrowheads="1"/>
        </xdr:cNvSpPr>
      </xdr:nvSpPr>
      <xdr:spPr bwMode="auto">
        <a:xfrm>
          <a:off x="0" y="3370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4" name="AutoShape 902" descr="Columbus Blue Jackets">
          <a:extLst>
            <a:ext uri="{FF2B5EF4-FFF2-40B4-BE49-F238E27FC236}">
              <a16:creationId xmlns:a16="http://schemas.microsoft.com/office/drawing/2014/main" id="{00000000-0008-0000-0D00-0000860F0000}"/>
            </a:ext>
          </a:extLst>
        </xdr:cNvPr>
        <xdr:cNvSpPr>
          <a:spLocks noChangeAspect="1" noChangeArrowheads="1"/>
        </xdr:cNvSpPr>
      </xdr:nvSpPr>
      <xdr:spPr bwMode="auto">
        <a:xfrm>
          <a:off x="0" y="3374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5" name="AutoShape 903" descr="San Jose Sharks">
          <a:extLst>
            <a:ext uri="{FF2B5EF4-FFF2-40B4-BE49-F238E27FC236}">
              <a16:creationId xmlns:a16="http://schemas.microsoft.com/office/drawing/2014/main" id="{00000000-0008-0000-0D00-0000870F0000}"/>
            </a:ext>
          </a:extLst>
        </xdr:cNvPr>
        <xdr:cNvSpPr>
          <a:spLocks noChangeAspect="1" noChangeArrowheads="1"/>
        </xdr:cNvSpPr>
      </xdr:nvSpPr>
      <xdr:spPr bwMode="auto">
        <a:xfrm>
          <a:off x="0" y="3378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6" name="AutoShape 904" descr="San Jose Sharks">
          <a:extLst>
            <a:ext uri="{FF2B5EF4-FFF2-40B4-BE49-F238E27FC236}">
              <a16:creationId xmlns:a16="http://schemas.microsoft.com/office/drawing/2014/main" id="{00000000-0008-0000-0D00-0000880F0000}"/>
            </a:ext>
          </a:extLst>
        </xdr:cNvPr>
        <xdr:cNvSpPr>
          <a:spLocks noChangeAspect="1" noChangeArrowheads="1"/>
        </xdr:cNvSpPr>
      </xdr:nvSpPr>
      <xdr:spPr bwMode="auto">
        <a:xfrm>
          <a:off x="0" y="3381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7" name="AutoShape 905" descr="New Jersey Devils">
          <a:extLst>
            <a:ext uri="{FF2B5EF4-FFF2-40B4-BE49-F238E27FC236}">
              <a16:creationId xmlns:a16="http://schemas.microsoft.com/office/drawing/2014/main" id="{00000000-0008-0000-0D00-0000890F0000}"/>
            </a:ext>
          </a:extLst>
        </xdr:cNvPr>
        <xdr:cNvSpPr>
          <a:spLocks noChangeAspect="1" noChangeArrowheads="1"/>
        </xdr:cNvSpPr>
      </xdr:nvSpPr>
      <xdr:spPr bwMode="auto">
        <a:xfrm>
          <a:off x="0" y="33836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8" name="AutoShape 906" descr="Nashville Predators">
          <a:extLst>
            <a:ext uri="{FF2B5EF4-FFF2-40B4-BE49-F238E27FC236}">
              <a16:creationId xmlns:a16="http://schemas.microsoft.com/office/drawing/2014/main" id="{00000000-0008-0000-0D00-00008A0F0000}"/>
            </a:ext>
          </a:extLst>
        </xdr:cNvPr>
        <xdr:cNvSpPr>
          <a:spLocks noChangeAspect="1" noChangeArrowheads="1"/>
        </xdr:cNvSpPr>
      </xdr:nvSpPr>
      <xdr:spPr bwMode="auto">
        <a:xfrm>
          <a:off x="0" y="3387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9" name="AutoShape 907" descr="Ottawa Senators">
          <a:extLst>
            <a:ext uri="{FF2B5EF4-FFF2-40B4-BE49-F238E27FC236}">
              <a16:creationId xmlns:a16="http://schemas.microsoft.com/office/drawing/2014/main" id="{00000000-0008-0000-0D00-00008B0F0000}"/>
            </a:ext>
          </a:extLst>
        </xdr:cNvPr>
        <xdr:cNvSpPr>
          <a:spLocks noChangeAspect="1" noChangeArrowheads="1"/>
        </xdr:cNvSpPr>
      </xdr:nvSpPr>
      <xdr:spPr bwMode="auto">
        <a:xfrm>
          <a:off x="0" y="3390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0" name="AutoShape 908" descr="Colorado Avalanche">
          <a:extLst>
            <a:ext uri="{FF2B5EF4-FFF2-40B4-BE49-F238E27FC236}">
              <a16:creationId xmlns:a16="http://schemas.microsoft.com/office/drawing/2014/main" id="{00000000-0008-0000-0D00-00008C0F0000}"/>
            </a:ext>
          </a:extLst>
        </xdr:cNvPr>
        <xdr:cNvSpPr>
          <a:spLocks noChangeAspect="1" noChangeArrowheads="1"/>
        </xdr:cNvSpPr>
      </xdr:nvSpPr>
      <xdr:spPr bwMode="auto">
        <a:xfrm>
          <a:off x="0" y="3394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1" name="AutoShape 909" descr="Boston Bruins">
          <a:extLst>
            <a:ext uri="{FF2B5EF4-FFF2-40B4-BE49-F238E27FC236}">
              <a16:creationId xmlns:a16="http://schemas.microsoft.com/office/drawing/2014/main" id="{00000000-0008-0000-0D00-00008D0F0000}"/>
            </a:ext>
          </a:extLst>
        </xdr:cNvPr>
        <xdr:cNvSpPr>
          <a:spLocks noChangeAspect="1" noChangeArrowheads="1"/>
        </xdr:cNvSpPr>
      </xdr:nvSpPr>
      <xdr:spPr bwMode="auto">
        <a:xfrm>
          <a:off x="0" y="3396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2" name="AutoShape 910" descr="Edmonton Oilers">
          <a:extLst>
            <a:ext uri="{FF2B5EF4-FFF2-40B4-BE49-F238E27FC236}">
              <a16:creationId xmlns:a16="http://schemas.microsoft.com/office/drawing/2014/main" id="{00000000-0008-0000-0D00-00008E0F0000}"/>
            </a:ext>
          </a:extLst>
        </xdr:cNvPr>
        <xdr:cNvSpPr>
          <a:spLocks noChangeAspect="1" noChangeArrowheads="1"/>
        </xdr:cNvSpPr>
      </xdr:nvSpPr>
      <xdr:spPr bwMode="auto">
        <a:xfrm>
          <a:off x="0" y="3400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3" name="AutoShape 911" descr="Buffalo Sabres">
          <a:extLst>
            <a:ext uri="{FF2B5EF4-FFF2-40B4-BE49-F238E27FC236}">
              <a16:creationId xmlns:a16="http://schemas.microsoft.com/office/drawing/2014/main" id="{00000000-0008-0000-0D00-00008F0F0000}"/>
            </a:ext>
          </a:extLst>
        </xdr:cNvPr>
        <xdr:cNvSpPr>
          <a:spLocks noChangeAspect="1" noChangeArrowheads="1"/>
        </xdr:cNvSpPr>
      </xdr:nvSpPr>
      <xdr:spPr bwMode="auto">
        <a:xfrm>
          <a:off x="0" y="3405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4" name="AutoShape 912" descr="Edmonton Oilers">
          <a:extLst>
            <a:ext uri="{FF2B5EF4-FFF2-40B4-BE49-F238E27FC236}">
              <a16:creationId xmlns:a16="http://schemas.microsoft.com/office/drawing/2014/main" id="{00000000-0008-0000-0D00-0000900F0000}"/>
            </a:ext>
          </a:extLst>
        </xdr:cNvPr>
        <xdr:cNvSpPr>
          <a:spLocks noChangeAspect="1" noChangeArrowheads="1"/>
        </xdr:cNvSpPr>
      </xdr:nvSpPr>
      <xdr:spPr bwMode="auto">
        <a:xfrm>
          <a:off x="0" y="3407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5" name="AutoShape 913" descr="New Jersey Devils">
          <a:extLst>
            <a:ext uri="{FF2B5EF4-FFF2-40B4-BE49-F238E27FC236}">
              <a16:creationId xmlns:a16="http://schemas.microsoft.com/office/drawing/2014/main" id="{00000000-0008-0000-0D00-0000910F0000}"/>
            </a:ext>
          </a:extLst>
        </xdr:cNvPr>
        <xdr:cNvSpPr>
          <a:spLocks noChangeAspect="1" noChangeArrowheads="1"/>
        </xdr:cNvSpPr>
      </xdr:nvSpPr>
      <xdr:spPr bwMode="auto">
        <a:xfrm>
          <a:off x="0" y="3409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6" name="AutoShape 914" descr="New York Islanders">
          <a:extLst>
            <a:ext uri="{FF2B5EF4-FFF2-40B4-BE49-F238E27FC236}">
              <a16:creationId xmlns:a16="http://schemas.microsoft.com/office/drawing/2014/main" id="{00000000-0008-0000-0D00-0000920F0000}"/>
            </a:ext>
          </a:extLst>
        </xdr:cNvPr>
        <xdr:cNvSpPr>
          <a:spLocks noChangeAspect="1" noChangeArrowheads="1"/>
        </xdr:cNvSpPr>
      </xdr:nvSpPr>
      <xdr:spPr bwMode="auto">
        <a:xfrm>
          <a:off x="0" y="3411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7" name="AutoShape 915" descr="Chicago Blackhawks">
          <a:extLst>
            <a:ext uri="{FF2B5EF4-FFF2-40B4-BE49-F238E27FC236}">
              <a16:creationId xmlns:a16="http://schemas.microsoft.com/office/drawing/2014/main" id="{00000000-0008-0000-0D00-0000930F0000}"/>
            </a:ext>
          </a:extLst>
        </xdr:cNvPr>
        <xdr:cNvSpPr>
          <a:spLocks noChangeAspect="1" noChangeArrowheads="1"/>
        </xdr:cNvSpPr>
      </xdr:nvSpPr>
      <xdr:spPr bwMode="auto">
        <a:xfrm>
          <a:off x="0" y="3414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8" name="AutoShape 916" descr="New York Islanders">
          <a:extLst>
            <a:ext uri="{FF2B5EF4-FFF2-40B4-BE49-F238E27FC236}">
              <a16:creationId xmlns:a16="http://schemas.microsoft.com/office/drawing/2014/main" id="{00000000-0008-0000-0D00-0000940F0000}"/>
            </a:ext>
          </a:extLst>
        </xdr:cNvPr>
        <xdr:cNvSpPr>
          <a:spLocks noChangeAspect="1" noChangeArrowheads="1"/>
        </xdr:cNvSpPr>
      </xdr:nvSpPr>
      <xdr:spPr bwMode="auto">
        <a:xfrm>
          <a:off x="0" y="3418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9" name="AutoShape 917" descr="Colorado Avalanche">
          <a:extLst>
            <a:ext uri="{FF2B5EF4-FFF2-40B4-BE49-F238E27FC236}">
              <a16:creationId xmlns:a16="http://schemas.microsoft.com/office/drawing/2014/main" id="{00000000-0008-0000-0D00-0000950F0000}"/>
            </a:ext>
          </a:extLst>
        </xdr:cNvPr>
        <xdr:cNvSpPr>
          <a:spLocks noChangeAspect="1" noChangeArrowheads="1"/>
        </xdr:cNvSpPr>
      </xdr:nvSpPr>
      <xdr:spPr bwMode="auto">
        <a:xfrm>
          <a:off x="0" y="3422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0" name="AutoShape 918" descr="Florida Panthers">
          <a:extLst>
            <a:ext uri="{FF2B5EF4-FFF2-40B4-BE49-F238E27FC236}">
              <a16:creationId xmlns:a16="http://schemas.microsoft.com/office/drawing/2014/main" id="{00000000-0008-0000-0D00-0000960F0000}"/>
            </a:ext>
          </a:extLst>
        </xdr:cNvPr>
        <xdr:cNvSpPr>
          <a:spLocks noChangeAspect="1" noChangeArrowheads="1"/>
        </xdr:cNvSpPr>
      </xdr:nvSpPr>
      <xdr:spPr bwMode="auto">
        <a:xfrm>
          <a:off x="0" y="3425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1" name="AutoShape 919" descr="Florida Panthers">
          <a:extLst>
            <a:ext uri="{FF2B5EF4-FFF2-40B4-BE49-F238E27FC236}">
              <a16:creationId xmlns:a16="http://schemas.microsoft.com/office/drawing/2014/main" id="{00000000-0008-0000-0D00-0000970F0000}"/>
            </a:ext>
          </a:extLst>
        </xdr:cNvPr>
        <xdr:cNvSpPr>
          <a:spLocks noChangeAspect="1" noChangeArrowheads="1"/>
        </xdr:cNvSpPr>
      </xdr:nvSpPr>
      <xdr:spPr bwMode="auto">
        <a:xfrm>
          <a:off x="0" y="3429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2" name="AutoShape 920" descr="Los Angeles Kings">
          <a:extLst>
            <a:ext uri="{FF2B5EF4-FFF2-40B4-BE49-F238E27FC236}">
              <a16:creationId xmlns:a16="http://schemas.microsoft.com/office/drawing/2014/main" id="{00000000-0008-0000-0D00-0000980F0000}"/>
            </a:ext>
          </a:extLst>
        </xdr:cNvPr>
        <xdr:cNvSpPr>
          <a:spLocks noChangeAspect="1" noChangeArrowheads="1"/>
        </xdr:cNvSpPr>
      </xdr:nvSpPr>
      <xdr:spPr bwMode="auto">
        <a:xfrm>
          <a:off x="0" y="34330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3" name="AutoShape 921" descr="Columbus Blue Jackets">
          <a:extLst>
            <a:ext uri="{FF2B5EF4-FFF2-40B4-BE49-F238E27FC236}">
              <a16:creationId xmlns:a16="http://schemas.microsoft.com/office/drawing/2014/main" id="{00000000-0008-0000-0D00-0000990F0000}"/>
            </a:ext>
          </a:extLst>
        </xdr:cNvPr>
        <xdr:cNvSpPr>
          <a:spLocks noChangeAspect="1" noChangeArrowheads="1"/>
        </xdr:cNvSpPr>
      </xdr:nvSpPr>
      <xdr:spPr bwMode="auto">
        <a:xfrm>
          <a:off x="0" y="34366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4" name="AutoShape 922" descr="Los Angeles Kings">
          <a:extLst>
            <a:ext uri="{FF2B5EF4-FFF2-40B4-BE49-F238E27FC236}">
              <a16:creationId xmlns:a16="http://schemas.microsoft.com/office/drawing/2014/main" id="{00000000-0008-0000-0D00-00009A0F0000}"/>
            </a:ext>
          </a:extLst>
        </xdr:cNvPr>
        <xdr:cNvSpPr>
          <a:spLocks noChangeAspect="1" noChangeArrowheads="1"/>
        </xdr:cNvSpPr>
      </xdr:nvSpPr>
      <xdr:spPr bwMode="auto">
        <a:xfrm>
          <a:off x="0" y="3440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5" name="AutoShape 923" descr="Tampa Bay Lightning">
          <a:extLst>
            <a:ext uri="{FF2B5EF4-FFF2-40B4-BE49-F238E27FC236}">
              <a16:creationId xmlns:a16="http://schemas.microsoft.com/office/drawing/2014/main" id="{00000000-0008-0000-0D00-00009B0F0000}"/>
            </a:ext>
          </a:extLst>
        </xdr:cNvPr>
        <xdr:cNvSpPr>
          <a:spLocks noChangeAspect="1" noChangeArrowheads="1"/>
        </xdr:cNvSpPr>
      </xdr:nvSpPr>
      <xdr:spPr bwMode="auto">
        <a:xfrm>
          <a:off x="0" y="3444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6" name="AutoShape 924" descr="Minnesota Wild">
          <a:extLst>
            <a:ext uri="{FF2B5EF4-FFF2-40B4-BE49-F238E27FC236}">
              <a16:creationId xmlns:a16="http://schemas.microsoft.com/office/drawing/2014/main" id="{00000000-0008-0000-0D00-00009C0F0000}"/>
            </a:ext>
          </a:extLst>
        </xdr:cNvPr>
        <xdr:cNvSpPr>
          <a:spLocks noChangeAspect="1" noChangeArrowheads="1"/>
        </xdr:cNvSpPr>
      </xdr:nvSpPr>
      <xdr:spPr bwMode="auto">
        <a:xfrm>
          <a:off x="0" y="3447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7" name="AutoShape 925" descr="Vegas Golden Knights">
          <a:extLst>
            <a:ext uri="{FF2B5EF4-FFF2-40B4-BE49-F238E27FC236}">
              <a16:creationId xmlns:a16="http://schemas.microsoft.com/office/drawing/2014/main" id="{00000000-0008-0000-0D00-00009D0F0000}"/>
            </a:ext>
          </a:extLst>
        </xdr:cNvPr>
        <xdr:cNvSpPr>
          <a:spLocks noChangeAspect="1" noChangeArrowheads="1"/>
        </xdr:cNvSpPr>
      </xdr:nvSpPr>
      <xdr:spPr bwMode="auto">
        <a:xfrm>
          <a:off x="0" y="34513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8" name="AutoShape 926" descr="Washington Capitals">
          <a:extLst>
            <a:ext uri="{FF2B5EF4-FFF2-40B4-BE49-F238E27FC236}">
              <a16:creationId xmlns:a16="http://schemas.microsoft.com/office/drawing/2014/main" id="{00000000-0008-0000-0D00-00009E0F0000}"/>
            </a:ext>
          </a:extLst>
        </xdr:cNvPr>
        <xdr:cNvSpPr>
          <a:spLocks noChangeAspect="1" noChangeArrowheads="1"/>
        </xdr:cNvSpPr>
      </xdr:nvSpPr>
      <xdr:spPr bwMode="auto">
        <a:xfrm>
          <a:off x="0" y="3454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99" name="AutoShape 927" descr="New Jersey Devils">
          <a:extLst>
            <a:ext uri="{FF2B5EF4-FFF2-40B4-BE49-F238E27FC236}">
              <a16:creationId xmlns:a16="http://schemas.microsoft.com/office/drawing/2014/main" id="{00000000-0008-0000-0D00-00009F0F0000}"/>
            </a:ext>
          </a:extLst>
        </xdr:cNvPr>
        <xdr:cNvSpPr>
          <a:spLocks noChangeAspect="1" noChangeArrowheads="1"/>
        </xdr:cNvSpPr>
      </xdr:nvSpPr>
      <xdr:spPr bwMode="auto">
        <a:xfrm>
          <a:off x="0" y="3458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0" name="AutoShape 928" descr="St Louis Blues">
          <a:extLst>
            <a:ext uri="{FF2B5EF4-FFF2-40B4-BE49-F238E27FC236}">
              <a16:creationId xmlns:a16="http://schemas.microsoft.com/office/drawing/2014/main" id="{00000000-0008-0000-0D00-0000A00F0000}"/>
            </a:ext>
          </a:extLst>
        </xdr:cNvPr>
        <xdr:cNvSpPr>
          <a:spLocks noChangeAspect="1" noChangeArrowheads="1"/>
        </xdr:cNvSpPr>
      </xdr:nvSpPr>
      <xdr:spPr bwMode="auto">
        <a:xfrm>
          <a:off x="0" y="3460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1" name="AutoShape 929" descr="Carolina Hurricanes">
          <a:extLst>
            <a:ext uri="{FF2B5EF4-FFF2-40B4-BE49-F238E27FC236}">
              <a16:creationId xmlns:a16="http://schemas.microsoft.com/office/drawing/2014/main" id="{00000000-0008-0000-0D00-0000A10F0000}"/>
            </a:ext>
          </a:extLst>
        </xdr:cNvPr>
        <xdr:cNvSpPr>
          <a:spLocks noChangeAspect="1" noChangeArrowheads="1"/>
        </xdr:cNvSpPr>
      </xdr:nvSpPr>
      <xdr:spPr bwMode="auto">
        <a:xfrm>
          <a:off x="0" y="3462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2" name="AutoShape 930" descr="Dallas Stars">
          <a:extLst>
            <a:ext uri="{FF2B5EF4-FFF2-40B4-BE49-F238E27FC236}">
              <a16:creationId xmlns:a16="http://schemas.microsoft.com/office/drawing/2014/main" id="{00000000-0008-0000-0D00-0000A20F0000}"/>
            </a:ext>
          </a:extLst>
        </xdr:cNvPr>
        <xdr:cNvSpPr>
          <a:spLocks noChangeAspect="1" noChangeArrowheads="1"/>
        </xdr:cNvSpPr>
      </xdr:nvSpPr>
      <xdr:spPr bwMode="auto">
        <a:xfrm>
          <a:off x="0" y="3465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3" name="AutoShape 931" descr="Washington Capitals">
          <a:extLst>
            <a:ext uri="{FF2B5EF4-FFF2-40B4-BE49-F238E27FC236}">
              <a16:creationId xmlns:a16="http://schemas.microsoft.com/office/drawing/2014/main" id="{00000000-0008-0000-0D00-0000A30F0000}"/>
            </a:ext>
          </a:extLst>
        </xdr:cNvPr>
        <xdr:cNvSpPr>
          <a:spLocks noChangeAspect="1" noChangeArrowheads="1"/>
        </xdr:cNvSpPr>
      </xdr:nvSpPr>
      <xdr:spPr bwMode="auto">
        <a:xfrm>
          <a:off x="0" y="3467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4" name="AutoShape 932" descr="Buffalo Sabres">
          <a:extLst>
            <a:ext uri="{FF2B5EF4-FFF2-40B4-BE49-F238E27FC236}">
              <a16:creationId xmlns:a16="http://schemas.microsoft.com/office/drawing/2014/main" id="{00000000-0008-0000-0D00-0000A40F0000}"/>
            </a:ext>
          </a:extLst>
        </xdr:cNvPr>
        <xdr:cNvSpPr>
          <a:spLocks noChangeAspect="1" noChangeArrowheads="1"/>
        </xdr:cNvSpPr>
      </xdr:nvSpPr>
      <xdr:spPr bwMode="auto">
        <a:xfrm>
          <a:off x="0" y="34696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5" name="AutoShape 933" descr="New York Rangers">
          <a:extLst>
            <a:ext uri="{FF2B5EF4-FFF2-40B4-BE49-F238E27FC236}">
              <a16:creationId xmlns:a16="http://schemas.microsoft.com/office/drawing/2014/main" id="{00000000-0008-0000-0D00-0000A50F0000}"/>
            </a:ext>
          </a:extLst>
        </xdr:cNvPr>
        <xdr:cNvSpPr>
          <a:spLocks noChangeAspect="1" noChangeArrowheads="1"/>
        </xdr:cNvSpPr>
      </xdr:nvSpPr>
      <xdr:spPr bwMode="auto">
        <a:xfrm>
          <a:off x="0" y="3471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6" name="AutoShape 934" descr="Calgary Flames">
          <a:extLst>
            <a:ext uri="{FF2B5EF4-FFF2-40B4-BE49-F238E27FC236}">
              <a16:creationId xmlns:a16="http://schemas.microsoft.com/office/drawing/2014/main" id="{00000000-0008-0000-0D00-0000A60F0000}"/>
            </a:ext>
          </a:extLst>
        </xdr:cNvPr>
        <xdr:cNvSpPr>
          <a:spLocks noChangeAspect="1" noChangeArrowheads="1"/>
        </xdr:cNvSpPr>
      </xdr:nvSpPr>
      <xdr:spPr bwMode="auto">
        <a:xfrm>
          <a:off x="0" y="3473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7" name="AutoShape 935" descr="Buffalo Sabres">
          <a:extLst>
            <a:ext uri="{FF2B5EF4-FFF2-40B4-BE49-F238E27FC236}">
              <a16:creationId xmlns:a16="http://schemas.microsoft.com/office/drawing/2014/main" id="{00000000-0008-0000-0D00-0000A70F0000}"/>
            </a:ext>
          </a:extLst>
        </xdr:cNvPr>
        <xdr:cNvSpPr>
          <a:spLocks noChangeAspect="1" noChangeArrowheads="1"/>
        </xdr:cNvSpPr>
      </xdr:nvSpPr>
      <xdr:spPr bwMode="auto">
        <a:xfrm>
          <a:off x="0" y="3475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8" name="AutoShape 936" descr="Winnipeg Jets">
          <a:extLst>
            <a:ext uri="{FF2B5EF4-FFF2-40B4-BE49-F238E27FC236}">
              <a16:creationId xmlns:a16="http://schemas.microsoft.com/office/drawing/2014/main" id="{00000000-0008-0000-0D00-0000A80F0000}"/>
            </a:ext>
          </a:extLst>
        </xdr:cNvPr>
        <xdr:cNvSpPr>
          <a:spLocks noChangeAspect="1" noChangeArrowheads="1"/>
        </xdr:cNvSpPr>
      </xdr:nvSpPr>
      <xdr:spPr bwMode="auto">
        <a:xfrm>
          <a:off x="0" y="3478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9" name="AutoShape 937" descr="Colorado Avalanche">
          <a:extLst>
            <a:ext uri="{FF2B5EF4-FFF2-40B4-BE49-F238E27FC236}">
              <a16:creationId xmlns:a16="http://schemas.microsoft.com/office/drawing/2014/main" id="{00000000-0008-0000-0D00-0000A90F0000}"/>
            </a:ext>
          </a:extLst>
        </xdr:cNvPr>
        <xdr:cNvSpPr>
          <a:spLocks noChangeAspect="1" noChangeArrowheads="1"/>
        </xdr:cNvSpPr>
      </xdr:nvSpPr>
      <xdr:spPr bwMode="auto">
        <a:xfrm>
          <a:off x="0" y="3482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0" name="AutoShape 938" descr="Chicago Blackhawks">
          <a:extLst>
            <a:ext uri="{FF2B5EF4-FFF2-40B4-BE49-F238E27FC236}">
              <a16:creationId xmlns:a16="http://schemas.microsoft.com/office/drawing/2014/main" id="{00000000-0008-0000-0D00-0000AA0F0000}"/>
            </a:ext>
          </a:extLst>
        </xdr:cNvPr>
        <xdr:cNvSpPr>
          <a:spLocks noChangeAspect="1" noChangeArrowheads="1"/>
        </xdr:cNvSpPr>
      </xdr:nvSpPr>
      <xdr:spPr bwMode="auto">
        <a:xfrm>
          <a:off x="0" y="3486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1" name="AutoShape 939" descr="Arizona Coyotes">
          <a:extLst>
            <a:ext uri="{FF2B5EF4-FFF2-40B4-BE49-F238E27FC236}">
              <a16:creationId xmlns:a16="http://schemas.microsoft.com/office/drawing/2014/main" id="{00000000-0008-0000-0D00-0000AB0F0000}"/>
            </a:ext>
          </a:extLst>
        </xdr:cNvPr>
        <xdr:cNvSpPr>
          <a:spLocks noChangeAspect="1" noChangeArrowheads="1"/>
        </xdr:cNvSpPr>
      </xdr:nvSpPr>
      <xdr:spPr bwMode="auto">
        <a:xfrm>
          <a:off x="0" y="3489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2" name="AutoShape 940" descr="Vancouver Canucks">
          <a:extLst>
            <a:ext uri="{FF2B5EF4-FFF2-40B4-BE49-F238E27FC236}">
              <a16:creationId xmlns:a16="http://schemas.microsoft.com/office/drawing/2014/main" id="{00000000-0008-0000-0D00-0000AC0F0000}"/>
            </a:ext>
          </a:extLst>
        </xdr:cNvPr>
        <xdr:cNvSpPr>
          <a:spLocks noChangeAspect="1" noChangeArrowheads="1"/>
        </xdr:cNvSpPr>
      </xdr:nvSpPr>
      <xdr:spPr bwMode="auto">
        <a:xfrm>
          <a:off x="0" y="34952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3" name="AutoShape 941" descr="Colorado Avalanche">
          <a:extLst>
            <a:ext uri="{FF2B5EF4-FFF2-40B4-BE49-F238E27FC236}">
              <a16:creationId xmlns:a16="http://schemas.microsoft.com/office/drawing/2014/main" id="{00000000-0008-0000-0D00-0000AD0F0000}"/>
            </a:ext>
          </a:extLst>
        </xdr:cNvPr>
        <xdr:cNvSpPr>
          <a:spLocks noChangeAspect="1" noChangeArrowheads="1"/>
        </xdr:cNvSpPr>
      </xdr:nvSpPr>
      <xdr:spPr bwMode="auto">
        <a:xfrm>
          <a:off x="0" y="3497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4" name="AutoShape 942" descr="St Louis Blues">
          <a:extLst>
            <a:ext uri="{FF2B5EF4-FFF2-40B4-BE49-F238E27FC236}">
              <a16:creationId xmlns:a16="http://schemas.microsoft.com/office/drawing/2014/main" id="{00000000-0008-0000-0D00-0000AE0F0000}"/>
            </a:ext>
          </a:extLst>
        </xdr:cNvPr>
        <xdr:cNvSpPr>
          <a:spLocks noChangeAspect="1" noChangeArrowheads="1"/>
        </xdr:cNvSpPr>
      </xdr:nvSpPr>
      <xdr:spPr bwMode="auto">
        <a:xfrm>
          <a:off x="0" y="3500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5" name="AutoShape 943" descr="Montreal Canadiens">
          <a:extLst>
            <a:ext uri="{FF2B5EF4-FFF2-40B4-BE49-F238E27FC236}">
              <a16:creationId xmlns:a16="http://schemas.microsoft.com/office/drawing/2014/main" id="{00000000-0008-0000-0D00-0000AF0F0000}"/>
            </a:ext>
          </a:extLst>
        </xdr:cNvPr>
        <xdr:cNvSpPr>
          <a:spLocks noChangeAspect="1" noChangeArrowheads="1"/>
        </xdr:cNvSpPr>
      </xdr:nvSpPr>
      <xdr:spPr bwMode="auto">
        <a:xfrm>
          <a:off x="0" y="3504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6" name="AutoShape 944" descr="New York Islanders">
          <a:extLst>
            <a:ext uri="{FF2B5EF4-FFF2-40B4-BE49-F238E27FC236}">
              <a16:creationId xmlns:a16="http://schemas.microsoft.com/office/drawing/2014/main" id="{00000000-0008-0000-0D00-0000B00F0000}"/>
            </a:ext>
          </a:extLst>
        </xdr:cNvPr>
        <xdr:cNvSpPr>
          <a:spLocks noChangeAspect="1" noChangeArrowheads="1"/>
        </xdr:cNvSpPr>
      </xdr:nvSpPr>
      <xdr:spPr bwMode="auto">
        <a:xfrm>
          <a:off x="0" y="35061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7" name="AutoShape 945" descr="New York Islanders">
          <a:extLst>
            <a:ext uri="{FF2B5EF4-FFF2-40B4-BE49-F238E27FC236}">
              <a16:creationId xmlns:a16="http://schemas.microsoft.com/office/drawing/2014/main" id="{00000000-0008-0000-0D00-0000B10F0000}"/>
            </a:ext>
          </a:extLst>
        </xdr:cNvPr>
        <xdr:cNvSpPr>
          <a:spLocks noChangeAspect="1" noChangeArrowheads="1"/>
        </xdr:cNvSpPr>
      </xdr:nvSpPr>
      <xdr:spPr bwMode="auto">
        <a:xfrm>
          <a:off x="0" y="35098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8" name="AutoShape 946" descr="Pittsburgh Penguins">
          <a:extLst>
            <a:ext uri="{FF2B5EF4-FFF2-40B4-BE49-F238E27FC236}">
              <a16:creationId xmlns:a16="http://schemas.microsoft.com/office/drawing/2014/main" id="{00000000-0008-0000-0D00-0000B20F0000}"/>
            </a:ext>
          </a:extLst>
        </xdr:cNvPr>
        <xdr:cNvSpPr>
          <a:spLocks noChangeAspect="1" noChangeArrowheads="1"/>
        </xdr:cNvSpPr>
      </xdr:nvSpPr>
      <xdr:spPr bwMode="auto">
        <a:xfrm>
          <a:off x="0" y="3511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19" name="AutoShape 947" descr="Winnipeg Jets">
          <a:extLst>
            <a:ext uri="{FF2B5EF4-FFF2-40B4-BE49-F238E27FC236}">
              <a16:creationId xmlns:a16="http://schemas.microsoft.com/office/drawing/2014/main" id="{00000000-0008-0000-0D00-0000B30F0000}"/>
            </a:ext>
          </a:extLst>
        </xdr:cNvPr>
        <xdr:cNvSpPr>
          <a:spLocks noChangeAspect="1" noChangeArrowheads="1"/>
        </xdr:cNvSpPr>
      </xdr:nvSpPr>
      <xdr:spPr bwMode="auto">
        <a:xfrm>
          <a:off x="0" y="3515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0" name="AutoShape 948" descr="Columbus Blue Jackets">
          <a:extLst>
            <a:ext uri="{FF2B5EF4-FFF2-40B4-BE49-F238E27FC236}">
              <a16:creationId xmlns:a16="http://schemas.microsoft.com/office/drawing/2014/main" id="{00000000-0008-0000-0D00-0000B40F0000}"/>
            </a:ext>
          </a:extLst>
        </xdr:cNvPr>
        <xdr:cNvSpPr>
          <a:spLocks noChangeAspect="1" noChangeArrowheads="1"/>
        </xdr:cNvSpPr>
      </xdr:nvSpPr>
      <xdr:spPr bwMode="auto">
        <a:xfrm>
          <a:off x="0" y="3517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1" name="AutoShape 949" descr="Edmonton Oilers">
          <a:extLst>
            <a:ext uri="{FF2B5EF4-FFF2-40B4-BE49-F238E27FC236}">
              <a16:creationId xmlns:a16="http://schemas.microsoft.com/office/drawing/2014/main" id="{00000000-0008-0000-0D00-0000B50F0000}"/>
            </a:ext>
          </a:extLst>
        </xdr:cNvPr>
        <xdr:cNvSpPr>
          <a:spLocks noChangeAspect="1" noChangeArrowheads="1"/>
        </xdr:cNvSpPr>
      </xdr:nvSpPr>
      <xdr:spPr bwMode="auto">
        <a:xfrm>
          <a:off x="0" y="3518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2" name="AutoShape 950" descr="Colorado Avalanche">
          <a:extLst>
            <a:ext uri="{FF2B5EF4-FFF2-40B4-BE49-F238E27FC236}">
              <a16:creationId xmlns:a16="http://schemas.microsoft.com/office/drawing/2014/main" id="{00000000-0008-0000-0D00-0000B60F0000}"/>
            </a:ext>
          </a:extLst>
        </xdr:cNvPr>
        <xdr:cNvSpPr>
          <a:spLocks noChangeAspect="1" noChangeArrowheads="1"/>
        </xdr:cNvSpPr>
      </xdr:nvSpPr>
      <xdr:spPr bwMode="auto">
        <a:xfrm>
          <a:off x="0" y="3522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3" name="AutoShape 951" descr="Arizona Coyotes">
          <a:extLst>
            <a:ext uri="{FF2B5EF4-FFF2-40B4-BE49-F238E27FC236}">
              <a16:creationId xmlns:a16="http://schemas.microsoft.com/office/drawing/2014/main" id="{00000000-0008-0000-0D00-0000B70F0000}"/>
            </a:ext>
          </a:extLst>
        </xdr:cNvPr>
        <xdr:cNvSpPr>
          <a:spLocks noChangeAspect="1" noChangeArrowheads="1"/>
        </xdr:cNvSpPr>
      </xdr:nvSpPr>
      <xdr:spPr bwMode="auto">
        <a:xfrm>
          <a:off x="0" y="3524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4" name="AutoShape 952" descr="Montreal Canadiens">
          <a:extLst>
            <a:ext uri="{FF2B5EF4-FFF2-40B4-BE49-F238E27FC236}">
              <a16:creationId xmlns:a16="http://schemas.microsoft.com/office/drawing/2014/main" id="{00000000-0008-0000-0D00-0000B80F0000}"/>
            </a:ext>
          </a:extLst>
        </xdr:cNvPr>
        <xdr:cNvSpPr>
          <a:spLocks noChangeAspect="1" noChangeArrowheads="1"/>
        </xdr:cNvSpPr>
      </xdr:nvSpPr>
      <xdr:spPr bwMode="auto">
        <a:xfrm>
          <a:off x="0" y="3528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5" name="AutoShape 953" descr="Arizona Coyotes">
          <a:extLst>
            <a:ext uri="{FF2B5EF4-FFF2-40B4-BE49-F238E27FC236}">
              <a16:creationId xmlns:a16="http://schemas.microsoft.com/office/drawing/2014/main" id="{00000000-0008-0000-0D00-0000B90F0000}"/>
            </a:ext>
          </a:extLst>
        </xdr:cNvPr>
        <xdr:cNvSpPr>
          <a:spLocks noChangeAspect="1" noChangeArrowheads="1"/>
        </xdr:cNvSpPr>
      </xdr:nvSpPr>
      <xdr:spPr bwMode="auto">
        <a:xfrm>
          <a:off x="0" y="35317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26" name="AutoShape 954" descr="Columbus Blue Jackets">
          <a:extLst>
            <a:ext uri="{FF2B5EF4-FFF2-40B4-BE49-F238E27FC236}">
              <a16:creationId xmlns:a16="http://schemas.microsoft.com/office/drawing/2014/main" id="{00000000-0008-0000-0D00-0000BA0F0000}"/>
            </a:ext>
          </a:extLst>
        </xdr:cNvPr>
        <xdr:cNvSpPr>
          <a:spLocks noChangeAspect="1" noChangeArrowheads="1"/>
        </xdr:cNvSpPr>
      </xdr:nvSpPr>
      <xdr:spPr bwMode="auto">
        <a:xfrm>
          <a:off x="0" y="35354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7" name="AutoShape 955" descr="St Louis Blues">
          <a:extLst>
            <a:ext uri="{FF2B5EF4-FFF2-40B4-BE49-F238E27FC236}">
              <a16:creationId xmlns:a16="http://schemas.microsoft.com/office/drawing/2014/main" id="{00000000-0008-0000-0D00-0000BB0F0000}"/>
            </a:ext>
          </a:extLst>
        </xdr:cNvPr>
        <xdr:cNvSpPr>
          <a:spLocks noChangeAspect="1" noChangeArrowheads="1"/>
        </xdr:cNvSpPr>
      </xdr:nvSpPr>
      <xdr:spPr bwMode="auto">
        <a:xfrm>
          <a:off x="0" y="3537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8" name="AutoShape 956" descr="Buffalo Sabres">
          <a:extLst>
            <a:ext uri="{FF2B5EF4-FFF2-40B4-BE49-F238E27FC236}">
              <a16:creationId xmlns:a16="http://schemas.microsoft.com/office/drawing/2014/main" id="{00000000-0008-0000-0D00-0000BC0F0000}"/>
            </a:ext>
          </a:extLst>
        </xdr:cNvPr>
        <xdr:cNvSpPr>
          <a:spLocks noChangeAspect="1" noChangeArrowheads="1"/>
        </xdr:cNvSpPr>
      </xdr:nvSpPr>
      <xdr:spPr bwMode="auto">
        <a:xfrm>
          <a:off x="0" y="35427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9" name="AutoShape 957" descr="St Louis Blues">
          <a:extLst>
            <a:ext uri="{FF2B5EF4-FFF2-40B4-BE49-F238E27FC236}">
              <a16:creationId xmlns:a16="http://schemas.microsoft.com/office/drawing/2014/main" id="{00000000-0008-0000-0D00-0000BD0F0000}"/>
            </a:ext>
          </a:extLst>
        </xdr:cNvPr>
        <xdr:cNvSpPr>
          <a:spLocks noChangeAspect="1" noChangeArrowheads="1"/>
        </xdr:cNvSpPr>
      </xdr:nvSpPr>
      <xdr:spPr bwMode="auto">
        <a:xfrm>
          <a:off x="0" y="35464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0" name="AutoShape 958" descr="New York Rangers">
          <a:extLst>
            <a:ext uri="{FF2B5EF4-FFF2-40B4-BE49-F238E27FC236}">
              <a16:creationId xmlns:a16="http://schemas.microsoft.com/office/drawing/2014/main" id="{00000000-0008-0000-0D00-0000BE0F0000}"/>
            </a:ext>
          </a:extLst>
        </xdr:cNvPr>
        <xdr:cNvSpPr>
          <a:spLocks noChangeAspect="1" noChangeArrowheads="1"/>
        </xdr:cNvSpPr>
      </xdr:nvSpPr>
      <xdr:spPr bwMode="auto">
        <a:xfrm>
          <a:off x="0" y="35500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1" name="AutoShape 959" descr="Florida Panthers">
          <a:extLst>
            <a:ext uri="{FF2B5EF4-FFF2-40B4-BE49-F238E27FC236}">
              <a16:creationId xmlns:a16="http://schemas.microsoft.com/office/drawing/2014/main" id="{00000000-0008-0000-0D00-0000BF0F0000}"/>
            </a:ext>
          </a:extLst>
        </xdr:cNvPr>
        <xdr:cNvSpPr>
          <a:spLocks noChangeAspect="1" noChangeArrowheads="1"/>
        </xdr:cNvSpPr>
      </xdr:nvSpPr>
      <xdr:spPr bwMode="auto">
        <a:xfrm>
          <a:off x="0" y="3553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32" name="AutoShape 960" descr="Tampa Bay Lightning">
          <a:extLst>
            <a:ext uri="{FF2B5EF4-FFF2-40B4-BE49-F238E27FC236}">
              <a16:creationId xmlns:a16="http://schemas.microsoft.com/office/drawing/2014/main" id="{00000000-0008-0000-0D00-0000C00F0000}"/>
            </a:ext>
          </a:extLst>
        </xdr:cNvPr>
        <xdr:cNvSpPr>
          <a:spLocks noChangeAspect="1" noChangeArrowheads="1"/>
        </xdr:cNvSpPr>
      </xdr:nvSpPr>
      <xdr:spPr bwMode="auto">
        <a:xfrm>
          <a:off x="0" y="35573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3" name="AutoShape 961" descr="Vegas Golden Knights">
          <a:extLst>
            <a:ext uri="{FF2B5EF4-FFF2-40B4-BE49-F238E27FC236}">
              <a16:creationId xmlns:a16="http://schemas.microsoft.com/office/drawing/2014/main" id="{00000000-0008-0000-0D00-0000C10F0000}"/>
            </a:ext>
          </a:extLst>
        </xdr:cNvPr>
        <xdr:cNvSpPr>
          <a:spLocks noChangeAspect="1" noChangeArrowheads="1"/>
        </xdr:cNvSpPr>
      </xdr:nvSpPr>
      <xdr:spPr bwMode="auto">
        <a:xfrm>
          <a:off x="0" y="3559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4" name="AutoShape 962" descr="Toronto Maple Leafs">
          <a:extLst>
            <a:ext uri="{FF2B5EF4-FFF2-40B4-BE49-F238E27FC236}">
              <a16:creationId xmlns:a16="http://schemas.microsoft.com/office/drawing/2014/main" id="{00000000-0008-0000-0D00-0000C20F0000}"/>
            </a:ext>
          </a:extLst>
        </xdr:cNvPr>
        <xdr:cNvSpPr>
          <a:spLocks noChangeAspect="1" noChangeArrowheads="1"/>
        </xdr:cNvSpPr>
      </xdr:nvSpPr>
      <xdr:spPr bwMode="auto">
        <a:xfrm>
          <a:off x="0" y="3562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5" name="AutoShape 963" descr="Detroit Red Wings">
          <a:extLst>
            <a:ext uri="{FF2B5EF4-FFF2-40B4-BE49-F238E27FC236}">
              <a16:creationId xmlns:a16="http://schemas.microsoft.com/office/drawing/2014/main" id="{00000000-0008-0000-0D00-0000C30F0000}"/>
            </a:ext>
          </a:extLst>
        </xdr:cNvPr>
        <xdr:cNvSpPr>
          <a:spLocks noChangeAspect="1" noChangeArrowheads="1"/>
        </xdr:cNvSpPr>
      </xdr:nvSpPr>
      <xdr:spPr bwMode="auto">
        <a:xfrm>
          <a:off x="0" y="3566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6" name="AutoShape 964" descr="Los Angeles Kings">
          <a:extLst>
            <a:ext uri="{FF2B5EF4-FFF2-40B4-BE49-F238E27FC236}">
              <a16:creationId xmlns:a16="http://schemas.microsoft.com/office/drawing/2014/main" id="{00000000-0008-0000-0D00-0000C40F0000}"/>
            </a:ext>
          </a:extLst>
        </xdr:cNvPr>
        <xdr:cNvSpPr>
          <a:spLocks noChangeAspect="1" noChangeArrowheads="1"/>
        </xdr:cNvSpPr>
      </xdr:nvSpPr>
      <xdr:spPr bwMode="auto">
        <a:xfrm>
          <a:off x="0" y="3570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7" name="AutoShape 965" descr="Boston Bruins">
          <a:extLst>
            <a:ext uri="{FF2B5EF4-FFF2-40B4-BE49-F238E27FC236}">
              <a16:creationId xmlns:a16="http://schemas.microsoft.com/office/drawing/2014/main" id="{00000000-0008-0000-0D00-0000C50F0000}"/>
            </a:ext>
          </a:extLst>
        </xdr:cNvPr>
        <xdr:cNvSpPr>
          <a:spLocks noChangeAspect="1" noChangeArrowheads="1"/>
        </xdr:cNvSpPr>
      </xdr:nvSpPr>
      <xdr:spPr bwMode="auto">
        <a:xfrm>
          <a:off x="0" y="35720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8" name="AutoShape 966" descr="Minnesota Wild">
          <a:extLst>
            <a:ext uri="{FF2B5EF4-FFF2-40B4-BE49-F238E27FC236}">
              <a16:creationId xmlns:a16="http://schemas.microsoft.com/office/drawing/2014/main" id="{00000000-0008-0000-0D00-0000C60F0000}"/>
            </a:ext>
          </a:extLst>
        </xdr:cNvPr>
        <xdr:cNvSpPr>
          <a:spLocks noChangeAspect="1" noChangeArrowheads="1"/>
        </xdr:cNvSpPr>
      </xdr:nvSpPr>
      <xdr:spPr bwMode="auto">
        <a:xfrm>
          <a:off x="0" y="3573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9" name="AutoShape 967" descr="Vegas Golden Knights">
          <a:extLst>
            <a:ext uri="{FF2B5EF4-FFF2-40B4-BE49-F238E27FC236}">
              <a16:creationId xmlns:a16="http://schemas.microsoft.com/office/drawing/2014/main" id="{00000000-0008-0000-0D00-0000C70F0000}"/>
            </a:ext>
          </a:extLst>
        </xdr:cNvPr>
        <xdr:cNvSpPr>
          <a:spLocks noChangeAspect="1" noChangeArrowheads="1"/>
        </xdr:cNvSpPr>
      </xdr:nvSpPr>
      <xdr:spPr bwMode="auto">
        <a:xfrm>
          <a:off x="0" y="3577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0" name="AutoShape 968" descr="Detroit Red Wings">
          <a:extLst>
            <a:ext uri="{FF2B5EF4-FFF2-40B4-BE49-F238E27FC236}">
              <a16:creationId xmlns:a16="http://schemas.microsoft.com/office/drawing/2014/main" id="{00000000-0008-0000-0D00-0000C80F0000}"/>
            </a:ext>
          </a:extLst>
        </xdr:cNvPr>
        <xdr:cNvSpPr>
          <a:spLocks noChangeAspect="1" noChangeArrowheads="1"/>
        </xdr:cNvSpPr>
      </xdr:nvSpPr>
      <xdr:spPr bwMode="auto">
        <a:xfrm>
          <a:off x="0" y="3581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1" name="AutoShape 969" descr="Anaheim Ducks">
          <a:extLst>
            <a:ext uri="{FF2B5EF4-FFF2-40B4-BE49-F238E27FC236}">
              <a16:creationId xmlns:a16="http://schemas.microsoft.com/office/drawing/2014/main" id="{00000000-0008-0000-0D00-0000C90F0000}"/>
            </a:ext>
          </a:extLst>
        </xdr:cNvPr>
        <xdr:cNvSpPr>
          <a:spLocks noChangeAspect="1" noChangeArrowheads="1"/>
        </xdr:cNvSpPr>
      </xdr:nvSpPr>
      <xdr:spPr bwMode="auto">
        <a:xfrm>
          <a:off x="0" y="3584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2" name="AutoShape 970" descr="Arizona Coyotes">
          <a:extLst>
            <a:ext uri="{FF2B5EF4-FFF2-40B4-BE49-F238E27FC236}">
              <a16:creationId xmlns:a16="http://schemas.microsoft.com/office/drawing/2014/main" id="{00000000-0008-0000-0D00-0000CA0F0000}"/>
            </a:ext>
          </a:extLst>
        </xdr:cNvPr>
        <xdr:cNvSpPr>
          <a:spLocks noChangeAspect="1" noChangeArrowheads="1"/>
        </xdr:cNvSpPr>
      </xdr:nvSpPr>
      <xdr:spPr bwMode="auto">
        <a:xfrm>
          <a:off x="0" y="3588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3" name="AutoShape 971" descr="Florida Panthers">
          <a:extLst>
            <a:ext uri="{FF2B5EF4-FFF2-40B4-BE49-F238E27FC236}">
              <a16:creationId xmlns:a16="http://schemas.microsoft.com/office/drawing/2014/main" id="{00000000-0008-0000-0D00-0000CB0F0000}"/>
            </a:ext>
          </a:extLst>
        </xdr:cNvPr>
        <xdr:cNvSpPr>
          <a:spLocks noChangeAspect="1" noChangeArrowheads="1"/>
        </xdr:cNvSpPr>
      </xdr:nvSpPr>
      <xdr:spPr bwMode="auto">
        <a:xfrm>
          <a:off x="0" y="3592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4" name="AutoShape 972" descr="Minnesota Wild">
          <a:extLst>
            <a:ext uri="{FF2B5EF4-FFF2-40B4-BE49-F238E27FC236}">
              <a16:creationId xmlns:a16="http://schemas.microsoft.com/office/drawing/2014/main" id="{00000000-0008-0000-0D00-0000CC0F0000}"/>
            </a:ext>
          </a:extLst>
        </xdr:cNvPr>
        <xdr:cNvSpPr>
          <a:spLocks noChangeAspect="1" noChangeArrowheads="1"/>
        </xdr:cNvSpPr>
      </xdr:nvSpPr>
      <xdr:spPr bwMode="auto">
        <a:xfrm>
          <a:off x="0" y="3595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5" name="AutoShape 973" descr="Buffalo Sabres">
          <a:extLst>
            <a:ext uri="{FF2B5EF4-FFF2-40B4-BE49-F238E27FC236}">
              <a16:creationId xmlns:a16="http://schemas.microsoft.com/office/drawing/2014/main" id="{00000000-0008-0000-0D00-0000CD0F0000}"/>
            </a:ext>
          </a:extLst>
        </xdr:cNvPr>
        <xdr:cNvSpPr>
          <a:spLocks noChangeAspect="1" noChangeArrowheads="1"/>
        </xdr:cNvSpPr>
      </xdr:nvSpPr>
      <xdr:spPr bwMode="auto">
        <a:xfrm>
          <a:off x="0" y="3599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6" name="AutoShape 974" descr="St Louis Blues">
          <a:extLst>
            <a:ext uri="{FF2B5EF4-FFF2-40B4-BE49-F238E27FC236}">
              <a16:creationId xmlns:a16="http://schemas.microsoft.com/office/drawing/2014/main" id="{00000000-0008-0000-0D00-0000CE0F0000}"/>
            </a:ext>
          </a:extLst>
        </xdr:cNvPr>
        <xdr:cNvSpPr>
          <a:spLocks noChangeAspect="1" noChangeArrowheads="1"/>
        </xdr:cNvSpPr>
      </xdr:nvSpPr>
      <xdr:spPr bwMode="auto">
        <a:xfrm>
          <a:off x="0" y="3603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47" name="AutoShape 975" descr="Washington Capitals">
          <a:extLst>
            <a:ext uri="{FF2B5EF4-FFF2-40B4-BE49-F238E27FC236}">
              <a16:creationId xmlns:a16="http://schemas.microsoft.com/office/drawing/2014/main" id="{00000000-0008-0000-0D00-0000CF0F0000}"/>
            </a:ext>
          </a:extLst>
        </xdr:cNvPr>
        <xdr:cNvSpPr>
          <a:spLocks noChangeAspect="1" noChangeArrowheads="1"/>
        </xdr:cNvSpPr>
      </xdr:nvSpPr>
      <xdr:spPr bwMode="auto">
        <a:xfrm>
          <a:off x="0" y="3606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8" name="AutoShape 976" descr="New Jersey Devils">
          <a:extLst>
            <a:ext uri="{FF2B5EF4-FFF2-40B4-BE49-F238E27FC236}">
              <a16:creationId xmlns:a16="http://schemas.microsoft.com/office/drawing/2014/main" id="{00000000-0008-0000-0D00-0000D00F0000}"/>
            </a:ext>
          </a:extLst>
        </xdr:cNvPr>
        <xdr:cNvSpPr>
          <a:spLocks noChangeAspect="1" noChangeArrowheads="1"/>
        </xdr:cNvSpPr>
      </xdr:nvSpPr>
      <xdr:spPr bwMode="auto">
        <a:xfrm>
          <a:off x="0" y="3608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9" name="AutoShape 977" descr="Tampa Bay Lightning">
          <a:extLst>
            <a:ext uri="{FF2B5EF4-FFF2-40B4-BE49-F238E27FC236}">
              <a16:creationId xmlns:a16="http://schemas.microsoft.com/office/drawing/2014/main" id="{00000000-0008-0000-0D00-0000D10F0000}"/>
            </a:ext>
          </a:extLst>
        </xdr:cNvPr>
        <xdr:cNvSpPr>
          <a:spLocks noChangeAspect="1" noChangeArrowheads="1"/>
        </xdr:cNvSpPr>
      </xdr:nvSpPr>
      <xdr:spPr bwMode="auto">
        <a:xfrm>
          <a:off x="0" y="3612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0" name="AutoShape 978" descr="Detroit Red Wings">
          <a:extLst>
            <a:ext uri="{FF2B5EF4-FFF2-40B4-BE49-F238E27FC236}">
              <a16:creationId xmlns:a16="http://schemas.microsoft.com/office/drawing/2014/main" id="{00000000-0008-0000-0D00-0000D20F0000}"/>
            </a:ext>
          </a:extLst>
        </xdr:cNvPr>
        <xdr:cNvSpPr>
          <a:spLocks noChangeAspect="1" noChangeArrowheads="1"/>
        </xdr:cNvSpPr>
      </xdr:nvSpPr>
      <xdr:spPr bwMode="auto">
        <a:xfrm>
          <a:off x="0" y="3615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1" name="AutoShape 979" descr="Toronto Maple Leafs">
          <a:extLst>
            <a:ext uri="{FF2B5EF4-FFF2-40B4-BE49-F238E27FC236}">
              <a16:creationId xmlns:a16="http://schemas.microsoft.com/office/drawing/2014/main" id="{00000000-0008-0000-0D00-0000D30F0000}"/>
            </a:ext>
          </a:extLst>
        </xdr:cNvPr>
        <xdr:cNvSpPr>
          <a:spLocks noChangeAspect="1" noChangeArrowheads="1"/>
        </xdr:cNvSpPr>
      </xdr:nvSpPr>
      <xdr:spPr bwMode="auto">
        <a:xfrm>
          <a:off x="0" y="3619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2" name="AutoShape 980" descr="Buffalo Sabres">
          <a:extLst>
            <a:ext uri="{FF2B5EF4-FFF2-40B4-BE49-F238E27FC236}">
              <a16:creationId xmlns:a16="http://schemas.microsoft.com/office/drawing/2014/main" id="{00000000-0008-0000-0D00-0000D40F0000}"/>
            </a:ext>
          </a:extLst>
        </xdr:cNvPr>
        <xdr:cNvSpPr>
          <a:spLocks noChangeAspect="1" noChangeArrowheads="1"/>
        </xdr:cNvSpPr>
      </xdr:nvSpPr>
      <xdr:spPr bwMode="auto">
        <a:xfrm>
          <a:off x="0" y="3623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53" name="AutoShape 981" descr="Vegas Golden Knights">
          <a:extLst>
            <a:ext uri="{FF2B5EF4-FFF2-40B4-BE49-F238E27FC236}">
              <a16:creationId xmlns:a16="http://schemas.microsoft.com/office/drawing/2014/main" id="{00000000-0008-0000-0D00-0000D50F0000}"/>
            </a:ext>
          </a:extLst>
        </xdr:cNvPr>
        <xdr:cNvSpPr>
          <a:spLocks noChangeAspect="1" noChangeArrowheads="1"/>
        </xdr:cNvSpPr>
      </xdr:nvSpPr>
      <xdr:spPr bwMode="auto">
        <a:xfrm>
          <a:off x="0" y="3626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4" name="AutoShape 982" descr="New York Islanders">
          <a:extLst>
            <a:ext uri="{FF2B5EF4-FFF2-40B4-BE49-F238E27FC236}">
              <a16:creationId xmlns:a16="http://schemas.microsoft.com/office/drawing/2014/main" id="{00000000-0008-0000-0D00-0000D60F0000}"/>
            </a:ext>
          </a:extLst>
        </xdr:cNvPr>
        <xdr:cNvSpPr>
          <a:spLocks noChangeAspect="1" noChangeArrowheads="1"/>
        </xdr:cNvSpPr>
      </xdr:nvSpPr>
      <xdr:spPr bwMode="auto">
        <a:xfrm>
          <a:off x="0" y="36287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5" name="AutoShape 983" descr="Pittsburgh Penguins">
          <a:extLst>
            <a:ext uri="{FF2B5EF4-FFF2-40B4-BE49-F238E27FC236}">
              <a16:creationId xmlns:a16="http://schemas.microsoft.com/office/drawing/2014/main" id="{00000000-0008-0000-0D00-0000D70F0000}"/>
            </a:ext>
          </a:extLst>
        </xdr:cNvPr>
        <xdr:cNvSpPr>
          <a:spLocks noChangeAspect="1" noChangeArrowheads="1"/>
        </xdr:cNvSpPr>
      </xdr:nvSpPr>
      <xdr:spPr bwMode="auto">
        <a:xfrm>
          <a:off x="0" y="3630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6" name="AutoShape 984" descr="Philadelphia Flyers">
          <a:extLst>
            <a:ext uri="{FF2B5EF4-FFF2-40B4-BE49-F238E27FC236}">
              <a16:creationId xmlns:a16="http://schemas.microsoft.com/office/drawing/2014/main" id="{00000000-0008-0000-0D00-0000D80F0000}"/>
            </a:ext>
          </a:extLst>
        </xdr:cNvPr>
        <xdr:cNvSpPr>
          <a:spLocks noChangeAspect="1" noChangeArrowheads="1"/>
        </xdr:cNvSpPr>
      </xdr:nvSpPr>
      <xdr:spPr bwMode="auto">
        <a:xfrm>
          <a:off x="0" y="3634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7" name="AutoShape 985" descr="Toronto Maple Leafs">
          <a:extLst>
            <a:ext uri="{FF2B5EF4-FFF2-40B4-BE49-F238E27FC236}">
              <a16:creationId xmlns:a16="http://schemas.microsoft.com/office/drawing/2014/main" id="{00000000-0008-0000-0D00-0000D90F0000}"/>
            </a:ext>
          </a:extLst>
        </xdr:cNvPr>
        <xdr:cNvSpPr>
          <a:spLocks noChangeAspect="1" noChangeArrowheads="1"/>
        </xdr:cNvSpPr>
      </xdr:nvSpPr>
      <xdr:spPr bwMode="auto">
        <a:xfrm>
          <a:off x="0" y="3637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8" name="AutoShape 986" descr="Vancouver Canucks">
          <a:extLst>
            <a:ext uri="{FF2B5EF4-FFF2-40B4-BE49-F238E27FC236}">
              <a16:creationId xmlns:a16="http://schemas.microsoft.com/office/drawing/2014/main" id="{00000000-0008-0000-0D00-0000DA0F0000}"/>
            </a:ext>
          </a:extLst>
        </xdr:cNvPr>
        <xdr:cNvSpPr>
          <a:spLocks noChangeAspect="1" noChangeArrowheads="1"/>
        </xdr:cNvSpPr>
      </xdr:nvSpPr>
      <xdr:spPr bwMode="auto">
        <a:xfrm>
          <a:off x="0" y="3641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9" name="AutoShape 987" descr="Dallas Stars">
          <a:extLst>
            <a:ext uri="{FF2B5EF4-FFF2-40B4-BE49-F238E27FC236}">
              <a16:creationId xmlns:a16="http://schemas.microsoft.com/office/drawing/2014/main" id="{00000000-0008-0000-0D00-0000DB0F0000}"/>
            </a:ext>
          </a:extLst>
        </xdr:cNvPr>
        <xdr:cNvSpPr>
          <a:spLocks noChangeAspect="1" noChangeArrowheads="1"/>
        </xdr:cNvSpPr>
      </xdr:nvSpPr>
      <xdr:spPr bwMode="auto">
        <a:xfrm>
          <a:off x="0" y="3645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0" name="AutoShape 988" descr="Arizona Coyotes">
          <a:extLst>
            <a:ext uri="{FF2B5EF4-FFF2-40B4-BE49-F238E27FC236}">
              <a16:creationId xmlns:a16="http://schemas.microsoft.com/office/drawing/2014/main" id="{00000000-0008-0000-0D00-0000DC0F0000}"/>
            </a:ext>
          </a:extLst>
        </xdr:cNvPr>
        <xdr:cNvSpPr>
          <a:spLocks noChangeAspect="1" noChangeArrowheads="1"/>
        </xdr:cNvSpPr>
      </xdr:nvSpPr>
      <xdr:spPr bwMode="auto">
        <a:xfrm>
          <a:off x="0" y="36470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1" name="AutoShape 989" descr="Columbus Blue Jackets">
          <a:extLst>
            <a:ext uri="{FF2B5EF4-FFF2-40B4-BE49-F238E27FC236}">
              <a16:creationId xmlns:a16="http://schemas.microsoft.com/office/drawing/2014/main" id="{00000000-0008-0000-0D00-0000DD0F0000}"/>
            </a:ext>
          </a:extLst>
        </xdr:cNvPr>
        <xdr:cNvSpPr>
          <a:spLocks noChangeAspect="1" noChangeArrowheads="1"/>
        </xdr:cNvSpPr>
      </xdr:nvSpPr>
      <xdr:spPr bwMode="auto">
        <a:xfrm>
          <a:off x="0" y="36506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2" name="AutoShape 990" descr="Dallas Stars">
          <a:extLst>
            <a:ext uri="{FF2B5EF4-FFF2-40B4-BE49-F238E27FC236}">
              <a16:creationId xmlns:a16="http://schemas.microsoft.com/office/drawing/2014/main" id="{00000000-0008-0000-0D00-0000DE0F0000}"/>
            </a:ext>
          </a:extLst>
        </xdr:cNvPr>
        <xdr:cNvSpPr>
          <a:spLocks noChangeAspect="1" noChangeArrowheads="1"/>
        </xdr:cNvSpPr>
      </xdr:nvSpPr>
      <xdr:spPr bwMode="auto">
        <a:xfrm>
          <a:off x="0" y="36543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3" name="AutoShape 991" descr="New Jersey Devils">
          <a:extLst>
            <a:ext uri="{FF2B5EF4-FFF2-40B4-BE49-F238E27FC236}">
              <a16:creationId xmlns:a16="http://schemas.microsoft.com/office/drawing/2014/main" id="{00000000-0008-0000-0D00-0000DF0F0000}"/>
            </a:ext>
          </a:extLst>
        </xdr:cNvPr>
        <xdr:cNvSpPr>
          <a:spLocks noChangeAspect="1" noChangeArrowheads="1"/>
        </xdr:cNvSpPr>
      </xdr:nvSpPr>
      <xdr:spPr bwMode="auto">
        <a:xfrm>
          <a:off x="0" y="36579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4" name="AutoShape 992" descr="Ottawa Senators">
          <a:extLst>
            <a:ext uri="{FF2B5EF4-FFF2-40B4-BE49-F238E27FC236}">
              <a16:creationId xmlns:a16="http://schemas.microsoft.com/office/drawing/2014/main" id="{00000000-0008-0000-0D00-0000E00F0000}"/>
            </a:ext>
          </a:extLst>
        </xdr:cNvPr>
        <xdr:cNvSpPr>
          <a:spLocks noChangeAspect="1" noChangeArrowheads="1"/>
        </xdr:cNvSpPr>
      </xdr:nvSpPr>
      <xdr:spPr bwMode="auto">
        <a:xfrm>
          <a:off x="0" y="3661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5" name="AutoShape 993" descr="San Jose Sharks">
          <a:extLst>
            <a:ext uri="{FF2B5EF4-FFF2-40B4-BE49-F238E27FC236}">
              <a16:creationId xmlns:a16="http://schemas.microsoft.com/office/drawing/2014/main" id="{00000000-0008-0000-0D00-0000E10F0000}"/>
            </a:ext>
          </a:extLst>
        </xdr:cNvPr>
        <xdr:cNvSpPr>
          <a:spLocks noChangeAspect="1" noChangeArrowheads="1"/>
        </xdr:cNvSpPr>
      </xdr:nvSpPr>
      <xdr:spPr bwMode="auto">
        <a:xfrm>
          <a:off x="0" y="36652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6" name="AutoShape 994" descr="Carolina Hurricanes">
          <a:extLst>
            <a:ext uri="{FF2B5EF4-FFF2-40B4-BE49-F238E27FC236}">
              <a16:creationId xmlns:a16="http://schemas.microsoft.com/office/drawing/2014/main" id="{00000000-0008-0000-0D00-0000E20F0000}"/>
            </a:ext>
          </a:extLst>
        </xdr:cNvPr>
        <xdr:cNvSpPr>
          <a:spLocks noChangeAspect="1" noChangeArrowheads="1"/>
        </xdr:cNvSpPr>
      </xdr:nvSpPr>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7" name="AutoShape 995" descr="Tampa Bay Lightning">
          <a:extLst>
            <a:ext uri="{FF2B5EF4-FFF2-40B4-BE49-F238E27FC236}">
              <a16:creationId xmlns:a16="http://schemas.microsoft.com/office/drawing/2014/main" id="{00000000-0008-0000-0D00-0000E30F0000}"/>
            </a:ext>
          </a:extLst>
        </xdr:cNvPr>
        <xdr:cNvSpPr>
          <a:spLocks noChangeAspect="1" noChangeArrowheads="1"/>
        </xdr:cNvSpPr>
      </xdr:nvSpPr>
      <xdr:spPr bwMode="auto">
        <a:xfrm>
          <a:off x="0" y="3668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8" name="AutoShape 996" descr="Colorado Avalanche">
          <a:extLst>
            <a:ext uri="{FF2B5EF4-FFF2-40B4-BE49-F238E27FC236}">
              <a16:creationId xmlns:a16="http://schemas.microsoft.com/office/drawing/2014/main" id="{00000000-0008-0000-0D00-0000E40F0000}"/>
            </a:ext>
          </a:extLst>
        </xdr:cNvPr>
        <xdr:cNvSpPr>
          <a:spLocks noChangeAspect="1" noChangeArrowheads="1"/>
        </xdr:cNvSpPr>
      </xdr:nvSpPr>
      <xdr:spPr bwMode="auto">
        <a:xfrm>
          <a:off x="0" y="3672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9" name="AutoShape 997" descr="Detroit Red Wings">
          <a:extLst>
            <a:ext uri="{FF2B5EF4-FFF2-40B4-BE49-F238E27FC236}">
              <a16:creationId xmlns:a16="http://schemas.microsoft.com/office/drawing/2014/main" id="{00000000-0008-0000-0D00-0000E50F0000}"/>
            </a:ext>
          </a:extLst>
        </xdr:cNvPr>
        <xdr:cNvSpPr>
          <a:spLocks noChangeAspect="1" noChangeArrowheads="1"/>
        </xdr:cNvSpPr>
      </xdr:nvSpPr>
      <xdr:spPr bwMode="auto">
        <a:xfrm>
          <a:off x="0" y="3676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0" name="AutoShape 998" descr="Florida Panthers">
          <a:extLst>
            <a:ext uri="{FF2B5EF4-FFF2-40B4-BE49-F238E27FC236}">
              <a16:creationId xmlns:a16="http://schemas.microsoft.com/office/drawing/2014/main" id="{00000000-0008-0000-0D00-0000E60F0000}"/>
            </a:ext>
          </a:extLst>
        </xdr:cNvPr>
        <xdr:cNvSpPr>
          <a:spLocks noChangeAspect="1" noChangeArrowheads="1"/>
        </xdr:cNvSpPr>
      </xdr:nvSpPr>
      <xdr:spPr bwMode="auto">
        <a:xfrm>
          <a:off x="0" y="36799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1" name="AutoShape 999" descr="Detroit Red Wings">
          <a:extLst>
            <a:ext uri="{FF2B5EF4-FFF2-40B4-BE49-F238E27FC236}">
              <a16:creationId xmlns:a16="http://schemas.microsoft.com/office/drawing/2014/main" id="{00000000-0008-0000-0D00-0000E70F0000}"/>
            </a:ext>
          </a:extLst>
        </xdr:cNvPr>
        <xdr:cNvSpPr>
          <a:spLocks noChangeAspect="1" noChangeArrowheads="1"/>
        </xdr:cNvSpPr>
      </xdr:nvSpPr>
      <xdr:spPr bwMode="auto">
        <a:xfrm>
          <a:off x="0" y="36835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2" name="AutoShape 1000" descr="Dallas Stars">
          <a:extLst>
            <a:ext uri="{FF2B5EF4-FFF2-40B4-BE49-F238E27FC236}">
              <a16:creationId xmlns:a16="http://schemas.microsoft.com/office/drawing/2014/main" id="{00000000-0008-0000-0D00-0000E80F0000}"/>
            </a:ext>
          </a:extLst>
        </xdr:cNvPr>
        <xdr:cNvSpPr>
          <a:spLocks noChangeAspect="1" noChangeArrowheads="1"/>
        </xdr:cNvSpPr>
      </xdr:nvSpPr>
      <xdr:spPr bwMode="auto">
        <a:xfrm>
          <a:off x="0" y="3687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73" name="AutoShape 1001" descr="Philadelphia Flyers">
          <a:extLst>
            <a:ext uri="{FF2B5EF4-FFF2-40B4-BE49-F238E27FC236}">
              <a16:creationId xmlns:a16="http://schemas.microsoft.com/office/drawing/2014/main" id="{00000000-0008-0000-0D00-0000E90F0000}"/>
            </a:ext>
          </a:extLst>
        </xdr:cNvPr>
        <xdr:cNvSpPr>
          <a:spLocks noChangeAspect="1" noChangeArrowheads="1"/>
        </xdr:cNvSpPr>
      </xdr:nvSpPr>
      <xdr:spPr bwMode="auto">
        <a:xfrm>
          <a:off x="0" y="36908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4" name="AutoShape 1002" descr="Tampa Bay Lightning">
          <a:extLst>
            <a:ext uri="{FF2B5EF4-FFF2-40B4-BE49-F238E27FC236}">
              <a16:creationId xmlns:a16="http://schemas.microsoft.com/office/drawing/2014/main" id="{00000000-0008-0000-0D00-0000EA0F0000}"/>
            </a:ext>
          </a:extLst>
        </xdr:cNvPr>
        <xdr:cNvSpPr>
          <a:spLocks noChangeAspect="1" noChangeArrowheads="1"/>
        </xdr:cNvSpPr>
      </xdr:nvSpPr>
      <xdr:spPr bwMode="auto">
        <a:xfrm>
          <a:off x="0" y="3692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5" name="AutoShape 1003" descr="Ottawa Senators">
          <a:extLst>
            <a:ext uri="{FF2B5EF4-FFF2-40B4-BE49-F238E27FC236}">
              <a16:creationId xmlns:a16="http://schemas.microsoft.com/office/drawing/2014/main" id="{00000000-0008-0000-0D00-0000EB0F0000}"/>
            </a:ext>
          </a:extLst>
        </xdr:cNvPr>
        <xdr:cNvSpPr>
          <a:spLocks noChangeAspect="1" noChangeArrowheads="1"/>
        </xdr:cNvSpPr>
      </xdr:nvSpPr>
      <xdr:spPr bwMode="auto">
        <a:xfrm>
          <a:off x="0" y="3696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6" name="AutoShape 1004" descr="New Jersey Devils">
          <a:extLst>
            <a:ext uri="{FF2B5EF4-FFF2-40B4-BE49-F238E27FC236}">
              <a16:creationId xmlns:a16="http://schemas.microsoft.com/office/drawing/2014/main" id="{00000000-0008-0000-0D00-0000EC0F0000}"/>
            </a:ext>
          </a:extLst>
        </xdr:cNvPr>
        <xdr:cNvSpPr>
          <a:spLocks noChangeAspect="1" noChangeArrowheads="1"/>
        </xdr:cNvSpPr>
      </xdr:nvSpPr>
      <xdr:spPr bwMode="auto">
        <a:xfrm>
          <a:off x="0" y="3700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7" name="AutoShape 1005" descr="Calgary Flames">
          <a:extLst>
            <a:ext uri="{FF2B5EF4-FFF2-40B4-BE49-F238E27FC236}">
              <a16:creationId xmlns:a16="http://schemas.microsoft.com/office/drawing/2014/main" id="{00000000-0008-0000-0D00-0000ED0F0000}"/>
            </a:ext>
          </a:extLst>
        </xdr:cNvPr>
        <xdr:cNvSpPr>
          <a:spLocks noChangeAspect="1" noChangeArrowheads="1"/>
        </xdr:cNvSpPr>
      </xdr:nvSpPr>
      <xdr:spPr bwMode="auto">
        <a:xfrm>
          <a:off x="0" y="37037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8" name="AutoShape 1006" descr="New York Rangers">
          <a:extLst>
            <a:ext uri="{FF2B5EF4-FFF2-40B4-BE49-F238E27FC236}">
              <a16:creationId xmlns:a16="http://schemas.microsoft.com/office/drawing/2014/main" id="{00000000-0008-0000-0D00-0000EE0F0000}"/>
            </a:ext>
          </a:extLst>
        </xdr:cNvPr>
        <xdr:cNvSpPr>
          <a:spLocks noChangeAspect="1" noChangeArrowheads="1"/>
        </xdr:cNvSpPr>
      </xdr:nvSpPr>
      <xdr:spPr bwMode="auto">
        <a:xfrm>
          <a:off x="0" y="3705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9" name="AutoShape 1007" descr="Montreal Canadiens">
          <a:extLst>
            <a:ext uri="{FF2B5EF4-FFF2-40B4-BE49-F238E27FC236}">
              <a16:creationId xmlns:a16="http://schemas.microsoft.com/office/drawing/2014/main" id="{00000000-0008-0000-0D00-0000EF0F0000}"/>
            </a:ext>
          </a:extLst>
        </xdr:cNvPr>
        <xdr:cNvSpPr>
          <a:spLocks noChangeAspect="1" noChangeArrowheads="1"/>
        </xdr:cNvSpPr>
      </xdr:nvSpPr>
      <xdr:spPr bwMode="auto">
        <a:xfrm>
          <a:off x="0" y="3709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80" name="AutoShape 1008" descr="Minnesota Wild">
          <a:extLst>
            <a:ext uri="{FF2B5EF4-FFF2-40B4-BE49-F238E27FC236}">
              <a16:creationId xmlns:a16="http://schemas.microsoft.com/office/drawing/2014/main" id="{00000000-0008-0000-0D00-0000F00F0000}"/>
            </a:ext>
          </a:extLst>
        </xdr:cNvPr>
        <xdr:cNvSpPr>
          <a:spLocks noChangeAspect="1" noChangeArrowheads="1"/>
        </xdr:cNvSpPr>
      </xdr:nvSpPr>
      <xdr:spPr bwMode="auto">
        <a:xfrm>
          <a:off x="0" y="37110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81" name="AutoShape 1009" descr="Los Angeles Kings">
          <a:extLst>
            <a:ext uri="{FF2B5EF4-FFF2-40B4-BE49-F238E27FC236}">
              <a16:creationId xmlns:a16="http://schemas.microsoft.com/office/drawing/2014/main" id="{00000000-0008-0000-0D00-0000F10F0000}"/>
            </a:ext>
          </a:extLst>
        </xdr:cNvPr>
        <xdr:cNvSpPr>
          <a:spLocks noChangeAspect="1" noChangeArrowheads="1"/>
        </xdr:cNvSpPr>
      </xdr:nvSpPr>
      <xdr:spPr bwMode="auto">
        <a:xfrm>
          <a:off x="0" y="3712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2" name="AutoShape 1010" descr="New Jersey Devils">
          <a:extLst>
            <a:ext uri="{FF2B5EF4-FFF2-40B4-BE49-F238E27FC236}">
              <a16:creationId xmlns:a16="http://schemas.microsoft.com/office/drawing/2014/main" id="{00000000-0008-0000-0D00-0000F20F0000}"/>
            </a:ext>
          </a:extLst>
        </xdr:cNvPr>
        <xdr:cNvSpPr>
          <a:spLocks noChangeAspect="1" noChangeArrowheads="1"/>
        </xdr:cNvSpPr>
      </xdr:nvSpPr>
      <xdr:spPr bwMode="auto">
        <a:xfrm>
          <a:off x="0" y="37146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3" name="AutoShape 1011" descr="Chicago Blackhawks">
          <a:extLst>
            <a:ext uri="{FF2B5EF4-FFF2-40B4-BE49-F238E27FC236}">
              <a16:creationId xmlns:a16="http://schemas.microsoft.com/office/drawing/2014/main" id="{00000000-0008-0000-0D00-0000F30F0000}"/>
            </a:ext>
          </a:extLst>
        </xdr:cNvPr>
        <xdr:cNvSpPr>
          <a:spLocks noChangeAspect="1" noChangeArrowheads="1"/>
        </xdr:cNvSpPr>
      </xdr:nvSpPr>
      <xdr:spPr bwMode="auto">
        <a:xfrm>
          <a:off x="0" y="37183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4" name="AutoShape 1012" descr="Toronto Maple Leafs">
          <a:extLst>
            <a:ext uri="{FF2B5EF4-FFF2-40B4-BE49-F238E27FC236}">
              <a16:creationId xmlns:a16="http://schemas.microsoft.com/office/drawing/2014/main" id="{00000000-0008-0000-0D00-0000F40F0000}"/>
            </a:ext>
          </a:extLst>
        </xdr:cNvPr>
        <xdr:cNvSpPr>
          <a:spLocks noChangeAspect="1" noChangeArrowheads="1"/>
        </xdr:cNvSpPr>
      </xdr:nvSpPr>
      <xdr:spPr bwMode="auto">
        <a:xfrm>
          <a:off x="0" y="37219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5" name="AutoShape 1013" descr="Arizona Coyotes">
          <a:extLst>
            <a:ext uri="{FF2B5EF4-FFF2-40B4-BE49-F238E27FC236}">
              <a16:creationId xmlns:a16="http://schemas.microsoft.com/office/drawing/2014/main" id="{00000000-0008-0000-0D00-0000F50F0000}"/>
            </a:ext>
          </a:extLst>
        </xdr:cNvPr>
        <xdr:cNvSpPr>
          <a:spLocks noChangeAspect="1" noChangeArrowheads="1"/>
        </xdr:cNvSpPr>
      </xdr:nvSpPr>
      <xdr:spPr bwMode="auto">
        <a:xfrm>
          <a:off x="0" y="37256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6" name="AutoShape 1014" descr="Toronto Maple Leafs">
          <a:extLst>
            <a:ext uri="{FF2B5EF4-FFF2-40B4-BE49-F238E27FC236}">
              <a16:creationId xmlns:a16="http://schemas.microsoft.com/office/drawing/2014/main" id="{00000000-0008-0000-0D00-0000F60F0000}"/>
            </a:ext>
          </a:extLst>
        </xdr:cNvPr>
        <xdr:cNvSpPr>
          <a:spLocks noChangeAspect="1" noChangeArrowheads="1"/>
        </xdr:cNvSpPr>
      </xdr:nvSpPr>
      <xdr:spPr bwMode="auto">
        <a:xfrm>
          <a:off x="0" y="3729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7" name="AutoShape 1015" descr="Philadelphia Flyers">
          <a:extLst>
            <a:ext uri="{FF2B5EF4-FFF2-40B4-BE49-F238E27FC236}">
              <a16:creationId xmlns:a16="http://schemas.microsoft.com/office/drawing/2014/main" id="{00000000-0008-0000-0D00-0000F70F0000}"/>
            </a:ext>
          </a:extLst>
        </xdr:cNvPr>
        <xdr:cNvSpPr>
          <a:spLocks noChangeAspect="1" noChangeArrowheads="1"/>
        </xdr:cNvSpPr>
      </xdr:nvSpPr>
      <xdr:spPr bwMode="auto">
        <a:xfrm>
          <a:off x="0" y="3732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8" name="AutoShape 1016" descr="Tampa Bay Lightning">
          <a:extLst>
            <a:ext uri="{FF2B5EF4-FFF2-40B4-BE49-F238E27FC236}">
              <a16:creationId xmlns:a16="http://schemas.microsoft.com/office/drawing/2014/main" id="{00000000-0008-0000-0D00-0000F80F0000}"/>
            </a:ext>
          </a:extLst>
        </xdr:cNvPr>
        <xdr:cNvSpPr>
          <a:spLocks noChangeAspect="1" noChangeArrowheads="1"/>
        </xdr:cNvSpPr>
      </xdr:nvSpPr>
      <xdr:spPr bwMode="auto">
        <a:xfrm>
          <a:off x="0" y="37384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9" name="AutoShape 1017" descr="New York Rangers">
          <a:extLst>
            <a:ext uri="{FF2B5EF4-FFF2-40B4-BE49-F238E27FC236}">
              <a16:creationId xmlns:a16="http://schemas.microsoft.com/office/drawing/2014/main" id="{00000000-0008-0000-0D00-0000F90F0000}"/>
            </a:ext>
          </a:extLst>
        </xdr:cNvPr>
        <xdr:cNvSpPr>
          <a:spLocks noChangeAspect="1" noChangeArrowheads="1"/>
        </xdr:cNvSpPr>
      </xdr:nvSpPr>
      <xdr:spPr bwMode="auto">
        <a:xfrm>
          <a:off x="0" y="37421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0" name="AutoShape 1018" descr="Calgary Flames">
          <a:extLst>
            <a:ext uri="{FF2B5EF4-FFF2-40B4-BE49-F238E27FC236}">
              <a16:creationId xmlns:a16="http://schemas.microsoft.com/office/drawing/2014/main" id="{00000000-0008-0000-0D00-0000FA0F0000}"/>
            </a:ext>
          </a:extLst>
        </xdr:cNvPr>
        <xdr:cNvSpPr>
          <a:spLocks noChangeAspect="1" noChangeArrowheads="1"/>
        </xdr:cNvSpPr>
      </xdr:nvSpPr>
      <xdr:spPr bwMode="auto">
        <a:xfrm>
          <a:off x="0" y="37457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1" name="AutoShape 1019" descr="Montreal Canadiens">
          <a:extLst>
            <a:ext uri="{FF2B5EF4-FFF2-40B4-BE49-F238E27FC236}">
              <a16:creationId xmlns:a16="http://schemas.microsoft.com/office/drawing/2014/main" id="{00000000-0008-0000-0D00-0000FB0F0000}"/>
            </a:ext>
          </a:extLst>
        </xdr:cNvPr>
        <xdr:cNvSpPr>
          <a:spLocks noChangeAspect="1" noChangeArrowheads="1"/>
        </xdr:cNvSpPr>
      </xdr:nvSpPr>
      <xdr:spPr bwMode="auto">
        <a:xfrm>
          <a:off x="0" y="37494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2" name="AutoShape 1020" descr="Carolina Hurricanes">
          <a:extLst>
            <a:ext uri="{FF2B5EF4-FFF2-40B4-BE49-F238E27FC236}">
              <a16:creationId xmlns:a16="http://schemas.microsoft.com/office/drawing/2014/main" id="{00000000-0008-0000-0D00-0000FC0F0000}"/>
            </a:ext>
          </a:extLst>
        </xdr:cNvPr>
        <xdr:cNvSpPr>
          <a:spLocks noChangeAspect="1" noChangeArrowheads="1"/>
        </xdr:cNvSpPr>
      </xdr:nvSpPr>
      <xdr:spPr bwMode="auto">
        <a:xfrm>
          <a:off x="0" y="3753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3" name="AutoShape 1021" descr="Tampa Bay Lightning">
          <a:extLst>
            <a:ext uri="{FF2B5EF4-FFF2-40B4-BE49-F238E27FC236}">
              <a16:creationId xmlns:a16="http://schemas.microsoft.com/office/drawing/2014/main" id="{00000000-0008-0000-0D00-0000FD0F0000}"/>
            </a:ext>
          </a:extLst>
        </xdr:cNvPr>
        <xdr:cNvSpPr>
          <a:spLocks noChangeAspect="1" noChangeArrowheads="1"/>
        </xdr:cNvSpPr>
      </xdr:nvSpPr>
      <xdr:spPr bwMode="auto">
        <a:xfrm>
          <a:off x="0" y="3756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4" name="AutoShape 1022" descr="Vancouver Canucks">
          <a:extLst>
            <a:ext uri="{FF2B5EF4-FFF2-40B4-BE49-F238E27FC236}">
              <a16:creationId xmlns:a16="http://schemas.microsoft.com/office/drawing/2014/main" id="{00000000-0008-0000-0D00-0000FE0F0000}"/>
            </a:ext>
          </a:extLst>
        </xdr:cNvPr>
        <xdr:cNvSpPr>
          <a:spLocks noChangeAspect="1" noChangeArrowheads="1"/>
        </xdr:cNvSpPr>
      </xdr:nvSpPr>
      <xdr:spPr bwMode="auto">
        <a:xfrm>
          <a:off x="0" y="3758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5" name="AutoShape 1023" descr="Vancouver Canucks">
          <a:extLst>
            <a:ext uri="{FF2B5EF4-FFF2-40B4-BE49-F238E27FC236}">
              <a16:creationId xmlns:a16="http://schemas.microsoft.com/office/drawing/2014/main" id="{00000000-0008-0000-0D00-0000FF0F0000}"/>
            </a:ext>
          </a:extLst>
        </xdr:cNvPr>
        <xdr:cNvSpPr>
          <a:spLocks noChangeAspect="1" noChangeArrowheads="1"/>
        </xdr:cNvSpPr>
      </xdr:nvSpPr>
      <xdr:spPr bwMode="auto">
        <a:xfrm>
          <a:off x="0" y="37603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6" name="AutoShape 1024" descr="New York Rangers">
          <a:extLst>
            <a:ext uri="{FF2B5EF4-FFF2-40B4-BE49-F238E27FC236}">
              <a16:creationId xmlns:a16="http://schemas.microsoft.com/office/drawing/2014/main" id="{00000000-0008-0000-0D00-000000100000}"/>
            </a:ext>
          </a:extLst>
        </xdr:cNvPr>
        <xdr:cNvSpPr>
          <a:spLocks noChangeAspect="1" noChangeArrowheads="1"/>
        </xdr:cNvSpPr>
      </xdr:nvSpPr>
      <xdr:spPr bwMode="auto">
        <a:xfrm>
          <a:off x="0" y="3764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97" name="AutoShape 1025" descr="St Louis Blues">
          <a:extLst>
            <a:ext uri="{FF2B5EF4-FFF2-40B4-BE49-F238E27FC236}">
              <a16:creationId xmlns:a16="http://schemas.microsoft.com/office/drawing/2014/main" id="{00000000-0008-0000-0D00-000001100000}"/>
            </a:ext>
          </a:extLst>
        </xdr:cNvPr>
        <xdr:cNvSpPr>
          <a:spLocks noChangeAspect="1" noChangeArrowheads="1"/>
        </xdr:cNvSpPr>
      </xdr:nvSpPr>
      <xdr:spPr bwMode="auto">
        <a:xfrm>
          <a:off x="0" y="3767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8" name="AutoShape 1026" descr="Philadelphia Flyers">
          <a:extLst>
            <a:ext uri="{FF2B5EF4-FFF2-40B4-BE49-F238E27FC236}">
              <a16:creationId xmlns:a16="http://schemas.microsoft.com/office/drawing/2014/main" id="{00000000-0008-0000-0D00-000002100000}"/>
            </a:ext>
          </a:extLst>
        </xdr:cNvPr>
        <xdr:cNvSpPr>
          <a:spLocks noChangeAspect="1" noChangeArrowheads="1"/>
        </xdr:cNvSpPr>
      </xdr:nvSpPr>
      <xdr:spPr bwMode="auto">
        <a:xfrm>
          <a:off x="0" y="37695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9" name="AutoShape 1027" descr="Minnesota Wild">
          <a:extLst>
            <a:ext uri="{FF2B5EF4-FFF2-40B4-BE49-F238E27FC236}">
              <a16:creationId xmlns:a16="http://schemas.microsoft.com/office/drawing/2014/main" id="{00000000-0008-0000-0D00-000003100000}"/>
            </a:ext>
          </a:extLst>
        </xdr:cNvPr>
        <xdr:cNvSpPr>
          <a:spLocks noChangeAspect="1" noChangeArrowheads="1"/>
        </xdr:cNvSpPr>
      </xdr:nvSpPr>
      <xdr:spPr bwMode="auto">
        <a:xfrm>
          <a:off x="0" y="3773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0" name="AutoShape 1028" descr="Winnipeg Jets">
          <a:extLst>
            <a:ext uri="{FF2B5EF4-FFF2-40B4-BE49-F238E27FC236}">
              <a16:creationId xmlns:a16="http://schemas.microsoft.com/office/drawing/2014/main" id="{00000000-0008-0000-0D00-000004100000}"/>
            </a:ext>
          </a:extLst>
        </xdr:cNvPr>
        <xdr:cNvSpPr>
          <a:spLocks noChangeAspect="1" noChangeArrowheads="1"/>
        </xdr:cNvSpPr>
      </xdr:nvSpPr>
      <xdr:spPr bwMode="auto">
        <a:xfrm>
          <a:off x="0" y="3776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1" name="AutoShape 1029" descr="Calgary Flames">
          <a:extLst>
            <a:ext uri="{FF2B5EF4-FFF2-40B4-BE49-F238E27FC236}">
              <a16:creationId xmlns:a16="http://schemas.microsoft.com/office/drawing/2014/main" id="{00000000-0008-0000-0D00-000005100000}"/>
            </a:ext>
          </a:extLst>
        </xdr:cNvPr>
        <xdr:cNvSpPr>
          <a:spLocks noChangeAspect="1" noChangeArrowheads="1"/>
        </xdr:cNvSpPr>
      </xdr:nvSpPr>
      <xdr:spPr bwMode="auto">
        <a:xfrm>
          <a:off x="0" y="3780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02" name="AutoShape 1030" descr="Arizona Coyotes">
          <a:extLst>
            <a:ext uri="{FF2B5EF4-FFF2-40B4-BE49-F238E27FC236}">
              <a16:creationId xmlns:a16="http://schemas.microsoft.com/office/drawing/2014/main" id="{00000000-0008-0000-0D00-000006100000}"/>
            </a:ext>
          </a:extLst>
        </xdr:cNvPr>
        <xdr:cNvSpPr>
          <a:spLocks noChangeAspect="1" noChangeArrowheads="1"/>
        </xdr:cNvSpPr>
      </xdr:nvSpPr>
      <xdr:spPr bwMode="auto">
        <a:xfrm>
          <a:off x="0" y="37841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3" name="AutoShape 1031" descr="Detroit Red Wings">
          <a:extLst>
            <a:ext uri="{FF2B5EF4-FFF2-40B4-BE49-F238E27FC236}">
              <a16:creationId xmlns:a16="http://schemas.microsoft.com/office/drawing/2014/main" id="{00000000-0008-0000-0D00-000007100000}"/>
            </a:ext>
          </a:extLst>
        </xdr:cNvPr>
        <xdr:cNvSpPr>
          <a:spLocks noChangeAspect="1" noChangeArrowheads="1"/>
        </xdr:cNvSpPr>
      </xdr:nvSpPr>
      <xdr:spPr bwMode="auto">
        <a:xfrm>
          <a:off x="0" y="3785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4" name="AutoShape 1032" descr="Dallas Stars">
          <a:extLst>
            <a:ext uri="{FF2B5EF4-FFF2-40B4-BE49-F238E27FC236}">
              <a16:creationId xmlns:a16="http://schemas.microsoft.com/office/drawing/2014/main" id="{00000000-0008-0000-0D00-000008100000}"/>
            </a:ext>
          </a:extLst>
        </xdr:cNvPr>
        <xdr:cNvSpPr>
          <a:spLocks noChangeAspect="1" noChangeArrowheads="1"/>
        </xdr:cNvSpPr>
      </xdr:nvSpPr>
      <xdr:spPr bwMode="auto">
        <a:xfrm>
          <a:off x="0" y="3789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5" name="AutoShape 1033" descr="Nashville Predators">
          <a:extLst>
            <a:ext uri="{FF2B5EF4-FFF2-40B4-BE49-F238E27FC236}">
              <a16:creationId xmlns:a16="http://schemas.microsoft.com/office/drawing/2014/main" id="{00000000-0008-0000-0D00-000009100000}"/>
            </a:ext>
          </a:extLst>
        </xdr:cNvPr>
        <xdr:cNvSpPr>
          <a:spLocks noChangeAspect="1" noChangeArrowheads="1"/>
        </xdr:cNvSpPr>
      </xdr:nvSpPr>
      <xdr:spPr bwMode="auto">
        <a:xfrm>
          <a:off x="0" y="3793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6" name="AutoShape 1034" descr="Detroit Red Wings">
          <a:extLst>
            <a:ext uri="{FF2B5EF4-FFF2-40B4-BE49-F238E27FC236}">
              <a16:creationId xmlns:a16="http://schemas.microsoft.com/office/drawing/2014/main" id="{00000000-0008-0000-0D00-00000A100000}"/>
            </a:ext>
          </a:extLst>
        </xdr:cNvPr>
        <xdr:cNvSpPr>
          <a:spLocks noChangeAspect="1" noChangeArrowheads="1"/>
        </xdr:cNvSpPr>
      </xdr:nvSpPr>
      <xdr:spPr bwMode="auto">
        <a:xfrm>
          <a:off x="0" y="3796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7" name="AutoShape 1035" descr="Columbus Blue Jackets">
          <a:extLst>
            <a:ext uri="{FF2B5EF4-FFF2-40B4-BE49-F238E27FC236}">
              <a16:creationId xmlns:a16="http://schemas.microsoft.com/office/drawing/2014/main" id="{00000000-0008-0000-0D00-00000B100000}"/>
            </a:ext>
          </a:extLst>
        </xdr:cNvPr>
        <xdr:cNvSpPr>
          <a:spLocks noChangeAspect="1" noChangeArrowheads="1"/>
        </xdr:cNvSpPr>
      </xdr:nvSpPr>
      <xdr:spPr bwMode="auto">
        <a:xfrm>
          <a:off x="0" y="3800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08" name="AutoShape 1036" descr="Nashville Predators">
          <a:extLst>
            <a:ext uri="{FF2B5EF4-FFF2-40B4-BE49-F238E27FC236}">
              <a16:creationId xmlns:a16="http://schemas.microsoft.com/office/drawing/2014/main" id="{00000000-0008-0000-0D00-00000C100000}"/>
            </a:ext>
          </a:extLst>
        </xdr:cNvPr>
        <xdr:cNvSpPr>
          <a:spLocks noChangeAspect="1" noChangeArrowheads="1"/>
        </xdr:cNvSpPr>
      </xdr:nvSpPr>
      <xdr:spPr bwMode="auto">
        <a:xfrm>
          <a:off x="0" y="3804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9" name="AutoShape 1037" descr="Edmonton Oilers">
          <a:extLst>
            <a:ext uri="{FF2B5EF4-FFF2-40B4-BE49-F238E27FC236}">
              <a16:creationId xmlns:a16="http://schemas.microsoft.com/office/drawing/2014/main" id="{00000000-0008-0000-0D00-00000D100000}"/>
            </a:ext>
          </a:extLst>
        </xdr:cNvPr>
        <xdr:cNvSpPr>
          <a:spLocks noChangeAspect="1" noChangeArrowheads="1"/>
        </xdr:cNvSpPr>
      </xdr:nvSpPr>
      <xdr:spPr bwMode="auto">
        <a:xfrm>
          <a:off x="0" y="38061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0" name="AutoShape 1038" descr="Edmonton Oilers">
          <a:extLst>
            <a:ext uri="{FF2B5EF4-FFF2-40B4-BE49-F238E27FC236}">
              <a16:creationId xmlns:a16="http://schemas.microsoft.com/office/drawing/2014/main" id="{00000000-0008-0000-0D00-00000E100000}"/>
            </a:ext>
          </a:extLst>
        </xdr:cNvPr>
        <xdr:cNvSpPr>
          <a:spLocks noChangeAspect="1" noChangeArrowheads="1"/>
        </xdr:cNvSpPr>
      </xdr:nvSpPr>
      <xdr:spPr bwMode="auto">
        <a:xfrm>
          <a:off x="0" y="3809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1" name="AutoShape 1039" descr="Minnesota Wild">
          <a:extLst>
            <a:ext uri="{FF2B5EF4-FFF2-40B4-BE49-F238E27FC236}">
              <a16:creationId xmlns:a16="http://schemas.microsoft.com/office/drawing/2014/main" id="{00000000-0008-0000-0D00-00000F100000}"/>
            </a:ext>
          </a:extLst>
        </xdr:cNvPr>
        <xdr:cNvSpPr>
          <a:spLocks noChangeAspect="1" noChangeArrowheads="1"/>
        </xdr:cNvSpPr>
      </xdr:nvSpPr>
      <xdr:spPr bwMode="auto">
        <a:xfrm>
          <a:off x="0" y="381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2" name="AutoShape 1040" descr="New Jersey Devils">
          <a:extLst>
            <a:ext uri="{FF2B5EF4-FFF2-40B4-BE49-F238E27FC236}">
              <a16:creationId xmlns:a16="http://schemas.microsoft.com/office/drawing/2014/main" id="{00000000-0008-0000-0D00-000010100000}"/>
            </a:ext>
          </a:extLst>
        </xdr:cNvPr>
        <xdr:cNvSpPr>
          <a:spLocks noChangeAspect="1" noChangeArrowheads="1"/>
        </xdr:cNvSpPr>
      </xdr:nvSpPr>
      <xdr:spPr bwMode="auto">
        <a:xfrm>
          <a:off x="0" y="3817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13" name="AutoShape 1041" descr="Edmonton Oilers">
          <a:extLst>
            <a:ext uri="{FF2B5EF4-FFF2-40B4-BE49-F238E27FC236}">
              <a16:creationId xmlns:a16="http://schemas.microsoft.com/office/drawing/2014/main" id="{00000000-0008-0000-0D00-000011100000}"/>
            </a:ext>
          </a:extLst>
        </xdr:cNvPr>
        <xdr:cNvSpPr>
          <a:spLocks noChangeAspect="1" noChangeArrowheads="1"/>
        </xdr:cNvSpPr>
      </xdr:nvSpPr>
      <xdr:spPr bwMode="auto">
        <a:xfrm>
          <a:off x="0" y="38207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4" name="AutoShape 1042" descr="Carolina Hurricanes">
          <a:extLst>
            <a:ext uri="{FF2B5EF4-FFF2-40B4-BE49-F238E27FC236}">
              <a16:creationId xmlns:a16="http://schemas.microsoft.com/office/drawing/2014/main" id="{00000000-0008-0000-0D00-000012100000}"/>
            </a:ext>
          </a:extLst>
        </xdr:cNvPr>
        <xdr:cNvSpPr>
          <a:spLocks noChangeAspect="1" noChangeArrowheads="1"/>
        </xdr:cNvSpPr>
      </xdr:nvSpPr>
      <xdr:spPr bwMode="auto">
        <a:xfrm>
          <a:off x="0" y="3822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5" name="AutoShape 1043" descr="Winnipeg Jets">
          <a:extLst>
            <a:ext uri="{FF2B5EF4-FFF2-40B4-BE49-F238E27FC236}">
              <a16:creationId xmlns:a16="http://schemas.microsoft.com/office/drawing/2014/main" id="{00000000-0008-0000-0D00-000013100000}"/>
            </a:ext>
          </a:extLst>
        </xdr:cNvPr>
        <xdr:cNvSpPr>
          <a:spLocks noChangeAspect="1" noChangeArrowheads="1"/>
        </xdr:cNvSpPr>
      </xdr:nvSpPr>
      <xdr:spPr bwMode="auto">
        <a:xfrm>
          <a:off x="0" y="3826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6" name="AutoShape 1044" descr="Montreal Canadiens">
          <a:extLst>
            <a:ext uri="{FF2B5EF4-FFF2-40B4-BE49-F238E27FC236}">
              <a16:creationId xmlns:a16="http://schemas.microsoft.com/office/drawing/2014/main" id="{00000000-0008-0000-0D00-000014100000}"/>
            </a:ext>
          </a:extLst>
        </xdr:cNvPr>
        <xdr:cNvSpPr>
          <a:spLocks noChangeAspect="1" noChangeArrowheads="1"/>
        </xdr:cNvSpPr>
      </xdr:nvSpPr>
      <xdr:spPr bwMode="auto">
        <a:xfrm>
          <a:off x="0" y="382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7" name="AutoShape 1045" descr="Florida Panthers">
          <a:extLst>
            <a:ext uri="{FF2B5EF4-FFF2-40B4-BE49-F238E27FC236}">
              <a16:creationId xmlns:a16="http://schemas.microsoft.com/office/drawing/2014/main" id="{00000000-0008-0000-0D00-000015100000}"/>
            </a:ext>
          </a:extLst>
        </xdr:cNvPr>
        <xdr:cNvSpPr>
          <a:spLocks noChangeAspect="1" noChangeArrowheads="1"/>
        </xdr:cNvSpPr>
      </xdr:nvSpPr>
      <xdr:spPr bwMode="auto">
        <a:xfrm>
          <a:off x="0" y="3833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18" name="AutoShape 1046" descr="Nashville Predators">
          <a:extLst>
            <a:ext uri="{FF2B5EF4-FFF2-40B4-BE49-F238E27FC236}">
              <a16:creationId xmlns:a16="http://schemas.microsoft.com/office/drawing/2014/main" id="{00000000-0008-0000-0D00-000016100000}"/>
            </a:ext>
          </a:extLst>
        </xdr:cNvPr>
        <xdr:cNvSpPr>
          <a:spLocks noChangeAspect="1" noChangeArrowheads="1"/>
        </xdr:cNvSpPr>
      </xdr:nvSpPr>
      <xdr:spPr bwMode="auto">
        <a:xfrm>
          <a:off x="0" y="3837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9" name="AutoShape 1047" descr="Pittsburgh Penguins">
          <a:extLst>
            <a:ext uri="{FF2B5EF4-FFF2-40B4-BE49-F238E27FC236}">
              <a16:creationId xmlns:a16="http://schemas.microsoft.com/office/drawing/2014/main" id="{00000000-0008-0000-0D00-000017100000}"/>
            </a:ext>
          </a:extLst>
        </xdr:cNvPr>
        <xdr:cNvSpPr>
          <a:spLocks noChangeAspect="1" noChangeArrowheads="1"/>
        </xdr:cNvSpPr>
      </xdr:nvSpPr>
      <xdr:spPr bwMode="auto">
        <a:xfrm>
          <a:off x="0" y="38390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0" name="AutoShape 1048" descr="Arizona Coyotes">
          <a:extLst>
            <a:ext uri="{FF2B5EF4-FFF2-40B4-BE49-F238E27FC236}">
              <a16:creationId xmlns:a16="http://schemas.microsoft.com/office/drawing/2014/main" id="{00000000-0008-0000-0D00-000018100000}"/>
            </a:ext>
          </a:extLst>
        </xdr:cNvPr>
        <xdr:cNvSpPr>
          <a:spLocks noChangeAspect="1" noChangeArrowheads="1"/>
        </xdr:cNvSpPr>
      </xdr:nvSpPr>
      <xdr:spPr bwMode="auto">
        <a:xfrm>
          <a:off x="0" y="3842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1" name="AutoShape 1049" descr="Pittsburgh Penguins">
          <a:extLst>
            <a:ext uri="{FF2B5EF4-FFF2-40B4-BE49-F238E27FC236}">
              <a16:creationId xmlns:a16="http://schemas.microsoft.com/office/drawing/2014/main" id="{00000000-0008-0000-0D00-000019100000}"/>
            </a:ext>
          </a:extLst>
        </xdr:cNvPr>
        <xdr:cNvSpPr>
          <a:spLocks noChangeAspect="1" noChangeArrowheads="1"/>
        </xdr:cNvSpPr>
      </xdr:nvSpPr>
      <xdr:spPr bwMode="auto">
        <a:xfrm>
          <a:off x="0" y="3846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2" name="AutoShape 1050" descr="Toronto Maple Leafs">
          <a:extLst>
            <a:ext uri="{FF2B5EF4-FFF2-40B4-BE49-F238E27FC236}">
              <a16:creationId xmlns:a16="http://schemas.microsoft.com/office/drawing/2014/main" id="{00000000-0008-0000-0D00-00001A100000}"/>
            </a:ext>
          </a:extLst>
        </xdr:cNvPr>
        <xdr:cNvSpPr>
          <a:spLocks noChangeAspect="1" noChangeArrowheads="1"/>
        </xdr:cNvSpPr>
      </xdr:nvSpPr>
      <xdr:spPr bwMode="auto">
        <a:xfrm>
          <a:off x="0" y="3848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3" name="AutoShape 1051" descr="Los Angeles Kings">
          <a:extLst>
            <a:ext uri="{FF2B5EF4-FFF2-40B4-BE49-F238E27FC236}">
              <a16:creationId xmlns:a16="http://schemas.microsoft.com/office/drawing/2014/main" id="{00000000-0008-0000-0D00-00001B100000}"/>
            </a:ext>
          </a:extLst>
        </xdr:cNvPr>
        <xdr:cNvSpPr>
          <a:spLocks noChangeAspect="1" noChangeArrowheads="1"/>
        </xdr:cNvSpPr>
      </xdr:nvSpPr>
      <xdr:spPr bwMode="auto">
        <a:xfrm>
          <a:off x="0" y="3851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4" name="AutoShape 1052" descr="Buffalo Sabres">
          <a:extLst>
            <a:ext uri="{FF2B5EF4-FFF2-40B4-BE49-F238E27FC236}">
              <a16:creationId xmlns:a16="http://schemas.microsoft.com/office/drawing/2014/main" id="{00000000-0008-0000-0D00-00001C100000}"/>
            </a:ext>
          </a:extLst>
        </xdr:cNvPr>
        <xdr:cNvSpPr>
          <a:spLocks noChangeAspect="1" noChangeArrowheads="1"/>
        </xdr:cNvSpPr>
      </xdr:nvSpPr>
      <xdr:spPr bwMode="auto">
        <a:xfrm>
          <a:off x="0" y="3855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5" name="AutoShape 1053" descr="Carolina Hurricanes">
          <a:extLst>
            <a:ext uri="{FF2B5EF4-FFF2-40B4-BE49-F238E27FC236}">
              <a16:creationId xmlns:a16="http://schemas.microsoft.com/office/drawing/2014/main" id="{00000000-0008-0000-0D00-00001D100000}"/>
            </a:ext>
          </a:extLst>
        </xdr:cNvPr>
        <xdr:cNvSpPr>
          <a:spLocks noChangeAspect="1" noChangeArrowheads="1"/>
        </xdr:cNvSpPr>
      </xdr:nvSpPr>
      <xdr:spPr bwMode="auto">
        <a:xfrm>
          <a:off x="0" y="3859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6" name="AutoShape 1054" descr="Edmonton Oilers">
          <a:extLst>
            <a:ext uri="{FF2B5EF4-FFF2-40B4-BE49-F238E27FC236}">
              <a16:creationId xmlns:a16="http://schemas.microsoft.com/office/drawing/2014/main" id="{00000000-0008-0000-0D00-00001E100000}"/>
            </a:ext>
          </a:extLst>
        </xdr:cNvPr>
        <xdr:cNvSpPr>
          <a:spLocks noChangeAspect="1" noChangeArrowheads="1"/>
        </xdr:cNvSpPr>
      </xdr:nvSpPr>
      <xdr:spPr bwMode="auto">
        <a:xfrm>
          <a:off x="0" y="38609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27" name="AutoShape 1055" descr="Los Angeles Kings">
          <a:extLst>
            <a:ext uri="{FF2B5EF4-FFF2-40B4-BE49-F238E27FC236}">
              <a16:creationId xmlns:a16="http://schemas.microsoft.com/office/drawing/2014/main" id="{00000000-0008-0000-0D00-00001F100000}"/>
            </a:ext>
          </a:extLst>
        </xdr:cNvPr>
        <xdr:cNvSpPr>
          <a:spLocks noChangeAspect="1" noChangeArrowheads="1"/>
        </xdr:cNvSpPr>
      </xdr:nvSpPr>
      <xdr:spPr bwMode="auto">
        <a:xfrm>
          <a:off x="0" y="3862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8" name="AutoShape 1056" descr="Anaheim Ducks">
          <a:extLst>
            <a:ext uri="{FF2B5EF4-FFF2-40B4-BE49-F238E27FC236}">
              <a16:creationId xmlns:a16="http://schemas.microsoft.com/office/drawing/2014/main" id="{00000000-0008-0000-0D00-000020100000}"/>
            </a:ext>
          </a:extLst>
        </xdr:cNvPr>
        <xdr:cNvSpPr>
          <a:spLocks noChangeAspect="1" noChangeArrowheads="1"/>
        </xdr:cNvSpPr>
      </xdr:nvSpPr>
      <xdr:spPr bwMode="auto">
        <a:xfrm>
          <a:off x="0" y="38646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9" name="AutoShape 1057" descr="Nashville Predators">
          <a:extLst>
            <a:ext uri="{FF2B5EF4-FFF2-40B4-BE49-F238E27FC236}">
              <a16:creationId xmlns:a16="http://schemas.microsoft.com/office/drawing/2014/main" id="{00000000-0008-0000-0D00-000021100000}"/>
            </a:ext>
          </a:extLst>
        </xdr:cNvPr>
        <xdr:cNvSpPr>
          <a:spLocks noChangeAspect="1" noChangeArrowheads="1"/>
        </xdr:cNvSpPr>
      </xdr:nvSpPr>
      <xdr:spPr bwMode="auto">
        <a:xfrm>
          <a:off x="0" y="386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0" name="AutoShape 1058" descr="Florida Panthers">
          <a:extLst>
            <a:ext uri="{FF2B5EF4-FFF2-40B4-BE49-F238E27FC236}">
              <a16:creationId xmlns:a16="http://schemas.microsoft.com/office/drawing/2014/main" id="{00000000-0008-0000-0D00-000022100000}"/>
            </a:ext>
          </a:extLst>
        </xdr:cNvPr>
        <xdr:cNvSpPr>
          <a:spLocks noChangeAspect="1" noChangeArrowheads="1"/>
        </xdr:cNvSpPr>
      </xdr:nvSpPr>
      <xdr:spPr bwMode="auto">
        <a:xfrm>
          <a:off x="0" y="387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1" name="AutoShape 1059" descr="Pittsburgh Penguins">
          <a:extLst>
            <a:ext uri="{FF2B5EF4-FFF2-40B4-BE49-F238E27FC236}">
              <a16:creationId xmlns:a16="http://schemas.microsoft.com/office/drawing/2014/main" id="{00000000-0008-0000-0D00-000023100000}"/>
            </a:ext>
          </a:extLst>
        </xdr:cNvPr>
        <xdr:cNvSpPr>
          <a:spLocks noChangeAspect="1" noChangeArrowheads="1"/>
        </xdr:cNvSpPr>
      </xdr:nvSpPr>
      <xdr:spPr bwMode="auto">
        <a:xfrm>
          <a:off x="0" y="3873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2" name="AutoShape 1060" descr="Ottawa Senators">
          <a:extLst>
            <a:ext uri="{FF2B5EF4-FFF2-40B4-BE49-F238E27FC236}">
              <a16:creationId xmlns:a16="http://schemas.microsoft.com/office/drawing/2014/main" id="{00000000-0008-0000-0D00-000024100000}"/>
            </a:ext>
          </a:extLst>
        </xdr:cNvPr>
        <xdr:cNvSpPr>
          <a:spLocks noChangeAspect="1" noChangeArrowheads="1"/>
        </xdr:cNvSpPr>
      </xdr:nvSpPr>
      <xdr:spPr bwMode="auto">
        <a:xfrm>
          <a:off x="0" y="3875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3" name="AutoShape 1061" descr="Philadelphia Flyers">
          <a:extLst>
            <a:ext uri="{FF2B5EF4-FFF2-40B4-BE49-F238E27FC236}">
              <a16:creationId xmlns:a16="http://schemas.microsoft.com/office/drawing/2014/main" id="{00000000-0008-0000-0D00-000025100000}"/>
            </a:ext>
          </a:extLst>
        </xdr:cNvPr>
        <xdr:cNvSpPr>
          <a:spLocks noChangeAspect="1" noChangeArrowheads="1"/>
        </xdr:cNvSpPr>
      </xdr:nvSpPr>
      <xdr:spPr bwMode="auto">
        <a:xfrm>
          <a:off x="0" y="3879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4" name="AutoShape 1062" descr="Detroit Red Wings">
          <a:extLst>
            <a:ext uri="{FF2B5EF4-FFF2-40B4-BE49-F238E27FC236}">
              <a16:creationId xmlns:a16="http://schemas.microsoft.com/office/drawing/2014/main" id="{00000000-0008-0000-0D00-000026100000}"/>
            </a:ext>
          </a:extLst>
        </xdr:cNvPr>
        <xdr:cNvSpPr>
          <a:spLocks noChangeAspect="1" noChangeArrowheads="1"/>
        </xdr:cNvSpPr>
      </xdr:nvSpPr>
      <xdr:spPr bwMode="auto">
        <a:xfrm>
          <a:off x="0" y="3882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5" name="AutoShape 1063" descr="Colorado Avalanche">
          <a:extLst>
            <a:ext uri="{FF2B5EF4-FFF2-40B4-BE49-F238E27FC236}">
              <a16:creationId xmlns:a16="http://schemas.microsoft.com/office/drawing/2014/main" id="{00000000-0008-0000-0D00-000027100000}"/>
            </a:ext>
          </a:extLst>
        </xdr:cNvPr>
        <xdr:cNvSpPr>
          <a:spLocks noChangeAspect="1" noChangeArrowheads="1"/>
        </xdr:cNvSpPr>
      </xdr:nvSpPr>
      <xdr:spPr bwMode="auto">
        <a:xfrm>
          <a:off x="0" y="3886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6" name="AutoShape 1064" descr="Montreal Canadiens">
          <a:extLst>
            <a:ext uri="{FF2B5EF4-FFF2-40B4-BE49-F238E27FC236}">
              <a16:creationId xmlns:a16="http://schemas.microsoft.com/office/drawing/2014/main" id="{00000000-0008-0000-0D00-000028100000}"/>
            </a:ext>
          </a:extLst>
        </xdr:cNvPr>
        <xdr:cNvSpPr>
          <a:spLocks noChangeAspect="1" noChangeArrowheads="1"/>
        </xdr:cNvSpPr>
      </xdr:nvSpPr>
      <xdr:spPr bwMode="auto">
        <a:xfrm>
          <a:off x="0" y="38884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7" name="AutoShape 1065" descr="Calgary Flames">
          <a:extLst>
            <a:ext uri="{FF2B5EF4-FFF2-40B4-BE49-F238E27FC236}">
              <a16:creationId xmlns:a16="http://schemas.microsoft.com/office/drawing/2014/main" id="{00000000-0008-0000-0D00-000029100000}"/>
            </a:ext>
          </a:extLst>
        </xdr:cNvPr>
        <xdr:cNvSpPr>
          <a:spLocks noChangeAspect="1" noChangeArrowheads="1"/>
        </xdr:cNvSpPr>
      </xdr:nvSpPr>
      <xdr:spPr bwMode="auto">
        <a:xfrm>
          <a:off x="0" y="38920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8" name="AutoShape 1066" descr="Chicago Blackhawks">
          <a:extLst>
            <a:ext uri="{FF2B5EF4-FFF2-40B4-BE49-F238E27FC236}">
              <a16:creationId xmlns:a16="http://schemas.microsoft.com/office/drawing/2014/main" id="{00000000-0008-0000-0D00-00002A100000}"/>
            </a:ext>
          </a:extLst>
        </xdr:cNvPr>
        <xdr:cNvSpPr>
          <a:spLocks noChangeAspect="1" noChangeArrowheads="1"/>
        </xdr:cNvSpPr>
      </xdr:nvSpPr>
      <xdr:spPr bwMode="auto">
        <a:xfrm>
          <a:off x="0" y="3895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39" name="AutoShape 1067" descr="Vegas Golden Knights">
          <a:extLst>
            <a:ext uri="{FF2B5EF4-FFF2-40B4-BE49-F238E27FC236}">
              <a16:creationId xmlns:a16="http://schemas.microsoft.com/office/drawing/2014/main" id="{00000000-0008-0000-0D00-00002B100000}"/>
            </a:ext>
          </a:extLst>
        </xdr:cNvPr>
        <xdr:cNvSpPr>
          <a:spLocks noChangeAspect="1" noChangeArrowheads="1"/>
        </xdr:cNvSpPr>
      </xdr:nvSpPr>
      <xdr:spPr bwMode="auto">
        <a:xfrm>
          <a:off x="0" y="3899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0" name="AutoShape 1068" descr="Detroit Red Wings">
          <a:extLst>
            <a:ext uri="{FF2B5EF4-FFF2-40B4-BE49-F238E27FC236}">
              <a16:creationId xmlns:a16="http://schemas.microsoft.com/office/drawing/2014/main" id="{00000000-0008-0000-0D00-00002C100000}"/>
            </a:ext>
          </a:extLst>
        </xdr:cNvPr>
        <xdr:cNvSpPr>
          <a:spLocks noChangeAspect="1" noChangeArrowheads="1"/>
        </xdr:cNvSpPr>
      </xdr:nvSpPr>
      <xdr:spPr bwMode="auto">
        <a:xfrm>
          <a:off x="0" y="39012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1" name="AutoShape 1069" descr="Buffalo Sabres">
          <a:extLst>
            <a:ext uri="{FF2B5EF4-FFF2-40B4-BE49-F238E27FC236}">
              <a16:creationId xmlns:a16="http://schemas.microsoft.com/office/drawing/2014/main" id="{00000000-0008-0000-0D00-00002D100000}"/>
            </a:ext>
          </a:extLst>
        </xdr:cNvPr>
        <xdr:cNvSpPr>
          <a:spLocks noChangeAspect="1" noChangeArrowheads="1"/>
        </xdr:cNvSpPr>
      </xdr:nvSpPr>
      <xdr:spPr bwMode="auto">
        <a:xfrm>
          <a:off x="0" y="3904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2" name="AutoShape 1070" descr="New York Rangers">
          <a:extLst>
            <a:ext uri="{FF2B5EF4-FFF2-40B4-BE49-F238E27FC236}">
              <a16:creationId xmlns:a16="http://schemas.microsoft.com/office/drawing/2014/main" id="{00000000-0008-0000-0D00-00002E100000}"/>
            </a:ext>
          </a:extLst>
        </xdr:cNvPr>
        <xdr:cNvSpPr>
          <a:spLocks noChangeAspect="1" noChangeArrowheads="1"/>
        </xdr:cNvSpPr>
      </xdr:nvSpPr>
      <xdr:spPr bwMode="auto">
        <a:xfrm>
          <a:off x="0" y="39085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3" name="AutoShape 1071" descr="San Jose Sharks">
          <a:extLst>
            <a:ext uri="{FF2B5EF4-FFF2-40B4-BE49-F238E27FC236}">
              <a16:creationId xmlns:a16="http://schemas.microsoft.com/office/drawing/2014/main" id="{00000000-0008-0000-0D00-00002F100000}"/>
            </a:ext>
          </a:extLst>
        </xdr:cNvPr>
        <xdr:cNvSpPr>
          <a:spLocks noChangeAspect="1" noChangeArrowheads="1"/>
        </xdr:cNvSpPr>
      </xdr:nvSpPr>
      <xdr:spPr bwMode="auto">
        <a:xfrm>
          <a:off x="0" y="39121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4" name="AutoShape 1072" descr="Anaheim Ducks">
          <a:extLst>
            <a:ext uri="{FF2B5EF4-FFF2-40B4-BE49-F238E27FC236}">
              <a16:creationId xmlns:a16="http://schemas.microsoft.com/office/drawing/2014/main" id="{00000000-0008-0000-0D00-000030100000}"/>
            </a:ext>
          </a:extLst>
        </xdr:cNvPr>
        <xdr:cNvSpPr>
          <a:spLocks noChangeAspect="1" noChangeArrowheads="1"/>
        </xdr:cNvSpPr>
      </xdr:nvSpPr>
      <xdr:spPr bwMode="auto">
        <a:xfrm>
          <a:off x="0" y="3914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5" name="AutoShape 1073" descr="Toronto Maple Leafs">
          <a:extLst>
            <a:ext uri="{FF2B5EF4-FFF2-40B4-BE49-F238E27FC236}">
              <a16:creationId xmlns:a16="http://schemas.microsoft.com/office/drawing/2014/main" id="{00000000-0008-0000-0D00-000031100000}"/>
            </a:ext>
          </a:extLst>
        </xdr:cNvPr>
        <xdr:cNvSpPr>
          <a:spLocks noChangeAspect="1" noChangeArrowheads="1"/>
        </xdr:cNvSpPr>
      </xdr:nvSpPr>
      <xdr:spPr bwMode="auto">
        <a:xfrm>
          <a:off x="0" y="3917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6" name="AutoShape 1074" descr="New Jersey Devils">
          <a:extLst>
            <a:ext uri="{FF2B5EF4-FFF2-40B4-BE49-F238E27FC236}">
              <a16:creationId xmlns:a16="http://schemas.microsoft.com/office/drawing/2014/main" id="{00000000-0008-0000-0D00-000032100000}"/>
            </a:ext>
          </a:extLst>
        </xdr:cNvPr>
        <xdr:cNvSpPr>
          <a:spLocks noChangeAspect="1" noChangeArrowheads="1"/>
        </xdr:cNvSpPr>
      </xdr:nvSpPr>
      <xdr:spPr bwMode="auto">
        <a:xfrm>
          <a:off x="0" y="3921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7" name="AutoShape 1075" descr="New Jersey Devils">
          <a:extLst>
            <a:ext uri="{FF2B5EF4-FFF2-40B4-BE49-F238E27FC236}">
              <a16:creationId xmlns:a16="http://schemas.microsoft.com/office/drawing/2014/main" id="{00000000-0008-0000-0D00-000033100000}"/>
            </a:ext>
          </a:extLst>
        </xdr:cNvPr>
        <xdr:cNvSpPr>
          <a:spLocks noChangeAspect="1" noChangeArrowheads="1"/>
        </xdr:cNvSpPr>
      </xdr:nvSpPr>
      <xdr:spPr bwMode="auto">
        <a:xfrm>
          <a:off x="0" y="39231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8" name="AutoShape 1076" descr="Anaheim Ducks">
          <a:extLst>
            <a:ext uri="{FF2B5EF4-FFF2-40B4-BE49-F238E27FC236}">
              <a16:creationId xmlns:a16="http://schemas.microsoft.com/office/drawing/2014/main" id="{00000000-0008-0000-0D00-000034100000}"/>
            </a:ext>
          </a:extLst>
        </xdr:cNvPr>
        <xdr:cNvSpPr>
          <a:spLocks noChangeAspect="1" noChangeArrowheads="1"/>
        </xdr:cNvSpPr>
      </xdr:nvSpPr>
      <xdr:spPr bwMode="auto">
        <a:xfrm>
          <a:off x="0" y="39268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9" name="AutoShape 1077" descr="Los Angeles Kings">
          <a:extLst>
            <a:ext uri="{FF2B5EF4-FFF2-40B4-BE49-F238E27FC236}">
              <a16:creationId xmlns:a16="http://schemas.microsoft.com/office/drawing/2014/main" id="{00000000-0008-0000-0D00-000035100000}"/>
            </a:ext>
          </a:extLst>
        </xdr:cNvPr>
        <xdr:cNvSpPr>
          <a:spLocks noChangeAspect="1" noChangeArrowheads="1"/>
        </xdr:cNvSpPr>
      </xdr:nvSpPr>
      <xdr:spPr bwMode="auto">
        <a:xfrm>
          <a:off x="0" y="3930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0" name="AutoShape 1078" descr="Montreal Canadiens">
          <a:extLst>
            <a:ext uri="{FF2B5EF4-FFF2-40B4-BE49-F238E27FC236}">
              <a16:creationId xmlns:a16="http://schemas.microsoft.com/office/drawing/2014/main" id="{00000000-0008-0000-0D00-000036100000}"/>
            </a:ext>
          </a:extLst>
        </xdr:cNvPr>
        <xdr:cNvSpPr>
          <a:spLocks noChangeAspect="1" noChangeArrowheads="1"/>
        </xdr:cNvSpPr>
      </xdr:nvSpPr>
      <xdr:spPr bwMode="auto">
        <a:xfrm>
          <a:off x="0" y="39341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1" name="AutoShape 1079" descr="Pittsburgh Penguins">
          <a:extLst>
            <a:ext uri="{FF2B5EF4-FFF2-40B4-BE49-F238E27FC236}">
              <a16:creationId xmlns:a16="http://schemas.microsoft.com/office/drawing/2014/main" id="{00000000-0008-0000-0D00-000037100000}"/>
            </a:ext>
          </a:extLst>
        </xdr:cNvPr>
        <xdr:cNvSpPr>
          <a:spLocks noChangeAspect="1" noChangeArrowheads="1"/>
        </xdr:cNvSpPr>
      </xdr:nvSpPr>
      <xdr:spPr bwMode="auto">
        <a:xfrm>
          <a:off x="0" y="39377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2" name="AutoShape 1080" descr="Nashville Predators">
          <a:extLst>
            <a:ext uri="{FF2B5EF4-FFF2-40B4-BE49-F238E27FC236}">
              <a16:creationId xmlns:a16="http://schemas.microsoft.com/office/drawing/2014/main" id="{00000000-0008-0000-0D00-000038100000}"/>
            </a:ext>
          </a:extLst>
        </xdr:cNvPr>
        <xdr:cNvSpPr>
          <a:spLocks noChangeAspect="1" noChangeArrowheads="1"/>
        </xdr:cNvSpPr>
      </xdr:nvSpPr>
      <xdr:spPr bwMode="auto">
        <a:xfrm>
          <a:off x="0" y="3941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53" name="AutoShape 1081" descr="New York Islanders">
          <a:extLst>
            <a:ext uri="{FF2B5EF4-FFF2-40B4-BE49-F238E27FC236}">
              <a16:creationId xmlns:a16="http://schemas.microsoft.com/office/drawing/2014/main" id="{00000000-0008-0000-0D00-000039100000}"/>
            </a:ext>
          </a:extLst>
        </xdr:cNvPr>
        <xdr:cNvSpPr>
          <a:spLocks noChangeAspect="1" noChangeArrowheads="1"/>
        </xdr:cNvSpPr>
      </xdr:nvSpPr>
      <xdr:spPr bwMode="auto">
        <a:xfrm>
          <a:off x="0" y="3945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4" name="AutoShape 1082" descr="Tampa Bay Lightning">
          <a:extLst>
            <a:ext uri="{FF2B5EF4-FFF2-40B4-BE49-F238E27FC236}">
              <a16:creationId xmlns:a16="http://schemas.microsoft.com/office/drawing/2014/main" id="{00000000-0008-0000-0D00-00003A100000}"/>
            </a:ext>
          </a:extLst>
        </xdr:cNvPr>
        <xdr:cNvSpPr>
          <a:spLocks noChangeAspect="1" noChangeArrowheads="1"/>
        </xdr:cNvSpPr>
      </xdr:nvSpPr>
      <xdr:spPr bwMode="auto">
        <a:xfrm>
          <a:off x="0" y="39469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5" name="AutoShape 1083" descr="Vancouver Canucks">
          <a:extLst>
            <a:ext uri="{FF2B5EF4-FFF2-40B4-BE49-F238E27FC236}">
              <a16:creationId xmlns:a16="http://schemas.microsoft.com/office/drawing/2014/main" id="{00000000-0008-0000-0D00-00003B100000}"/>
            </a:ext>
          </a:extLst>
        </xdr:cNvPr>
        <xdr:cNvSpPr>
          <a:spLocks noChangeAspect="1" noChangeArrowheads="1"/>
        </xdr:cNvSpPr>
      </xdr:nvSpPr>
      <xdr:spPr bwMode="auto">
        <a:xfrm>
          <a:off x="0" y="39505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56" name="AutoShape 1084" descr="Winnipeg Jets">
          <a:extLst>
            <a:ext uri="{FF2B5EF4-FFF2-40B4-BE49-F238E27FC236}">
              <a16:creationId xmlns:a16="http://schemas.microsoft.com/office/drawing/2014/main" id="{00000000-0008-0000-0D00-00003C100000}"/>
            </a:ext>
          </a:extLst>
        </xdr:cNvPr>
        <xdr:cNvSpPr>
          <a:spLocks noChangeAspect="1" noChangeArrowheads="1"/>
        </xdr:cNvSpPr>
      </xdr:nvSpPr>
      <xdr:spPr bwMode="auto">
        <a:xfrm>
          <a:off x="0" y="39542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7" name="AutoShape 1085" descr="Philadelphia Flyers">
          <a:extLst>
            <a:ext uri="{FF2B5EF4-FFF2-40B4-BE49-F238E27FC236}">
              <a16:creationId xmlns:a16="http://schemas.microsoft.com/office/drawing/2014/main" id="{00000000-0008-0000-0D00-00003D100000}"/>
            </a:ext>
          </a:extLst>
        </xdr:cNvPr>
        <xdr:cNvSpPr>
          <a:spLocks noChangeAspect="1" noChangeArrowheads="1"/>
        </xdr:cNvSpPr>
      </xdr:nvSpPr>
      <xdr:spPr bwMode="auto">
        <a:xfrm>
          <a:off x="0" y="3956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8" name="AutoShape 1086" descr="Buffalo Sabres">
          <a:extLst>
            <a:ext uri="{FF2B5EF4-FFF2-40B4-BE49-F238E27FC236}">
              <a16:creationId xmlns:a16="http://schemas.microsoft.com/office/drawing/2014/main" id="{00000000-0008-0000-0D00-00003E100000}"/>
            </a:ext>
          </a:extLst>
        </xdr:cNvPr>
        <xdr:cNvSpPr>
          <a:spLocks noChangeAspect="1" noChangeArrowheads="1"/>
        </xdr:cNvSpPr>
      </xdr:nvSpPr>
      <xdr:spPr bwMode="auto">
        <a:xfrm>
          <a:off x="0" y="3959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9" name="AutoShape 1087" descr="New York Islanders">
          <a:extLst>
            <a:ext uri="{FF2B5EF4-FFF2-40B4-BE49-F238E27FC236}">
              <a16:creationId xmlns:a16="http://schemas.microsoft.com/office/drawing/2014/main" id="{00000000-0008-0000-0D00-00003F100000}"/>
            </a:ext>
          </a:extLst>
        </xdr:cNvPr>
        <xdr:cNvSpPr>
          <a:spLocks noChangeAspect="1" noChangeArrowheads="1"/>
        </xdr:cNvSpPr>
      </xdr:nvSpPr>
      <xdr:spPr bwMode="auto">
        <a:xfrm>
          <a:off x="0" y="3963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60" name="AutoShape 1088" descr="Minnesota Wild">
          <a:extLst>
            <a:ext uri="{FF2B5EF4-FFF2-40B4-BE49-F238E27FC236}">
              <a16:creationId xmlns:a16="http://schemas.microsoft.com/office/drawing/2014/main" id="{00000000-0008-0000-0D00-000040100000}"/>
            </a:ext>
          </a:extLst>
        </xdr:cNvPr>
        <xdr:cNvSpPr>
          <a:spLocks noChangeAspect="1" noChangeArrowheads="1"/>
        </xdr:cNvSpPr>
      </xdr:nvSpPr>
      <xdr:spPr bwMode="auto">
        <a:xfrm>
          <a:off x="0" y="3967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1" name="AutoShape 1089" descr="Calgary Flames">
          <a:extLst>
            <a:ext uri="{FF2B5EF4-FFF2-40B4-BE49-F238E27FC236}">
              <a16:creationId xmlns:a16="http://schemas.microsoft.com/office/drawing/2014/main" id="{00000000-0008-0000-0D00-000041100000}"/>
            </a:ext>
          </a:extLst>
        </xdr:cNvPr>
        <xdr:cNvSpPr>
          <a:spLocks noChangeAspect="1" noChangeArrowheads="1"/>
        </xdr:cNvSpPr>
      </xdr:nvSpPr>
      <xdr:spPr bwMode="auto">
        <a:xfrm>
          <a:off x="0" y="39688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2" name="AutoShape 1090" descr="Tampa Bay Lightning">
          <a:extLst>
            <a:ext uri="{FF2B5EF4-FFF2-40B4-BE49-F238E27FC236}">
              <a16:creationId xmlns:a16="http://schemas.microsoft.com/office/drawing/2014/main" id="{00000000-0008-0000-0D00-000042100000}"/>
            </a:ext>
          </a:extLst>
        </xdr:cNvPr>
        <xdr:cNvSpPr>
          <a:spLocks noChangeAspect="1" noChangeArrowheads="1"/>
        </xdr:cNvSpPr>
      </xdr:nvSpPr>
      <xdr:spPr bwMode="auto">
        <a:xfrm>
          <a:off x="0" y="39725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3" name="AutoShape 1091" descr="Dallas Stars">
          <a:extLst>
            <a:ext uri="{FF2B5EF4-FFF2-40B4-BE49-F238E27FC236}">
              <a16:creationId xmlns:a16="http://schemas.microsoft.com/office/drawing/2014/main" id="{00000000-0008-0000-0D00-000043100000}"/>
            </a:ext>
          </a:extLst>
        </xdr:cNvPr>
        <xdr:cNvSpPr>
          <a:spLocks noChangeAspect="1" noChangeArrowheads="1"/>
        </xdr:cNvSpPr>
      </xdr:nvSpPr>
      <xdr:spPr bwMode="auto">
        <a:xfrm>
          <a:off x="0" y="3976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4" name="AutoShape 1092" descr="Edmonton Oilers">
          <a:extLst>
            <a:ext uri="{FF2B5EF4-FFF2-40B4-BE49-F238E27FC236}">
              <a16:creationId xmlns:a16="http://schemas.microsoft.com/office/drawing/2014/main" id="{00000000-0008-0000-0D00-000044100000}"/>
            </a:ext>
          </a:extLst>
        </xdr:cNvPr>
        <xdr:cNvSpPr>
          <a:spLocks noChangeAspect="1" noChangeArrowheads="1"/>
        </xdr:cNvSpPr>
      </xdr:nvSpPr>
      <xdr:spPr bwMode="auto">
        <a:xfrm>
          <a:off x="0" y="3979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5" name="AutoShape 1093" descr="Florida Panthers">
          <a:extLst>
            <a:ext uri="{FF2B5EF4-FFF2-40B4-BE49-F238E27FC236}">
              <a16:creationId xmlns:a16="http://schemas.microsoft.com/office/drawing/2014/main" id="{00000000-0008-0000-0D00-000045100000}"/>
            </a:ext>
          </a:extLst>
        </xdr:cNvPr>
        <xdr:cNvSpPr>
          <a:spLocks noChangeAspect="1" noChangeArrowheads="1"/>
        </xdr:cNvSpPr>
      </xdr:nvSpPr>
      <xdr:spPr bwMode="auto">
        <a:xfrm>
          <a:off x="0" y="3983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6" name="AutoShape 1094" descr="Columbus Blue Jackets">
          <a:extLst>
            <a:ext uri="{FF2B5EF4-FFF2-40B4-BE49-F238E27FC236}">
              <a16:creationId xmlns:a16="http://schemas.microsoft.com/office/drawing/2014/main" id="{00000000-0008-0000-0D00-000046100000}"/>
            </a:ext>
          </a:extLst>
        </xdr:cNvPr>
        <xdr:cNvSpPr>
          <a:spLocks noChangeAspect="1" noChangeArrowheads="1"/>
        </xdr:cNvSpPr>
      </xdr:nvSpPr>
      <xdr:spPr bwMode="auto">
        <a:xfrm>
          <a:off x="0" y="3987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7" name="AutoShape 1095" descr="Philadelphia Flyers">
          <a:extLst>
            <a:ext uri="{FF2B5EF4-FFF2-40B4-BE49-F238E27FC236}">
              <a16:creationId xmlns:a16="http://schemas.microsoft.com/office/drawing/2014/main" id="{00000000-0008-0000-0D00-000047100000}"/>
            </a:ext>
          </a:extLst>
        </xdr:cNvPr>
        <xdr:cNvSpPr>
          <a:spLocks noChangeAspect="1" noChangeArrowheads="1"/>
        </xdr:cNvSpPr>
      </xdr:nvSpPr>
      <xdr:spPr bwMode="auto">
        <a:xfrm>
          <a:off x="0" y="3990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8" name="AutoShape 1096" descr="New York Islanders">
          <a:extLst>
            <a:ext uri="{FF2B5EF4-FFF2-40B4-BE49-F238E27FC236}">
              <a16:creationId xmlns:a16="http://schemas.microsoft.com/office/drawing/2014/main" id="{00000000-0008-0000-0D00-000048100000}"/>
            </a:ext>
          </a:extLst>
        </xdr:cNvPr>
        <xdr:cNvSpPr>
          <a:spLocks noChangeAspect="1" noChangeArrowheads="1"/>
        </xdr:cNvSpPr>
      </xdr:nvSpPr>
      <xdr:spPr bwMode="auto">
        <a:xfrm>
          <a:off x="0" y="3994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9" name="AutoShape 1097" descr="Arizona Coyotes">
          <a:extLst>
            <a:ext uri="{FF2B5EF4-FFF2-40B4-BE49-F238E27FC236}">
              <a16:creationId xmlns:a16="http://schemas.microsoft.com/office/drawing/2014/main" id="{00000000-0008-0000-0D00-000049100000}"/>
            </a:ext>
          </a:extLst>
        </xdr:cNvPr>
        <xdr:cNvSpPr>
          <a:spLocks noChangeAspect="1" noChangeArrowheads="1"/>
        </xdr:cNvSpPr>
      </xdr:nvSpPr>
      <xdr:spPr bwMode="auto">
        <a:xfrm>
          <a:off x="0" y="3998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0" name="AutoShape 1098" descr="New York Islanders">
          <a:extLst>
            <a:ext uri="{FF2B5EF4-FFF2-40B4-BE49-F238E27FC236}">
              <a16:creationId xmlns:a16="http://schemas.microsoft.com/office/drawing/2014/main" id="{00000000-0008-0000-0D00-00004A100000}"/>
            </a:ext>
          </a:extLst>
        </xdr:cNvPr>
        <xdr:cNvSpPr>
          <a:spLocks noChangeAspect="1" noChangeArrowheads="1"/>
        </xdr:cNvSpPr>
      </xdr:nvSpPr>
      <xdr:spPr bwMode="auto">
        <a:xfrm>
          <a:off x="0" y="40017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1" name="AutoShape 1099" descr="Florida Panthers">
          <a:extLst>
            <a:ext uri="{FF2B5EF4-FFF2-40B4-BE49-F238E27FC236}">
              <a16:creationId xmlns:a16="http://schemas.microsoft.com/office/drawing/2014/main" id="{00000000-0008-0000-0D00-00004B100000}"/>
            </a:ext>
          </a:extLst>
        </xdr:cNvPr>
        <xdr:cNvSpPr>
          <a:spLocks noChangeAspect="1" noChangeArrowheads="1"/>
        </xdr:cNvSpPr>
      </xdr:nvSpPr>
      <xdr:spPr bwMode="auto">
        <a:xfrm>
          <a:off x="0" y="40054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2" name="AutoShape 1100" descr="San Jose Sharks">
          <a:extLst>
            <a:ext uri="{FF2B5EF4-FFF2-40B4-BE49-F238E27FC236}">
              <a16:creationId xmlns:a16="http://schemas.microsoft.com/office/drawing/2014/main" id="{00000000-0008-0000-0D00-00004C100000}"/>
            </a:ext>
          </a:extLst>
        </xdr:cNvPr>
        <xdr:cNvSpPr>
          <a:spLocks noChangeAspect="1" noChangeArrowheads="1"/>
        </xdr:cNvSpPr>
      </xdr:nvSpPr>
      <xdr:spPr bwMode="auto">
        <a:xfrm>
          <a:off x="0" y="4009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73" name="AutoShape 1101" descr="Ottawa Senators">
          <a:extLst>
            <a:ext uri="{FF2B5EF4-FFF2-40B4-BE49-F238E27FC236}">
              <a16:creationId xmlns:a16="http://schemas.microsoft.com/office/drawing/2014/main" id="{00000000-0008-0000-0D00-00004D100000}"/>
            </a:ext>
          </a:extLst>
        </xdr:cNvPr>
        <xdr:cNvSpPr>
          <a:spLocks noChangeAspect="1" noChangeArrowheads="1"/>
        </xdr:cNvSpPr>
      </xdr:nvSpPr>
      <xdr:spPr bwMode="auto">
        <a:xfrm>
          <a:off x="0" y="40127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4" name="AutoShape 1102" descr="Minnesota Wild">
          <a:extLst>
            <a:ext uri="{FF2B5EF4-FFF2-40B4-BE49-F238E27FC236}">
              <a16:creationId xmlns:a16="http://schemas.microsoft.com/office/drawing/2014/main" id="{00000000-0008-0000-0D00-00004E100000}"/>
            </a:ext>
          </a:extLst>
        </xdr:cNvPr>
        <xdr:cNvSpPr>
          <a:spLocks noChangeAspect="1" noChangeArrowheads="1"/>
        </xdr:cNvSpPr>
      </xdr:nvSpPr>
      <xdr:spPr bwMode="auto">
        <a:xfrm>
          <a:off x="0" y="4014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5" name="AutoShape 1103" descr="Detroit Red Wings">
          <a:extLst>
            <a:ext uri="{FF2B5EF4-FFF2-40B4-BE49-F238E27FC236}">
              <a16:creationId xmlns:a16="http://schemas.microsoft.com/office/drawing/2014/main" id="{00000000-0008-0000-0D00-00004F100000}"/>
            </a:ext>
          </a:extLst>
        </xdr:cNvPr>
        <xdr:cNvSpPr>
          <a:spLocks noChangeAspect="1" noChangeArrowheads="1"/>
        </xdr:cNvSpPr>
      </xdr:nvSpPr>
      <xdr:spPr bwMode="auto">
        <a:xfrm>
          <a:off x="0" y="40182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6" name="AutoShape 1104" descr="Anaheim Ducks">
          <a:extLst>
            <a:ext uri="{FF2B5EF4-FFF2-40B4-BE49-F238E27FC236}">
              <a16:creationId xmlns:a16="http://schemas.microsoft.com/office/drawing/2014/main" id="{00000000-0008-0000-0D00-000050100000}"/>
            </a:ext>
          </a:extLst>
        </xdr:cNvPr>
        <xdr:cNvSpPr>
          <a:spLocks noChangeAspect="1" noChangeArrowheads="1"/>
        </xdr:cNvSpPr>
      </xdr:nvSpPr>
      <xdr:spPr bwMode="auto">
        <a:xfrm>
          <a:off x="0" y="40219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77" name="AutoShape 1105" descr="Vancouver Canucks">
          <a:extLst>
            <a:ext uri="{FF2B5EF4-FFF2-40B4-BE49-F238E27FC236}">
              <a16:creationId xmlns:a16="http://schemas.microsoft.com/office/drawing/2014/main" id="{00000000-0008-0000-0D00-000051100000}"/>
            </a:ext>
          </a:extLst>
        </xdr:cNvPr>
        <xdr:cNvSpPr>
          <a:spLocks noChangeAspect="1" noChangeArrowheads="1"/>
        </xdr:cNvSpPr>
      </xdr:nvSpPr>
      <xdr:spPr bwMode="auto">
        <a:xfrm>
          <a:off x="0" y="40255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8" name="AutoShape 1106" descr="Nashville Predators">
          <a:extLst>
            <a:ext uri="{FF2B5EF4-FFF2-40B4-BE49-F238E27FC236}">
              <a16:creationId xmlns:a16="http://schemas.microsoft.com/office/drawing/2014/main" id="{00000000-0008-0000-0D00-000052100000}"/>
            </a:ext>
          </a:extLst>
        </xdr:cNvPr>
        <xdr:cNvSpPr>
          <a:spLocks noChangeAspect="1" noChangeArrowheads="1"/>
        </xdr:cNvSpPr>
      </xdr:nvSpPr>
      <xdr:spPr bwMode="auto">
        <a:xfrm>
          <a:off x="0" y="4027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9" name="AutoShape 1107" descr="Ottawa Senators">
          <a:extLst>
            <a:ext uri="{FF2B5EF4-FFF2-40B4-BE49-F238E27FC236}">
              <a16:creationId xmlns:a16="http://schemas.microsoft.com/office/drawing/2014/main" id="{00000000-0008-0000-0D00-000053100000}"/>
            </a:ext>
          </a:extLst>
        </xdr:cNvPr>
        <xdr:cNvSpPr>
          <a:spLocks noChangeAspect="1" noChangeArrowheads="1"/>
        </xdr:cNvSpPr>
      </xdr:nvSpPr>
      <xdr:spPr bwMode="auto">
        <a:xfrm>
          <a:off x="0" y="4031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0" name="AutoShape 1108" descr="Chicago Blackhawks">
          <a:extLst>
            <a:ext uri="{FF2B5EF4-FFF2-40B4-BE49-F238E27FC236}">
              <a16:creationId xmlns:a16="http://schemas.microsoft.com/office/drawing/2014/main" id="{00000000-0008-0000-0D00-000054100000}"/>
            </a:ext>
          </a:extLst>
        </xdr:cNvPr>
        <xdr:cNvSpPr>
          <a:spLocks noChangeAspect="1" noChangeArrowheads="1"/>
        </xdr:cNvSpPr>
      </xdr:nvSpPr>
      <xdr:spPr bwMode="auto">
        <a:xfrm>
          <a:off x="0" y="4034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1" name="AutoShape 1109" descr="New York Islanders">
          <a:extLst>
            <a:ext uri="{FF2B5EF4-FFF2-40B4-BE49-F238E27FC236}">
              <a16:creationId xmlns:a16="http://schemas.microsoft.com/office/drawing/2014/main" id="{00000000-0008-0000-0D00-000055100000}"/>
            </a:ext>
          </a:extLst>
        </xdr:cNvPr>
        <xdr:cNvSpPr>
          <a:spLocks noChangeAspect="1" noChangeArrowheads="1"/>
        </xdr:cNvSpPr>
      </xdr:nvSpPr>
      <xdr:spPr bwMode="auto">
        <a:xfrm>
          <a:off x="0" y="4038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2" name="AutoShape 1110" descr="Buffalo Sabres">
          <a:extLst>
            <a:ext uri="{FF2B5EF4-FFF2-40B4-BE49-F238E27FC236}">
              <a16:creationId xmlns:a16="http://schemas.microsoft.com/office/drawing/2014/main" id="{00000000-0008-0000-0D00-000056100000}"/>
            </a:ext>
          </a:extLst>
        </xdr:cNvPr>
        <xdr:cNvSpPr>
          <a:spLocks noChangeAspect="1" noChangeArrowheads="1"/>
        </xdr:cNvSpPr>
      </xdr:nvSpPr>
      <xdr:spPr bwMode="auto">
        <a:xfrm>
          <a:off x="0" y="4042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3" name="AutoShape 1111" descr="Washington Capitals">
          <a:extLst>
            <a:ext uri="{FF2B5EF4-FFF2-40B4-BE49-F238E27FC236}">
              <a16:creationId xmlns:a16="http://schemas.microsoft.com/office/drawing/2014/main" id="{00000000-0008-0000-0D00-000057100000}"/>
            </a:ext>
          </a:extLst>
        </xdr:cNvPr>
        <xdr:cNvSpPr>
          <a:spLocks noChangeAspect="1" noChangeArrowheads="1"/>
        </xdr:cNvSpPr>
      </xdr:nvSpPr>
      <xdr:spPr bwMode="auto">
        <a:xfrm>
          <a:off x="0" y="40456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84" name="AutoShape 1112" descr="Toronto Maple Leafs">
          <a:extLst>
            <a:ext uri="{FF2B5EF4-FFF2-40B4-BE49-F238E27FC236}">
              <a16:creationId xmlns:a16="http://schemas.microsoft.com/office/drawing/2014/main" id="{00000000-0008-0000-0D00-000058100000}"/>
            </a:ext>
          </a:extLst>
        </xdr:cNvPr>
        <xdr:cNvSpPr>
          <a:spLocks noChangeAspect="1" noChangeArrowheads="1"/>
        </xdr:cNvSpPr>
      </xdr:nvSpPr>
      <xdr:spPr bwMode="auto">
        <a:xfrm>
          <a:off x="0" y="4049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85" name="AutoShape 1113" descr="Tampa Bay Lightning">
          <a:extLst>
            <a:ext uri="{FF2B5EF4-FFF2-40B4-BE49-F238E27FC236}">
              <a16:creationId xmlns:a16="http://schemas.microsoft.com/office/drawing/2014/main" id="{00000000-0008-0000-0D00-000059100000}"/>
            </a:ext>
          </a:extLst>
        </xdr:cNvPr>
        <xdr:cNvSpPr>
          <a:spLocks noChangeAspect="1" noChangeArrowheads="1"/>
        </xdr:cNvSpPr>
      </xdr:nvSpPr>
      <xdr:spPr bwMode="auto">
        <a:xfrm>
          <a:off x="0" y="4051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6" name="AutoShape 1114" descr="Vancouver Canucks">
          <a:extLst>
            <a:ext uri="{FF2B5EF4-FFF2-40B4-BE49-F238E27FC236}">
              <a16:creationId xmlns:a16="http://schemas.microsoft.com/office/drawing/2014/main" id="{00000000-0008-0000-0D00-00005A100000}"/>
            </a:ext>
          </a:extLst>
        </xdr:cNvPr>
        <xdr:cNvSpPr>
          <a:spLocks noChangeAspect="1" noChangeArrowheads="1"/>
        </xdr:cNvSpPr>
      </xdr:nvSpPr>
      <xdr:spPr bwMode="auto">
        <a:xfrm>
          <a:off x="0" y="40530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7" name="AutoShape 1115" descr="Vancouver Canucks">
          <a:extLst>
            <a:ext uri="{FF2B5EF4-FFF2-40B4-BE49-F238E27FC236}">
              <a16:creationId xmlns:a16="http://schemas.microsoft.com/office/drawing/2014/main" id="{00000000-0008-0000-0D00-00005B100000}"/>
            </a:ext>
          </a:extLst>
        </xdr:cNvPr>
        <xdr:cNvSpPr>
          <a:spLocks noChangeAspect="1" noChangeArrowheads="1"/>
        </xdr:cNvSpPr>
      </xdr:nvSpPr>
      <xdr:spPr bwMode="auto">
        <a:xfrm>
          <a:off x="0" y="4056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8" name="AutoShape 1116" descr="St Louis Blues">
          <a:extLst>
            <a:ext uri="{FF2B5EF4-FFF2-40B4-BE49-F238E27FC236}">
              <a16:creationId xmlns:a16="http://schemas.microsoft.com/office/drawing/2014/main" id="{00000000-0008-0000-0D00-00005C100000}"/>
            </a:ext>
          </a:extLst>
        </xdr:cNvPr>
        <xdr:cNvSpPr>
          <a:spLocks noChangeAspect="1" noChangeArrowheads="1"/>
        </xdr:cNvSpPr>
      </xdr:nvSpPr>
      <xdr:spPr bwMode="auto">
        <a:xfrm>
          <a:off x="0" y="406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9" name="AutoShape 1117" descr="Minnesota Wild">
          <a:extLst>
            <a:ext uri="{FF2B5EF4-FFF2-40B4-BE49-F238E27FC236}">
              <a16:creationId xmlns:a16="http://schemas.microsoft.com/office/drawing/2014/main" id="{00000000-0008-0000-0D00-00005D100000}"/>
            </a:ext>
          </a:extLst>
        </xdr:cNvPr>
        <xdr:cNvSpPr>
          <a:spLocks noChangeAspect="1" noChangeArrowheads="1"/>
        </xdr:cNvSpPr>
      </xdr:nvSpPr>
      <xdr:spPr bwMode="auto">
        <a:xfrm>
          <a:off x="0" y="40639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0" name="AutoShape 1118" descr="Carolina Hurricanes">
          <a:extLst>
            <a:ext uri="{FF2B5EF4-FFF2-40B4-BE49-F238E27FC236}">
              <a16:creationId xmlns:a16="http://schemas.microsoft.com/office/drawing/2014/main" id="{00000000-0008-0000-0D00-00005E100000}"/>
            </a:ext>
          </a:extLst>
        </xdr:cNvPr>
        <xdr:cNvSpPr>
          <a:spLocks noChangeAspect="1" noChangeArrowheads="1"/>
        </xdr:cNvSpPr>
      </xdr:nvSpPr>
      <xdr:spPr bwMode="auto">
        <a:xfrm>
          <a:off x="0" y="40676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1" name="AutoShape 1119" descr="Arizona Coyotes">
          <a:extLst>
            <a:ext uri="{FF2B5EF4-FFF2-40B4-BE49-F238E27FC236}">
              <a16:creationId xmlns:a16="http://schemas.microsoft.com/office/drawing/2014/main" id="{00000000-0008-0000-0D00-00005F100000}"/>
            </a:ext>
          </a:extLst>
        </xdr:cNvPr>
        <xdr:cNvSpPr>
          <a:spLocks noChangeAspect="1" noChangeArrowheads="1"/>
        </xdr:cNvSpPr>
      </xdr:nvSpPr>
      <xdr:spPr bwMode="auto">
        <a:xfrm>
          <a:off x="0" y="40712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2" name="AutoShape 1120" descr="Vancouver Canucks">
          <a:extLst>
            <a:ext uri="{FF2B5EF4-FFF2-40B4-BE49-F238E27FC236}">
              <a16:creationId xmlns:a16="http://schemas.microsoft.com/office/drawing/2014/main" id="{00000000-0008-0000-0D00-000060100000}"/>
            </a:ext>
          </a:extLst>
        </xdr:cNvPr>
        <xdr:cNvSpPr>
          <a:spLocks noChangeAspect="1" noChangeArrowheads="1"/>
        </xdr:cNvSpPr>
      </xdr:nvSpPr>
      <xdr:spPr bwMode="auto">
        <a:xfrm>
          <a:off x="0" y="40749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3" name="AutoShape 1121" descr="Philadelphia Flyers">
          <a:extLst>
            <a:ext uri="{FF2B5EF4-FFF2-40B4-BE49-F238E27FC236}">
              <a16:creationId xmlns:a16="http://schemas.microsoft.com/office/drawing/2014/main" id="{00000000-0008-0000-0D00-000061100000}"/>
            </a:ext>
          </a:extLst>
        </xdr:cNvPr>
        <xdr:cNvSpPr>
          <a:spLocks noChangeAspect="1" noChangeArrowheads="1"/>
        </xdr:cNvSpPr>
      </xdr:nvSpPr>
      <xdr:spPr bwMode="auto">
        <a:xfrm>
          <a:off x="0" y="4076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4" name="AutoShape 1122" descr="Vegas Golden Knights">
          <a:extLst>
            <a:ext uri="{FF2B5EF4-FFF2-40B4-BE49-F238E27FC236}">
              <a16:creationId xmlns:a16="http://schemas.microsoft.com/office/drawing/2014/main" id="{00000000-0008-0000-0D00-000062100000}"/>
            </a:ext>
          </a:extLst>
        </xdr:cNvPr>
        <xdr:cNvSpPr>
          <a:spLocks noChangeAspect="1" noChangeArrowheads="1"/>
        </xdr:cNvSpPr>
      </xdr:nvSpPr>
      <xdr:spPr bwMode="auto">
        <a:xfrm>
          <a:off x="0" y="40786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5" name="AutoShape 1123" descr="Boston Bruins">
          <a:extLst>
            <a:ext uri="{FF2B5EF4-FFF2-40B4-BE49-F238E27FC236}">
              <a16:creationId xmlns:a16="http://schemas.microsoft.com/office/drawing/2014/main" id="{00000000-0008-0000-0D00-000063100000}"/>
            </a:ext>
          </a:extLst>
        </xdr:cNvPr>
        <xdr:cNvSpPr>
          <a:spLocks noChangeAspect="1" noChangeArrowheads="1"/>
        </xdr:cNvSpPr>
      </xdr:nvSpPr>
      <xdr:spPr bwMode="auto">
        <a:xfrm>
          <a:off x="0" y="408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6" name="AutoShape 1124" descr="New Jersey Devils">
          <a:extLst>
            <a:ext uri="{FF2B5EF4-FFF2-40B4-BE49-F238E27FC236}">
              <a16:creationId xmlns:a16="http://schemas.microsoft.com/office/drawing/2014/main" id="{00000000-0008-0000-0D00-000064100000}"/>
            </a:ext>
          </a:extLst>
        </xdr:cNvPr>
        <xdr:cNvSpPr>
          <a:spLocks noChangeAspect="1" noChangeArrowheads="1"/>
        </xdr:cNvSpPr>
      </xdr:nvSpPr>
      <xdr:spPr bwMode="auto">
        <a:xfrm>
          <a:off x="0" y="4084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7" name="AutoShape 1125" descr="Florida Panthers">
          <a:extLst>
            <a:ext uri="{FF2B5EF4-FFF2-40B4-BE49-F238E27FC236}">
              <a16:creationId xmlns:a16="http://schemas.microsoft.com/office/drawing/2014/main" id="{00000000-0008-0000-0D00-000065100000}"/>
            </a:ext>
          </a:extLst>
        </xdr:cNvPr>
        <xdr:cNvSpPr>
          <a:spLocks noChangeAspect="1" noChangeArrowheads="1"/>
        </xdr:cNvSpPr>
      </xdr:nvSpPr>
      <xdr:spPr bwMode="auto">
        <a:xfrm>
          <a:off x="0" y="40859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8" name="AutoShape 1126" descr="New Jersey Devils">
          <a:extLst>
            <a:ext uri="{FF2B5EF4-FFF2-40B4-BE49-F238E27FC236}">
              <a16:creationId xmlns:a16="http://schemas.microsoft.com/office/drawing/2014/main" id="{00000000-0008-0000-0D00-000066100000}"/>
            </a:ext>
          </a:extLst>
        </xdr:cNvPr>
        <xdr:cNvSpPr>
          <a:spLocks noChangeAspect="1" noChangeArrowheads="1"/>
        </xdr:cNvSpPr>
      </xdr:nvSpPr>
      <xdr:spPr bwMode="auto">
        <a:xfrm>
          <a:off x="0" y="4087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9" name="AutoShape 1127" descr="Vancouver Canucks">
          <a:extLst>
            <a:ext uri="{FF2B5EF4-FFF2-40B4-BE49-F238E27FC236}">
              <a16:creationId xmlns:a16="http://schemas.microsoft.com/office/drawing/2014/main" id="{00000000-0008-0000-0D00-000067100000}"/>
            </a:ext>
          </a:extLst>
        </xdr:cNvPr>
        <xdr:cNvSpPr>
          <a:spLocks noChangeAspect="1" noChangeArrowheads="1"/>
        </xdr:cNvSpPr>
      </xdr:nvSpPr>
      <xdr:spPr bwMode="auto">
        <a:xfrm>
          <a:off x="0" y="4089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0" name="AutoShape 1128" descr="Nashville Predators">
          <a:extLst>
            <a:ext uri="{FF2B5EF4-FFF2-40B4-BE49-F238E27FC236}">
              <a16:creationId xmlns:a16="http://schemas.microsoft.com/office/drawing/2014/main" id="{00000000-0008-0000-0D00-000068100000}"/>
            </a:ext>
          </a:extLst>
        </xdr:cNvPr>
        <xdr:cNvSpPr>
          <a:spLocks noChangeAspect="1" noChangeArrowheads="1"/>
        </xdr:cNvSpPr>
      </xdr:nvSpPr>
      <xdr:spPr bwMode="auto">
        <a:xfrm>
          <a:off x="0" y="40932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1" name="AutoShape 1129" descr="Philadelphia Flyers">
          <a:extLst>
            <a:ext uri="{FF2B5EF4-FFF2-40B4-BE49-F238E27FC236}">
              <a16:creationId xmlns:a16="http://schemas.microsoft.com/office/drawing/2014/main" id="{00000000-0008-0000-0D00-000069100000}"/>
            </a:ext>
          </a:extLst>
        </xdr:cNvPr>
        <xdr:cNvSpPr>
          <a:spLocks noChangeAspect="1" noChangeArrowheads="1"/>
        </xdr:cNvSpPr>
      </xdr:nvSpPr>
      <xdr:spPr bwMode="auto">
        <a:xfrm>
          <a:off x="0" y="4095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2" name="AutoShape 1130" descr="New York Islanders">
          <a:extLst>
            <a:ext uri="{FF2B5EF4-FFF2-40B4-BE49-F238E27FC236}">
              <a16:creationId xmlns:a16="http://schemas.microsoft.com/office/drawing/2014/main" id="{00000000-0008-0000-0D00-00006A100000}"/>
            </a:ext>
          </a:extLst>
        </xdr:cNvPr>
        <xdr:cNvSpPr>
          <a:spLocks noChangeAspect="1" noChangeArrowheads="1"/>
        </xdr:cNvSpPr>
      </xdr:nvSpPr>
      <xdr:spPr bwMode="auto">
        <a:xfrm>
          <a:off x="0" y="4098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3" name="AutoShape 1131" descr="Ottawa Senators">
          <a:extLst>
            <a:ext uri="{FF2B5EF4-FFF2-40B4-BE49-F238E27FC236}">
              <a16:creationId xmlns:a16="http://schemas.microsoft.com/office/drawing/2014/main" id="{00000000-0008-0000-0D00-00006B100000}"/>
            </a:ext>
          </a:extLst>
        </xdr:cNvPr>
        <xdr:cNvSpPr>
          <a:spLocks noChangeAspect="1" noChangeArrowheads="1"/>
        </xdr:cNvSpPr>
      </xdr:nvSpPr>
      <xdr:spPr bwMode="auto">
        <a:xfrm>
          <a:off x="0" y="41005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4" name="AutoShape 1132" descr="Vancouver Canucks">
          <a:extLst>
            <a:ext uri="{FF2B5EF4-FFF2-40B4-BE49-F238E27FC236}">
              <a16:creationId xmlns:a16="http://schemas.microsoft.com/office/drawing/2014/main" id="{00000000-0008-0000-0D00-00006C100000}"/>
            </a:ext>
          </a:extLst>
        </xdr:cNvPr>
        <xdr:cNvSpPr>
          <a:spLocks noChangeAspect="1" noChangeArrowheads="1"/>
        </xdr:cNvSpPr>
      </xdr:nvSpPr>
      <xdr:spPr bwMode="auto">
        <a:xfrm>
          <a:off x="0" y="4104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5" name="AutoShape 1133" descr="Boston Bruins">
          <a:extLst>
            <a:ext uri="{FF2B5EF4-FFF2-40B4-BE49-F238E27FC236}">
              <a16:creationId xmlns:a16="http://schemas.microsoft.com/office/drawing/2014/main" id="{00000000-0008-0000-0D00-00006D100000}"/>
            </a:ext>
          </a:extLst>
        </xdr:cNvPr>
        <xdr:cNvSpPr>
          <a:spLocks noChangeAspect="1" noChangeArrowheads="1"/>
        </xdr:cNvSpPr>
      </xdr:nvSpPr>
      <xdr:spPr bwMode="auto">
        <a:xfrm>
          <a:off x="0" y="4107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6" name="AutoShape 1134" descr="Buffalo Sabres">
          <a:extLst>
            <a:ext uri="{FF2B5EF4-FFF2-40B4-BE49-F238E27FC236}">
              <a16:creationId xmlns:a16="http://schemas.microsoft.com/office/drawing/2014/main" id="{00000000-0008-0000-0D00-00006E100000}"/>
            </a:ext>
          </a:extLst>
        </xdr:cNvPr>
        <xdr:cNvSpPr>
          <a:spLocks noChangeAspect="1" noChangeArrowheads="1"/>
        </xdr:cNvSpPr>
      </xdr:nvSpPr>
      <xdr:spPr bwMode="auto">
        <a:xfrm>
          <a:off x="0" y="41096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7" name="AutoShape 1135" descr="Ottawa Senators">
          <a:extLst>
            <a:ext uri="{FF2B5EF4-FFF2-40B4-BE49-F238E27FC236}">
              <a16:creationId xmlns:a16="http://schemas.microsoft.com/office/drawing/2014/main" id="{00000000-0008-0000-0D00-00006F100000}"/>
            </a:ext>
          </a:extLst>
        </xdr:cNvPr>
        <xdr:cNvSpPr>
          <a:spLocks noChangeAspect="1" noChangeArrowheads="1"/>
        </xdr:cNvSpPr>
      </xdr:nvSpPr>
      <xdr:spPr bwMode="auto">
        <a:xfrm>
          <a:off x="0" y="4113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8" name="AutoShape 1136" descr="Philadelphia Flyers">
          <a:extLst>
            <a:ext uri="{FF2B5EF4-FFF2-40B4-BE49-F238E27FC236}">
              <a16:creationId xmlns:a16="http://schemas.microsoft.com/office/drawing/2014/main" id="{00000000-0008-0000-0D00-000070100000}"/>
            </a:ext>
          </a:extLst>
        </xdr:cNvPr>
        <xdr:cNvSpPr>
          <a:spLocks noChangeAspect="1" noChangeArrowheads="1"/>
        </xdr:cNvSpPr>
      </xdr:nvSpPr>
      <xdr:spPr bwMode="auto">
        <a:xfrm>
          <a:off x="0" y="4117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9" name="AutoShape 1137" descr="Philadelphia Flyers">
          <a:extLst>
            <a:ext uri="{FF2B5EF4-FFF2-40B4-BE49-F238E27FC236}">
              <a16:creationId xmlns:a16="http://schemas.microsoft.com/office/drawing/2014/main" id="{00000000-0008-0000-0D00-000071100000}"/>
            </a:ext>
          </a:extLst>
        </xdr:cNvPr>
        <xdr:cNvSpPr>
          <a:spLocks noChangeAspect="1" noChangeArrowheads="1"/>
        </xdr:cNvSpPr>
      </xdr:nvSpPr>
      <xdr:spPr bwMode="auto">
        <a:xfrm>
          <a:off x="0" y="4120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0" name="AutoShape 1138" descr="Anaheim Ducks">
          <a:extLst>
            <a:ext uri="{FF2B5EF4-FFF2-40B4-BE49-F238E27FC236}">
              <a16:creationId xmlns:a16="http://schemas.microsoft.com/office/drawing/2014/main" id="{00000000-0008-0000-0D00-000072100000}"/>
            </a:ext>
          </a:extLst>
        </xdr:cNvPr>
        <xdr:cNvSpPr>
          <a:spLocks noChangeAspect="1" noChangeArrowheads="1"/>
        </xdr:cNvSpPr>
      </xdr:nvSpPr>
      <xdr:spPr bwMode="auto">
        <a:xfrm>
          <a:off x="0" y="41224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1" name="AutoShape 1139" descr="Toronto Maple Leafs">
          <a:extLst>
            <a:ext uri="{FF2B5EF4-FFF2-40B4-BE49-F238E27FC236}">
              <a16:creationId xmlns:a16="http://schemas.microsoft.com/office/drawing/2014/main" id="{00000000-0008-0000-0D00-000073100000}"/>
            </a:ext>
          </a:extLst>
        </xdr:cNvPr>
        <xdr:cNvSpPr>
          <a:spLocks noChangeAspect="1" noChangeArrowheads="1"/>
        </xdr:cNvSpPr>
      </xdr:nvSpPr>
      <xdr:spPr bwMode="auto">
        <a:xfrm>
          <a:off x="0" y="4124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2" name="AutoShape 1140" descr="Buffalo Sabres">
          <a:extLst>
            <a:ext uri="{FF2B5EF4-FFF2-40B4-BE49-F238E27FC236}">
              <a16:creationId xmlns:a16="http://schemas.microsoft.com/office/drawing/2014/main" id="{00000000-0008-0000-0D00-000074100000}"/>
            </a:ext>
          </a:extLst>
        </xdr:cNvPr>
        <xdr:cNvSpPr>
          <a:spLocks noChangeAspect="1" noChangeArrowheads="1"/>
        </xdr:cNvSpPr>
      </xdr:nvSpPr>
      <xdr:spPr bwMode="auto">
        <a:xfrm>
          <a:off x="0" y="41261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3" name="AutoShape 1141" descr="Vegas Golden Knights">
          <a:extLst>
            <a:ext uri="{FF2B5EF4-FFF2-40B4-BE49-F238E27FC236}">
              <a16:creationId xmlns:a16="http://schemas.microsoft.com/office/drawing/2014/main" id="{00000000-0008-0000-0D00-000075100000}"/>
            </a:ext>
          </a:extLst>
        </xdr:cNvPr>
        <xdr:cNvSpPr>
          <a:spLocks noChangeAspect="1" noChangeArrowheads="1"/>
        </xdr:cNvSpPr>
      </xdr:nvSpPr>
      <xdr:spPr bwMode="auto">
        <a:xfrm>
          <a:off x="0" y="4129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14" name="AutoShape 1142" descr="Dallas Stars">
          <a:extLst>
            <a:ext uri="{FF2B5EF4-FFF2-40B4-BE49-F238E27FC236}">
              <a16:creationId xmlns:a16="http://schemas.microsoft.com/office/drawing/2014/main" id="{00000000-0008-0000-0D00-000076100000}"/>
            </a:ext>
          </a:extLst>
        </xdr:cNvPr>
        <xdr:cNvSpPr>
          <a:spLocks noChangeAspect="1" noChangeArrowheads="1"/>
        </xdr:cNvSpPr>
      </xdr:nvSpPr>
      <xdr:spPr bwMode="auto">
        <a:xfrm>
          <a:off x="0" y="4133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5" name="AutoShape 1143" descr="Dallas Stars">
          <a:extLst>
            <a:ext uri="{FF2B5EF4-FFF2-40B4-BE49-F238E27FC236}">
              <a16:creationId xmlns:a16="http://schemas.microsoft.com/office/drawing/2014/main" id="{00000000-0008-0000-0D00-000077100000}"/>
            </a:ext>
          </a:extLst>
        </xdr:cNvPr>
        <xdr:cNvSpPr>
          <a:spLocks noChangeAspect="1" noChangeArrowheads="1"/>
        </xdr:cNvSpPr>
      </xdr:nvSpPr>
      <xdr:spPr bwMode="auto">
        <a:xfrm>
          <a:off x="0" y="41352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6" name="AutoShape 1144" descr="Colorado Avalanche">
          <a:extLst>
            <a:ext uri="{FF2B5EF4-FFF2-40B4-BE49-F238E27FC236}">
              <a16:creationId xmlns:a16="http://schemas.microsoft.com/office/drawing/2014/main" id="{00000000-0008-0000-0D00-000078100000}"/>
            </a:ext>
          </a:extLst>
        </xdr:cNvPr>
        <xdr:cNvSpPr>
          <a:spLocks noChangeAspect="1" noChangeArrowheads="1"/>
        </xdr:cNvSpPr>
      </xdr:nvSpPr>
      <xdr:spPr bwMode="auto">
        <a:xfrm>
          <a:off x="0" y="4137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7" name="AutoShape 1145" descr="Montreal Canadiens">
          <a:extLst>
            <a:ext uri="{FF2B5EF4-FFF2-40B4-BE49-F238E27FC236}">
              <a16:creationId xmlns:a16="http://schemas.microsoft.com/office/drawing/2014/main" id="{00000000-0008-0000-0D00-000079100000}"/>
            </a:ext>
          </a:extLst>
        </xdr:cNvPr>
        <xdr:cNvSpPr>
          <a:spLocks noChangeAspect="1" noChangeArrowheads="1"/>
        </xdr:cNvSpPr>
      </xdr:nvSpPr>
      <xdr:spPr bwMode="auto">
        <a:xfrm>
          <a:off x="0" y="4140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8" name="AutoShape 1146" descr="Toronto Maple Leafs">
          <a:extLst>
            <a:ext uri="{FF2B5EF4-FFF2-40B4-BE49-F238E27FC236}">
              <a16:creationId xmlns:a16="http://schemas.microsoft.com/office/drawing/2014/main" id="{00000000-0008-0000-0D00-00007A100000}"/>
            </a:ext>
          </a:extLst>
        </xdr:cNvPr>
        <xdr:cNvSpPr>
          <a:spLocks noChangeAspect="1" noChangeArrowheads="1"/>
        </xdr:cNvSpPr>
      </xdr:nvSpPr>
      <xdr:spPr bwMode="auto">
        <a:xfrm>
          <a:off x="0" y="4144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9" name="AutoShape 1147" descr="San Jose Sharks">
          <a:extLst>
            <a:ext uri="{FF2B5EF4-FFF2-40B4-BE49-F238E27FC236}">
              <a16:creationId xmlns:a16="http://schemas.microsoft.com/office/drawing/2014/main" id="{00000000-0008-0000-0D00-00007B100000}"/>
            </a:ext>
          </a:extLst>
        </xdr:cNvPr>
        <xdr:cNvSpPr>
          <a:spLocks noChangeAspect="1" noChangeArrowheads="1"/>
        </xdr:cNvSpPr>
      </xdr:nvSpPr>
      <xdr:spPr bwMode="auto">
        <a:xfrm>
          <a:off x="0" y="4148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0" name="AutoShape 1148" descr="Nashville Predators">
          <a:extLst>
            <a:ext uri="{FF2B5EF4-FFF2-40B4-BE49-F238E27FC236}">
              <a16:creationId xmlns:a16="http://schemas.microsoft.com/office/drawing/2014/main" id="{00000000-0008-0000-0D00-00007C100000}"/>
            </a:ext>
          </a:extLst>
        </xdr:cNvPr>
        <xdr:cNvSpPr>
          <a:spLocks noChangeAspect="1" noChangeArrowheads="1"/>
        </xdr:cNvSpPr>
      </xdr:nvSpPr>
      <xdr:spPr bwMode="auto">
        <a:xfrm>
          <a:off x="0" y="4151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1" name="AutoShape 1149" descr="Anaheim Ducks">
          <a:extLst>
            <a:ext uri="{FF2B5EF4-FFF2-40B4-BE49-F238E27FC236}">
              <a16:creationId xmlns:a16="http://schemas.microsoft.com/office/drawing/2014/main" id="{00000000-0008-0000-0D00-00007D100000}"/>
            </a:ext>
          </a:extLst>
        </xdr:cNvPr>
        <xdr:cNvSpPr>
          <a:spLocks noChangeAspect="1" noChangeArrowheads="1"/>
        </xdr:cNvSpPr>
      </xdr:nvSpPr>
      <xdr:spPr bwMode="auto">
        <a:xfrm>
          <a:off x="0" y="4155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2" name="AutoShape 1150" descr="Los Angeles Kings">
          <a:extLst>
            <a:ext uri="{FF2B5EF4-FFF2-40B4-BE49-F238E27FC236}">
              <a16:creationId xmlns:a16="http://schemas.microsoft.com/office/drawing/2014/main" id="{00000000-0008-0000-0D00-00007E100000}"/>
            </a:ext>
          </a:extLst>
        </xdr:cNvPr>
        <xdr:cNvSpPr>
          <a:spLocks noChangeAspect="1" noChangeArrowheads="1"/>
        </xdr:cNvSpPr>
      </xdr:nvSpPr>
      <xdr:spPr bwMode="auto">
        <a:xfrm>
          <a:off x="0" y="41572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23" name="AutoShape 1151" descr="Edmonton Oilers">
          <a:extLst>
            <a:ext uri="{FF2B5EF4-FFF2-40B4-BE49-F238E27FC236}">
              <a16:creationId xmlns:a16="http://schemas.microsoft.com/office/drawing/2014/main" id="{00000000-0008-0000-0D00-00007F100000}"/>
            </a:ext>
          </a:extLst>
        </xdr:cNvPr>
        <xdr:cNvSpPr>
          <a:spLocks noChangeAspect="1" noChangeArrowheads="1"/>
        </xdr:cNvSpPr>
      </xdr:nvSpPr>
      <xdr:spPr bwMode="auto">
        <a:xfrm>
          <a:off x="0" y="4160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4" name="AutoShape 1152" descr="Calgary Flames">
          <a:extLst>
            <a:ext uri="{FF2B5EF4-FFF2-40B4-BE49-F238E27FC236}">
              <a16:creationId xmlns:a16="http://schemas.microsoft.com/office/drawing/2014/main" id="{00000000-0008-0000-0D00-000080100000}"/>
            </a:ext>
          </a:extLst>
        </xdr:cNvPr>
        <xdr:cNvSpPr>
          <a:spLocks noChangeAspect="1" noChangeArrowheads="1"/>
        </xdr:cNvSpPr>
      </xdr:nvSpPr>
      <xdr:spPr bwMode="auto">
        <a:xfrm>
          <a:off x="0" y="4162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5" name="AutoShape 1153" descr="San Jose Sharks">
          <a:extLst>
            <a:ext uri="{FF2B5EF4-FFF2-40B4-BE49-F238E27FC236}">
              <a16:creationId xmlns:a16="http://schemas.microsoft.com/office/drawing/2014/main" id="{00000000-0008-0000-0D00-000081100000}"/>
            </a:ext>
          </a:extLst>
        </xdr:cNvPr>
        <xdr:cNvSpPr>
          <a:spLocks noChangeAspect="1" noChangeArrowheads="1"/>
        </xdr:cNvSpPr>
      </xdr:nvSpPr>
      <xdr:spPr bwMode="auto">
        <a:xfrm>
          <a:off x="0" y="4166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6" name="AutoShape 1154" descr="Columbus Blue Jackets">
          <a:extLst>
            <a:ext uri="{FF2B5EF4-FFF2-40B4-BE49-F238E27FC236}">
              <a16:creationId xmlns:a16="http://schemas.microsoft.com/office/drawing/2014/main" id="{00000000-0008-0000-0D00-000082100000}"/>
            </a:ext>
          </a:extLst>
        </xdr:cNvPr>
        <xdr:cNvSpPr>
          <a:spLocks noChangeAspect="1" noChangeArrowheads="1"/>
        </xdr:cNvSpPr>
      </xdr:nvSpPr>
      <xdr:spPr bwMode="auto">
        <a:xfrm>
          <a:off x="0" y="41700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7" name="AutoShape 1155" descr="New York Rangers">
          <a:extLst>
            <a:ext uri="{FF2B5EF4-FFF2-40B4-BE49-F238E27FC236}">
              <a16:creationId xmlns:a16="http://schemas.microsoft.com/office/drawing/2014/main" id="{00000000-0008-0000-0D00-000083100000}"/>
            </a:ext>
          </a:extLst>
        </xdr:cNvPr>
        <xdr:cNvSpPr>
          <a:spLocks noChangeAspect="1" noChangeArrowheads="1"/>
        </xdr:cNvSpPr>
      </xdr:nvSpPr>
      <xdr:spPr bwMode="auto">
        <a:xfrm>
          <a:off x="0" y="41737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8" name="AutoShape 1156" descr="Detroit Red Wings">
          <a:extLst>
            <a:ext uri="{FF2B5EF4-FFF2-40B4-BE49-F238E27FC236}">
              <a16:creationId xmlns:a16="http://schemas.microsoft.com/office/drawing/2014/main" id="{00000000-0008-0000-0D00-000084100000}"/>
            </a:ext>
          </a:extLst>
        </xdr:cNvPr>
        <xdr:cNvSpPr>
          <a:spLocks noChangeAspect="1" noChangeArrowheads="1"/>
        </xdr:cNvSpPr>
      </xdr:nvSpPr>
      <xdr:spPr bwMode="auto">
        <a:xfrm>
          <a:off x="0" y="4175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9" name="AutoShape 1157" descr="Carolina Hurricanes">
          <a:extLst>
            <a:ext uri="{FF2B5EF4-FFF2-40B4-BE49-F238E27FC236}">
              <a16:creationId xmlns:a16="http://schemas.microsoft.com/office/drawing/2014/main" id="{00000000-0008-0000-0D00-000085100000}"/>
            </a:ext>
          </a:extLst>
        </xdr:cNvPr>
        <xdr:cNvSpPr>
          <a:spLocks noChangeAspect="1" noChangeArrowheads="1"/>
        </xdr:cNvSpPr>
      </xdr:nvSpPr>
      <xdr:spPr bwMode="auto">
        <a:xfrm>
          <a:off x="0" y="4179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0" name="AutoShape 1158" descr="Ottawa Senators">
          <a:extLst>
            <a:ext uri="{FF2B5EF4-FFF2-40B4-BE49-F238E27FC236}">
              <a16:creationId xmlns:a16="http://schemas.microsoft.com/office/drawing/2014/main" id="{00000000-0008-0000-0D00-000086100000}"/>
            </a:ext>
          </a:extLst>
        </xdr:cNvPr>
        <xdr:cNvSpPr>
          <a:spLocks noChangeAspect="1" noChangeArrowheads="1"/>
        </xdr:cNvSpPr>
      </xdr:nvSpPr>
      <xdr:spPr bwMode="auto">
        <a:xfrm>
          <a:off x="0" y="4182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1" name="AutoShape 1159" descr="Carolina Hurricanes">
          <a:extLst>
            <a:ext uri="{FF2B5EF4-FFF2-40B4-BE49-F238E27FC236}">
              <a16:creationId xmlns:a16="http://schemas.microsoft.com/office/drawing/2014/main" id="{00000000-0008-0000-0D00-000087100000}"/>
            </a:ext>
          </a:extLst>
        </xdr:cNvPr>
        <xdr:cNvSpPr>
          <a:spLocks noChangeAspect="1" noChangeArrowheads="1"/>
        </xdr:cNvSpPr>
      </xdr:nvSpPr>
      <xdr:spPr bwMode="auto">
        <a:xfrm>
          <a:off x="0" y="4186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32" name="AutoShape 1160" descr="Winnipeg Jets">
          <a:extLst>
            <a:ext uri="{FF2B5EF4-FFF2-40B4-BE49-F238E27FC236}">
              <a16:creationId xmlns:a16="http://schemas.microsoft.com/office/drawing/2014/main" id="{00000000-0008-0000-0D00-000088100000}"/>
            </a:ext>
          </a:extLst>
        </xdr:cNvPr>
        <xdr:cNvSpPr>
          <a:spLocks noChangeAspect="1" noChangeArrowheads="1"/>
        </xdr:cNvSpPr>
      </xdr:nvSpPr>
      <xdr:spPr bwMode="auto">
        <a:xfrm>
          <a:off x="0" y="419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3" name="AutoShape 1161" descr="New York Rangers">
          <a:extLst>
            <a:ext uri="{FF2B5EF4-FFF2-40B4-BE49-F238E27FC236}">
              <a16:creationId xmlns:a16="http://schemas.microsoft.com/office/drawing/2014/main" id="{00000000-0008-0000-0D00-000089100000}"/>
            </a:ext>
          </a:extLst>
        </xdr:cNvPr>
        <xdr:cNvSpPr>
          <a:spLocks noChangeAspect="1" noChangeArrowheads="1"/>
        </xdr:cNvSpPr>
      </xdr:nvSpPr>
      <xdr:spPr bwMode="auto">
        <a:xfrm>
          <a:off x="0" y="41919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4" name="AutoShape 1162" descr="Vegas Golden Knights">
          <a:extLst>
            <a:ext uri="{FF2B5EF4-FFF2-40B4-BE49-F238E27FC236}">
              <a16:creationId xmlns:a16="http://schemas.microsoft.com/office/drawing/2014/main" id="{00000000-0008-0000-0D00-00008A100000}"/>
            </a:ext>
          </a:extLst>
        </xdr:cNvPr>
        <xdr:cNvSpPr>
          <a:spLocks noChangeAspect="1" noChangeArrowheads="1"/>
        </xdr:cNvSpPr>
      </xdr:nvSpPr>
      <xdr:spPr bwMode="auto">
        <a:xfrm>
          <a:off x="0" y="41956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5" name="AutoShape 1163" descr="Columbus Blue Jackets">
          <a:extLst>
            <a:ext uri="{FF2B5EF4-FFF2-40B4-BE49-F238E27FC236}">
              <a16:creationId xmlns:a16="http://schemas.microsoft.com/office/drawing/2014/main" id="{00000000-0008-0000-0D00-00008B100000}"/>
            </a:ext>
          </a:extLst>
        </xdr:cNvPr>
        <xdr:cNvSpPr>
          <a:spLocks noChangeAspect="1" noChangeArrowheads="1"/>
        </xdr:cNvSpPr>
      </xdr:nvSpPr>
      <xdr:spPr bwMode="auto">
        <a:xfrm>
          <a:off x="0" y="4197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6" name="AutoShape 1164" descr="Calgary Flames">
          <a:extLst>
            <a:ext uri="{FF2B5EF4-FFF2-40B4-BE49-F238E27FC236}">
              <a16:creationId xmlns:a16="http://schemas.microsoft.com/office/drawing/2014/main" id="{00000000-0008-0000-0D00-00008C100000}"/>
            </a:ext>
          </a:extLst>
        </xdr:cNvPr>
        <xdr:cNvSpPr>
          <a:spLocks noChangeAspect="1" noChangeArrowheads="1"/>
        </xdr:cNvSpPr>
      </xdr:nvSpPr>
      <xdr:spPr bwMode="auto">
        <a:xfrm>
          <a:off x="0" y="4201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7" name="AutoShape 1165" descr="Arizona Coyotes">
          <a:extLst>
            <a:ext uri="{FF2B5EF4-FFF2-40B4-BE49-F238E27FC236}">
              <a16:creationId xmlns:a16="http://schemas.microsoft.com/office/drawing/2014/main" id="{00000000-0008-0000-0D00-00008D100000}"/>
            </a:ext>
          </a:extLst>
        </xdr:cNvPr>
        <xdr:cNvSpPr>
          <a:spLocks noChangeAspect="1" noChangeArrowheads="1"/>
        </xdr:cNvSpPr>
      </xdr:nvSpPr>
      <xdr:spPr bwMode="auto">
        <a:xfrm>
          <a:off x="0" y="4204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8" name="AutoShape 1166" descr="New York Rangers">
          <a:extLst>
            <a:ext uri="{FF2B5EF4-FFF2-40B4-BE49-F238E27FC236}">
              <a16:creationId xmlns:a16="http://schemas.microsoft.com/office/drawing/2014/main" id="{00000000-0008-0000-0D00-00008E100000}"/>
            </a:ext>
          </a:extLst>
        </xdr:cNvPr>
        <xdr:cNvSpPr>
          <a:spLocks noChangeAspect="1" noChangeArrowheads="1"/>
        </xdr:cNvSpPr>
      </xdr:nvSpPr>
      <xdr:spPr bwMode="auto">
        <a:xfrm>
          <a:off x="0" y="4208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9" name="AutoShape 1167" descr="Toronto Maple Leafs">
          <a:extLst>
            <a:ext uri="{FF2B5EF4-FFF2-40B4-BE49-F238E27FC236}">
              <a16:creationId xmlns:a16="http://schemas.microsoft.com/office/drawing/2014/main" id="{00000000-0008-0000-0D00-00008F100000}"/>
            </a:ext>
          </a:extLst>
        </xdr:cNvPr>
        <xdr:cNvSpPr>
          <a:spLocks noChangeAspect="1" noChangeArrowheads="1"/>
        </xdr:cNvSpPr>
      </xdr:nvSpPr>
      <xdr:spPr bwMode="auto">
        <a:xfrm>
          <a:off x="0" y="42102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0" name="AutoShape 1168" descr="Calgary Flames">
          <a:extLst>
            <a:ext uri="{FF2B5EF4-FFF2-40B4-BE49-F238E27FC236}">
              <a16:creationId xmlns:a16="http://schemas.microsoft.com/office/drawing/2014/main" id="{00000000-0008-0000-0D00-000090100000}"/>
            </a:ext>
          </a:extLst>
        </xdr:cNvPr>
        <xdr:cNvSpPr>
          <a:spLocks noChangeAspect="1" noChangeArrowheads="1"/>
        </xdr:cNvSpPr>
      </xdr:nvSpPr>
      <xdr:spPr bwMode="auto">
        <a:xfrm>
          <a:off x="0" y="4213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1" name="AutoShape 1169" descr="Toronto Maple Leafs">
          <a:extLst>
            <a:ext uri="{FF2B5EF4-FFF2-40B4-BE49-F238E27FC236}">
              <a16:creationId xmlns:a16="http://schemas.microsoft.com/office/drawing/2014/main" id="{00000000-0008-0000-0D00-000091100000}"/>
            </a:ext>
          </a:extLst>
        </xdr:cNvPr>
        <xdr:cNvSpPr>
          <a:spLocks noChangeAspect="1" noChangeArrowheads="1"/>
        </xdr:cNvSpPr>
      </xdr:nvSpPr>
      <xdr:spPr bwMode="auto">
        <a:xfrm>
          <a:off x="0" y="4215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2" name="AutoShape 1170" descr="Toronto Maple Leafs">
          <a:extLst>
            <a:ext uri="{FF2B5EF4-FFF2-40B4-BE49-F238E27FC236}">
              <a16:creationId xmlns:a16="http://schemas.microsoft.com/office/drawing/2014/main" id="{00000000-0008-0000-0D00-000092100000}"/>
            </a:ext>
          </a:extLst>
        </xdr:cNvPr>
        <xdr:cNvSpPr>
          <a:spLocks noChangeAspect="1" noChangeArrowheads="1"/>
        </xdr:cNvSpPr>
      </xdr:nvSpPr>
      <xdr:spPr bwMode="auto">
        <a:xfrm>
          <a:off x="0" y="42194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3" name="AutoShape 1171" descr="Florida Panthers">
          <a:extLst>
            <a:ext uri="{FF2B5EF4-FFF2-40B4-BE49-F238E27FC236}">
              <a16:creationId xmlns:a16="http://schemas.microsoft.com/office/drawing/2014/main" id="{00000000-0008-0000-0D00-000093100000}"/>
            </a:ext>
          </a:extLst>
        </xdr:cNvPr>
        <xdr:cNvSpPr>
          <a:spLocks noChangeAspect="1" noChangeArrowheads="1"/>
        </xdr:cNvSpPr>
      </xdr:nvSpPr>
      <xdr:spPr bwMode="auto">
        <a:xfrm>
          <a:off x="0" y="4221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4" name="AutoShape 1172" descr="Carolina Hurricanes">
          <a:extLst>
            <a:ext uri="{FF2B5EF4-FFF2-40B4-BE49-F238E27FC236}">
              <a16:creationId xmlns:a16="http://schemas.microsoft.com/office/drawing/2014/main" id="{00000000-0008-0000-0D00-000094100000}"/>
            </a:ext>
          </a:extLst>
        </xdr:cNvPr>
        <xdr:cNvSpPr>
          <a:spLocks noChangeAspect="1" noChangeArrowheads="1"/>
        </xdr:cNvSpPr>
      </xdr:nvSpPr>
      <xdr:spPr bwMode="auto">
        <a:xfrm>
          <a:off x="0" y="4224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5" name="AutoShape 1173" descr="Philadelphia Flyers">
          <a:extLst>
            <a:ext uri="{FF2B5EF4-FFF2-40B4-BE49-F238E27FC236}">
              <a16:creationId xmlns:a16="http://schemas.microsoft.com/office/drawing/2014/main" id="{00000000-0008-0000-0D00-000095100000}"/>
            </a:ext>
          </a:extLst>
        </xdr:cNvPr>
        <xdr:cNvSpPr>
          <a:spLocks noChangeAspect="1" noChangeArrowheads="1"/>
        </xdr:cNvSpPr>
      </xdr:nvSpPr>
      <xdr:spPr bwMode="auto">
        <a:xfrm>
          <a:off x="0" y="4228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6" name="AutoShape 1174" descr="Dallas Stars">
          <a:extLst>
            <a:ext uri="{FF2B5EF4-FFF2-40B4-BE49-F238E27FC236}">
              <a16:creationId xmlns:a16="http://schemas.microsoft.com/office/drawing/2014/main" id="{00000000-0008-0000-0D00-000096100000}"/>
            </a:ext>
          </a:extLst>
        </xdr:cNvPr>
        <xdr:cNvSpPr>
          <a:spLocks noChangeAspect="1" noChangeArrowheads="1"/>
        </xdr:cNvSpPr>
      </xdr:nvSpPr>
      <xdr:spPr bwMode="auto">
        <a:xfrm>
          <a:off x="0" y="4230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7" name="AutoShape 1175" descr="New Jersey Devils">
          <a:extLst>
            <a:ext uri="{FF2B5EF4-FFF2-40B4-BE49-F238E27FC236}">
              <a16:creationId xmlns:a16="http://schemas.microsoft.com/office/drawing/2014/main" id="{00000000-0008-0000-0D00-000097100000}"/>
            </a:ext>
          </a:extLst>
        </xdr:cNvPr>
        <xdr:cNvSpPr>
          <a:spLocks noChangeAspect="1" noChangeArrowheads="1"/>
        </xdr:cNvSpPr>
      </xdr:nvSpPr>
      <xdr:spPr bwMode="auto">
        <a:xfrm>
          <a:off x="0" y="4232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8" name="AutoShape 1176" descr="Philadelphia Flyers">
          <a:extLst>
            <a:ext uri="{FF2B5EF4-FFF2-40B4-BE49-F238E27FC236}">
              <a16:creationId xmlns:a16="http://schemas.microsoft.com/office/drawing/2014/main" id="{00000000-0008-0000-0D00-000098100000}"/>
            </a:ext>
          </a:extLst>
        </xdr:cNvPr>
        <xdr:cNvSpPr>
          <a:spLocks noChangeAspect="1" noChangeArrowheads="1"/>
        </xdr:cNvSpPr>
      </xdr:nvSpPr>
      <xdr:spPr bwMode="auto">
        <a:xfrm>
          <a:off x="0" y="4234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9" name="AutoShape 1177" descr="Toronto Maple Leafs">
          <a:extLst>
            <a:ext uri="{FF2B5EF4-FFF2-40B4-BE49-F238E27FC236}">
              <a16:creationId xmlns:a16="http://schemas.microsoft.com/office/drawing/2014/main" id="{00000000-0008-0000-0D00-000099100000}"/>
            </a:ext>
          </a:extLst>
        </xdr:cNvPr>
        <xdr:cNvSpPr>
          <a:spLocks noChangeAspect="1" noChangeArrowheads="1"/>
        </xdr:cNvSpPr>
      </xdr:nvSpPr>
      <xdr:spPr bwMode="auto">
        <a:xfrm>
          <a:off x="0" y="42377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0" name="AutoShape 1178" descr="Tampa Bay Lightning">
          <a:extLst>
            <a:ext uri="{FF2B5EF4-FFF2-40B4-BE49-F238E27FC236}">
              <a16:creationId xmlns:a16="http://schemas.microsoft.com/office/drawing/2014/main" id="{00000000-0008-0000-0D00-00009A100000}"/>
            </a:ext>
          </a:extLst>
        </xdr:cNvPr>
        <xdr:cNvSpPr>
          <a:spLocks noChangeAspect="1" noChangeArrowheads="1"/>
        </xdr:cNvSpPr>
      </xdr:nvSpPr>
      <xdr:spPr bwMode="auto">
        <a:xfrm>
          <a:off x="0" y="42413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1" name="AutoShape 1179" descr="Buffalo Sabres">
          <a:extLst>
            <a:ext uri="{FF2B5EF4-FFF2-40B4-BE49-F238E27FC236}">
              <a16:creationId xmlns:a16="http://schemas.microsoft.com/office/drawing/2014/main" id="{00000000-0008-0000-0D00-00009B100000}"/>
            </a:ext>
          </a:extLst>
        </xdr:cNvPr>
        <xdr:cNvSpPr>
          <a:spLocks noChangeAspect="1" noChangeArrowheads="1"/>
        </xdr:cNvSpPr>
      </xdr:nvSpPr>
      <xdr:spPr bwMode="auto">
        <a:xfrm>
          <a:off x="0" y="42450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2" name="AutoShape 1180" descr="Detroit Red Wings">
          <a:extLst>
            <a:ext uri="{FF2B5EF4-FFF2-40B4-BE49-F238E27FC236}">
              <a16:creationId xmlns:a16="http://schemas.microsoft.com/office/drawing/2014/main" id="{00000000-0008-0000-0D00-00009C100000}"/>
            </a:ext>
          </a:extLst>
        </xdr:cNvPr>
        <xdr:cNvSpPr>
          <a:spLocks noChangeAspect="1" noChangeArrowheads="1"/>
        </xdr:cNvSpPr>
      </xdr:nvSpPr>
      <xdr:spPr bwMode="auto">
        <a:xfrm>
          <a:off x="0" y="42486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3" name="AutoShape 1181" descr="Carolina Hurricanes">
          <a:extLst>
            <a:ext uri="{FF2B5EF4-FFF2-40B4-BE49-F238E27FC236}">
              <a16:creationId xmlns:a16="http://schemas.microsoft.com/office/drawing/2014/main" id="{00000000-0008-0000-0D00-00009D100000}"/>
            </a:ext>
          </a:extLst>
        </xdr:cNvPr>
        <xdr:cNvSpPr>
          <a:spLocks noChangeAspect="1" noChangeArrowheads="1"/>
        </xdr:cNvSpPr>
      </xdr:nvSpPr>
      <xdr:spPr bwMode="auto">
        <a:xfrm>
          <a:off x="0" y="42523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54" name="AutoShape 1182" descr="Colorado Avalanche">
          <a:extLst>
            <a:ext uri="{FF2B5EF4-FFF2-40B4-BE49-F238E27FC236}">
              <a16:creationId xmlns:a16="http://schemas.microsoft.com/office/drawing/2014/main" id="{00000000-0008-0000-0D00-00009E100000}"/>
            </a:ext>
          </a:extLst>
        </xdr:cNvPr>
        <xdr:cNvSpPr>
          <a:spLocks noChangeAspect="1" noChangeArrowheads="1"/>
        </xdr:cNvSpPr>
      </xdr:nvSpPr>
      <xdr:spPr bwMode="auto">
        <a:xfrm>
          <a:off x="0" y="42559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5" name="AutoShape 1183" descr="Vegas Golden Knights">
          <a:extLst>
            <a:ext uri="{FF2B5EF4-FFF2-40B4-BE49-F238E27FC236}">
              <a16:creationId xmlns:a16="http://schemas.microsoft.com/office/drawing/2014/main" id="{00000000-0008-0000-0D00-00009F100000}"/>
            </a:ext>
          </a:extLst>
        </xdr:cNvPr>
        <xdr:cNvSpPr>
          <a:spLocks noChangeAspect="1" noChangeArrowheads="1"/>
        </xdr:cNvSpPr>
      </xdr:nvSpPr>
      <xdr:spPr bwMode="auto">
        <a:xfrm>
          <a:off x="0" y="4257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6" name="AutoShape 1184" descr="Dallas Stars">
          <a:extLst>
            <a:ext uri="{FF2B5EF4-FFF2-40B4-BE49-F238E27FC236}">
              <a16:creationId xmlns:a16="http://schemas.microsoft.com/office/drawing/2014/main" id="{00000000-0008-0000-0D00-0000A0100000}"/>
            </a:ext>
          </a:extLst>
        </xdr:cNvPr>
        <xdr:cNvSpPr>
          <a:spLocks noChangeAspect="1" noChangeArrowheads="1"/>
        </xdr:cNvSpPr>
      </xdr:nvSpPr>
      <xdr:spPr bwMode="auto">
        <a:xfrm>
          <a:off x="0" y="4261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7" name="AutoShape 1185" descr="Arizona Coyotes">
          <a:extLst>
            <a:ext uri="{FF2B5EF4-FFF2-40B4-BE49-F238E27FC236}">
              <a16:creationId xmlns:a16="http://schemas.microsoft.com/office/drawing/2014/main" id="{00000000-0008-0000-0D00-0000A1100000}"/>
            </a:ext>
          </a:extLst>
        </xdr:cNvPr>
        <xdr:cNvSpPr>
          <a:spLocks noChangeAspect="1" noChangeArrowheads="1"/>
        </xdr:cNvSpPr>
      </xdr:nvSpPr>
      <xdr:spPr bwMode="auto">
        <a:xfrm>
          <a:off x="0" y="4265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8" name="AutoShape 1186" descr="Los Angeles Kings">
          <a:extLst>
            <a:ext uri="{FF2B5EF4-FFF2-40B4-BE49-F238E27FC236}">
              <a16:creationId xmlns:a16="http://schemas.microsoft.com/office/drawing/2014/main" id="{00000000-0008-0000-0D00-0000A2100000}"/>
            </a:ext>
          </a:extLst>
        </xdr:cNvPr>
        <xdr:cNvSpPr>
          <a:spLocks noChangeAspect="1" noChangeArrowheads="1"/>
        </xdr:cNvSpPr>
      </xdr:nvSpPr>
      <xdr:spPr bwMode="auto">
        <a:xfrm>
          <a:off x="0" y="4268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59" name="AutoShape 1187" descr="San Jose Sharks">
          <a:extLst>
            <a:ext uri="{FF2B5EF4-FFF2-40B4-BE49-F238E27FC236}">
              <a16:creationId xmlns:a16="http://schemas.microsoft.com/office/drawing/2014/main" id="{00000000-0008-0000-0D00-0000A3100000}"/>
            </a:ext>
          </a:extLst>
        </xdr:cNvPr>
        <xdr:cNvSpPr>
          <a:spLocks noChangeAspect="1" noChangeArrowheads="1"/>
        </xdr:cNvSpPr>
      </xdr:nvSpPr>
      <xdr:spPr bwMode="auto">
        <a:xfrm>
          <a:off x="0" y="42724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0" name="AutoShape 1188" descr="Colorado Avalanche">
          <a:extLst>
            <a:ext uri="{FF2B5EF4-FFF2-40B4-BE49-F238E27FC236}">
              <a16:creationId xmlns:a16="http://schemas.microsoft.com/office/drawing/2014/main" id="{00000000-0008-0000-0D00-0000A4100000}"/>
            </a:ext>
          </a:extLst>
        </xdr:cNvPr>
        <xdr:cNvSpPr>
          <a:spLocks noChangeAspect="1" noChangeArrowheads="1"/>
        </xdr:cNvSpPr>
      </xdr:nvSpPr>
      <xdr:spPr bwMode="auto">
        <a:xfrm>
          <a:off x="0" y="4274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1" name="AutoShape 1189" descr="Ottawa Senators">
          <a:extLst>
            <a:ext uri="{FF2B5EF4-FFF2-40B4-BE49-F238E27FC236}">
              <a16:creationId xmlns:a16="http://schemas.microsoft.com/office/drawing/2014/main" id="{00000000-0008-0000-0D00-0000A5100000}"/>
            </a:ext>
          </a:extLst>
        </xdr:cNvPr>
        <xdr:cNvSpPr>
          <a:spLocks noChangeAspect="1" noChangeArrowheads="1"/>
        </xdr:cNvSpPr>
      </xdr:nvSpPr>
      <xdr:spPr bwMode="auto">
        <a:xfrm>
          <a:off x="0" y="42779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2" name="AutoShape 1190" descr="Arizona Coyotes">
          <a:extLst>
            <a:ext uri="{FF2B5EF4-FFF2-40B4-BE49-F238E27FC236}">
              <a16:creationId xmlns:a16="http://schemas.microsoft.com/office/drawing/2014/main" id="{00000000-0008-0000-0D00-0000A6100000}"/>
            </a:ext>
          </a:extLst>
        </xdr:cNvPr>
        <xdr:cNvSpPr>
          <a:spLocks noChangeAspect="1" noChangeArrowheads="1"/>
        </xdr:cNvSpPr>
      </xdr:nvSpPr>
      <xdr:spPr bwMode="auto">
        <a:xfrm>
          <a:off x="0" y="4281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3" name="AutoShape 1191" descr="New York Islanders">
          <a:extLst>
            <a:ext uri="{FF2B5EF4-FFF2-40B4-BE49-F238E27FC236}">
              <a16:creationId xmlns:a16="http://schemas.microsoft.com/office/drawing/2014/main" id="{00000000-0008-0000-0D00-0000A7100000}"/>
            </a:ext>
          </a:extLst>
        </xdr:cNvPr>
        <xdr:cNvSpPr>
          <a:spLocks noChangeAspect="1" noChangeArrowheads="1"/>
        </xdr:cNvSpPr>
      </xdr:nvSpPr>
      <xdr:spPr bwMode="auto">
        <a:xfrm>
          <a:off x="0" y="42852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64" name="AutoShape 1192" descr="Los Angeles Kings">
          <a:extLst>
            <a:ext uri="{FF2B5EF4-FFF2-40B4-BE49-F238E27FC236}">
              <a16:creationId xmlns:a16="http://schemas.microsoft.com/office/drawing/2014/main" id="{00000000-0008-0000-0D00-0000A8100000}"/>
            </a:ext>
          </a:extLst>
        </xdr:cNvPr>
        <xdr:cNvSpPr>
          <a:spLocks noChangeAspect="1" noChangeArrowheads="1"/>
        </xdr:cNvSpPr>
      </xdr:nvSpPr>
      <xdr:spPr bwMode="auto">
        <a:xfrm>
          <a:off x="0" y="42889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5" name="AutoShape 1193" descr="Buffalo Sabres">
          <a:extLst>
            <a:ext uri="{FF2B5EF4-FFF2-40B4-BE49-F238E27FC236}">
              <a16:creationId xmlns:a16="http://schemas.microsoft.com/office/drawing/2014/main" id="{00000000-0008-0000-0D00-0000A9100000}"/>
            </a:ext>
          </a:extLst>
        </xdr:cNvPr>
        <xdr:cNvSpPr>
          <a:spLocks noChangeAspect="1" noChangeArrowheads="1"/>
        </xdr:cNvSpPr>
      </xdr:nvSpPr>
      <xdr:spPr bwMode="auto">
        <a:xfrm>
          <a:off x="0" y="4290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6" name="AutoShape 1194" descr="Buffalo Sabres">
          <a:extLst>
            <a:ext uri="{FF2B5EF4-FFF2-40B4-BE49-F238E27FC236}">
              <a16:creationId xmlns:a16="http://schemas.microsoft.com/office/drawing/2014/main" id="{00000000-0008-0000-0D00-0000AA100000}"/>
            </a:ext>
          </a:extLst>
        </xdr:cNvPr>
        <xdr:cNvSpPr>
          <a:spLocks noChangeAspect="1" noChangeArrowheads="1"/>
        </xdr:cNvSpPr>
      </xdr:nvSpPr>
      <xdr:spPr bwMode="auto">
        <a:xfrm>
          <a:off x="0" y="4294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7" name="AutoShape 1195" descr="Chicago Blackhawks">
          <a:extLst>
            <a:ext uri="{FF2B5EF4-FFF2-40B4-BE49-F238E27FC236}">
              <a16:creationId xmlns:a16="http://schemas.microsoft.com/office/drawing/2014/main" id="{00000000-0008-0000-0D00-0000AB100000}"/>
            </a:ext>
          </a:extLst>
        </xdr:cNvPr>
        <xdr:cNvSpPr>
          <a:spLocks noChangeAspect="1" noChangeArrowheads="1"/>
        </xdr:cNvSpPr>
      </xdr:nvSpPr>
      <xdr:spPr bwMode="auto">
        <a:xfrm>
          <a:off x="0" y="4298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8" name="AutoShape 1196" descr="Washington Capitals">
          <a:extLst>
            <a:ext uri="{FF2B5EF4-FFF2-40B4-BE49-F238E27FC236}">
              <a16:creationId xmlns:a16="http://schemas.microsoft.com/office/drawing/2014/main" id="{00000000-0008-0000-0D00-0000AC100000}"/>
            </a:ext>
          </a:extLst>
        </xdr:cNvPr>
        <xdr:cNvSpPr>
          <a:spLocks noChangeAspect="1" noChangeArrowheads="1"/>
        </xdr:cNvSpPr>
      </xdr:nvSpPr>
      <xdr:spPr bwMode="auto">
        <a:xfrm>
          <a:off x="0" y="4301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9" name="AutoShape 1197" descr="Vancouver Canucks">
          <a:extLst>
            <a:ext uri="{FF2B5EF4-FFF2-40B4-BE49-F238E27FC236}">
              <a16:creationId xmlns:a16="http://schemas.microsoft.com/office/drawing/2014/main" id="{00000000-0008-0000-0D00-0000AD100000}"/>
            </a:ext>
          </a:extLst>
        </xdr:cNvPr>
        <xdr:cNvSpPr>
          <a:spLocks noChangeAspect="1" noChangeArrowheads="1"/>
        </xdr:cNvSpPr>
      </xdr:nvSpPr>
      <xdr:spPr bwMode="auto">
        <a:xfrm>
          <a:off x="0" y="4305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0" name="AutoShape 1198" descr="Vancouver Canucks">
          <a:extLst>
            <a:ext uri="{FF2B5EF4-FFF2-40B4-BE49-F238E27FC236}">
              <a16:creationId xmlns:a16="http://schemas.microsoft.com/office/drawing/2014/main" id="{00000000-0008-0000-0D00-0000AE100000}"/>
            </a:ext>
          </a:extLst>
        </xdr:cNvPr>
        <xdr:cNvSpPr>
          <a:spLocks noChangeAspect="1" noChangeArrowheads="1"/>
        </xdr:cNvSpPr>
      </xdr:nvSpPr>
      <xdr:spPr bwMode="auto">
        <a:xfrm>
          <a:off x="0" y="4309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1" name="AutoShape 1199" descr="Buffalo Sabres">
          <a:extLst>
            <a:ext uri="{FF2B5EF4-FFF2-40B4-BE49-F238E27FC236}">
              <a16:creationId xmlns:a16="http://schemas.microsoft.com/office/drawing/2014/main" id="{00000000-0008-0000-0D00-0000AF100000}"/>
            </a:ext>
          </a:extLst>
        </xdr:cNvPr>
        <xdr:cNvSpPr>
          <a:spLocks noChangeAspect="1" noChangeArrowheads="1"/>
        </xdr:cNvSpPr>
      </xdr:nvSpPr>
      <xdr:spPr bwMode="auto">
        <a:xfrm>
          <a:off x="0" y="4312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2" name="AutoShape 1200" descr="Vegas Golden Knights">
          <a:extLst>
            <a:ext uri="{FF2B5EF4-FFF2-40B4-BE49-F238E27FC236}">
              <a16:creationId xmlns:a16="http://schemas.microsoft.com/office/drawing/2014/main" id="{00000000-0008-0000-0D00-0000B0100000}"/>
            </a:ext>
          </a:extLst>
        </xdr:cNvPr>
        <xdr:cNvSpPr>
          <a:spLocks noChangeAspect="1" noChangeArrowheads="1"/>
        </xdr:cNvSpPr>
      </xdr:nvSpPr>
      <xdr:spPr bwMode="auto">
        <a:xfrm>
          <a:off x="0" y="4316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3" name="AutoShape 1201" descr="Minnesota Wild">
          <a:extLst>
            <a:ext uri="{FF2B5EF4-FFF2-40B4-BE49-F238E27FC236}">
              <a16:creationId xmlns:a16="http://schemas.microsoft.com/office/drawing/2014/main" id="{00000000-0008-0000-0D00-0000B1100000}"/>
            </a:ext>
          </a:extLst>
        </xdr:cNvPr>
        <xdr:cNvSpPr>
          <a:spLocks noChangeAspect="1" noChangeArrowheads="1"/>
        </xdr:cNvSpPr>
      </xdr:nvSpPr>
      <xdr:spPr bwMode="auto">
        <a:xfrm>
          <a:off x="0" y="43218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4" name="AutoShape 1202" descr="New Jersey Devils">
          <a:extLst>
            <a:ext uri="{FF2B5EF4-FFF2-40B4-BE49-F238E27FC236}">
              <a16:creationId xmlns:a16="http://schemas.microsoft.com/office/drawing/2014/main" id="{00000000-0008-0000-0D00-0000B2100000}"/>
            </a:ext>
          </a:extLst>
        </xdr:cNvPr>
        <xdr:cNvSpPr>
          <a:spLocks noChangeAspect="1" noChangeArrowheads="1"/>
        </xdr:cNvSpPr>
      </xdr:nvSpPr>
      <xdr:spPr bwMode="auto">
        <a:xfrm>
          <a:off x="0" y="4323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75" name="AutoShape 1203" descr="Winnipeg Jets">
          <a:extLst>
            <a:ext uri="{FF2B5EF4-FFF2-40B4-BE49-F238E27FC236}">
              <a16:creationId xmlns:a16="http://schemas.microsoft.com/office/drawing/2014/main" id="{00000000-0008-0000-0D00-0000B3100000}"/>
            </a:ext>
          </a:extLst>
        </xdr:cNvPr>
        <xdr:cNvSpPr>
          <a:spLocks noChangeAspect="1" noChangeArrowheads="1"/>
        </xdr:cNvSpPr>
      </xdr:nvSpPr>
      <xdr:spPr bwMode="auto">
        <a:xfrm>
          <a:off x="0" y="4327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6" name="AutoShape 1204" descr="Colorado Avalanche">
          <a:extLst>
            <a:ext uri="{FF2B5EF4-FFF2-40B4-BE49-F238E27FC236}">
              <a16:creationId xmlns:a16="http://schemas.microsoft.com/office/drawing/2014/main" id="{00000000-0008-0000-0D00-0000B4100000}"/>
            </a:ext>
          </a:extLst>
        </xdr:cNvPr>
        <xdr:cNvSpPr>
          <a:spLocks noChangeAspect="1" noChangeArrowheads="1"/>
        </xdr:cNvSpPr>
      </xdr:nvSpPr>
      <xdr:spPr bwMode="auto">
        <a:xfrm>
          <a:off x="0" y="4329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7" name="AutoShape 1205" descr="Carolina Hurricanes">
          <a:extLst>
            <a:ext uri="{FF2B5EF4-FFF2-40B4-BE49-F238E27FC236}">
              <a16:creationId xmlns:a16="http://schemas.microsoft.com/office/drawing/2014/main" id="{00000000-0008-0000-0D00-0000B5100000}"/>
            </a:ext>
          </a:extLst>
        </xdr:cNvPr>
        <xdr:cNvSpPr>
          <a:spLocks noChangeAspect="1" noChangeArrowheads="1"/>
        </xdr:cNvSpPr>
      </xdr:nvSpPr>
      <xdr:spPr bwMode="auto">
        <a:xfrm>
          <a:off x="0" y="4332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8" name="AutoShape 1206" descr="Vegas Golden Knights">
          <a:extLst>
            <a:ext uri="{FF2B5EF4-FFF2-40B4-BE49-F238E27FC236}">
              <a16:creationId xmlns:a16="http://schemas.microsoft.com/office/drawing/2014/main" id="{00000000-0008-0000-0D00-0000B6100000}"/>
            </a:ext>
          </a:extLst>
        </xdr:cNvPr>
        <xdr:cNvSpPr>
          <a:spLocks noChangeAspect="1" noChangeArrowheads="1"/>
        </xdr:cNvSpPr>
      </xdr:nvSpPr>
      <xdr:spPr bwMode="auto">
        <a:xfrm>
          <a:off x="0" y="4334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9" name="AutoShape 1207" descr="Vegas Golden Knights">
          <a:extLst>
            <a:ext uri="{FF2B5EF4-FFF2-40B4-BE49-F238E27FC236}">
              <a16:creationId xmlns:a16="http://schemas.microsoft.com/office/drawing/2014/main" id="{00000000-0008-0000-0D00-0000B7100000}"/>
            </a:ext>
          </a:extLst>
        </xdr:cNvPr>
        <xdr:cNvSpPr>
          <a:spLocks noChangeAspect="1" noChangeArrowheads="1"/>
        </xdr:cNvSpPr>
      </xdr:nvSpPr>
      <xdr:spPr bwMode="auto">
        <a:xfrm>
          <a:off x="0" y="4336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0" name="AutoShape 1208" descr="Florida Panthers">
          <a:extLst>
            <a:ext uri="{FF2B5EF4-FFF2-40B4-BE49-F238E27FC236}">
              <a16:creationId xmlns:a16="http://schemas.microsoft.com/office/drawing/2014/main" id="{00000000-0008-0000-0D00-0000B8100000}"/>
            </a:ext>
          </a:extLst>
        </xdr:cNvPr>
        <xdr:cNvSpPr>
          <a:spLocks noChangeAspect="1" noChangeArrowheads="1"/>
        </xdr:cNvSpPr>
      </xdr:nvSpPr>
      <xdr:spPr bwMode="auto">
        <a:xfrm>
          <a:off x="0" y="43401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1" name="AutoShape 1209" descr="Arizona Coyotes">
          <a:extLst>
            <a:ext uri="{FF2B5EF4-FFF2-40B4-BE49-F238E27FC236}">
              <a16:creationId xmlns:a16="http://schemas.microsoft.com/office/drawing/2014/main" id="{00000000-0008-0000-0D00-0000B9100000}"/>
            </a:ext>
          </a:extLst>
        </xdr:cNvPr>
        <xdr:cNvSpPr>
          <a:spLocks noChangeAspect="1" noChangeArrowheads="1"/>
        </xdr:cNvSpPr>
      </xdr:nvSpPr>
      <xdr:spPr bwMode="auto">
        <a:xfrm>
          <a:off x="0" y="4343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2" name="AutoShape 1210" descr="Nashville Predators">
          <a:extLst>
            <a:ext uri="{FF2B5EF4-FFF2-40B4-BE49-F238E27FC236}">
              <a16:creationId xmlns:a16="http://schemas.microsoft.com/office/drawing/2014/main" id="{00000000-0008-0000-0D00-0000BA100000}"/>
            </a:ext>
          </a:extLst>
        </xdr:cNvPr>
        <xdr:cNvSpPr>
          <a:spLocks noChangeAspect="1" noChangeArrowheads="1"/>
        </xdr:cNvSpPr>
      </xdr:nvSpPr>
      <xdr:spPr bwMode="auto">
        <a:xfrm>
          <a:off x="0" y="43474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3" name="AutoShape 1211" descr="Dallas Stars">
          <a:extLst>
            <a:ext uri="{FF2B5EF4-FFF2-40B4-BE49-F238E27FC236}">
              <a16:creationId xmlns:a16="http://schemas.microsoft.com/office/drawing/2014/main" id="{00000000-0008-0000-0D00-0000BB100000}"/>
            </a:ext>
          </a:extLst>
        </xdr:cNvPr>
        <xdr:cNvSpPr>
          <a:spLocks noChangeAspect="1" noChangeArrowheads="1"/>
        </xdr:cNvSpPr>
      </xdr:nvSpPr>
      <xdr:spPr bwMode="auto">
        <a:xfrm>
          <a:off x="0" y="4349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4" name="AutoShape 1212" descr="Washington Capitals">
          <a:extLst>
            <a:ext uri="{FF2B5EF4-FFF2-40B4-BE49-F238E27FC236}">
              <a16:creationId xmlns:a16="http://schemas.microsoft.com/office/drawing/2014/main" id="{00000000-0008-0000-0D00-0000BC100000}"/>
            </a:ext>
          </a:extLst>
        </xdr:cNvPr>
        <xdr:cNvSpPr>
          <a:spLocks noChangeAspect="1" noChangeArrowheads="1"/>
        </xdr:cNvSpPr>
      </xdr:nvSpPr>
      <xdr:spPr bwMode="auto">
        <a:xfrm>
          <a:off x="0" y="4351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5" name="AutoShape 1213" descr="Boston Bruins">
          <a:extLst>
            <a:ext uri="{FF2B5EF4-FFF2-40B4-BE49-F238E27FC236}">
              <a16:creationId xmlns:a16="http://schemas.microsoft.com/office/drawing/2014/main" id="{00000000-0008-0000-0D00-0000BD100000}"/>
            </a:ext>
          </a:extLst>
        </xdr:cNvPr>
        <xdr:cNvSpPr>
          <a:spLocks noChangeAspect="1" noChangeArrowheads="1"/>
        </xdr:cNvSpPr>
      </xdr:nvSpPr>
      <xdr:spPr bwMode="auto">
        <a:xfrm>
          <a:off x="0" y="4352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6" name="AutoShape 1214" descr="Vegas Golden Knights">
          <a:extLst>
            <a:ext uri="{FF2B5EF4-FFF2-40B4-BE49-F238E27FC236}">
              <a16:creationId xmlns:a16="http://schemas.microsoft.com/office/drawing/2014/main" id="{00000000-0008-0000-0D00-0000BE100000}"/>
            </a:ext>
          </a:extLst>
        </xdr:cNvPr>
        <xdr:cNvSpPr>
          <a:spLocks noChangeAspect="1" noChangeArrowheads="1"/>
        </xdr:cNvSpPr>
      </xdr:nvSpPr>
      <xdr:spPr bwMode="auto">
        <a:xfrm>
          <a:off x="0" y="4356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7" name="AutoShape 1215" descr="Florida Panthers">
          <a:extLst>
            <a:ext uri="{FF2B5EF4-FFF2-40B4-BE49-F238E27FC236}">
              <a16:creationId xmlns:a16="http://schemas.microsoft.com/office/drawing/2014/main" id="{00000000-0008-0000-0D00-0000BF100000}"/>
            </a:ext>
          </a:extLst>
        </xdr:cNvPr>
        <xdr:cNvSpPr>
          <a:spLocks noChangeAspect="1" noChangeArrowheads="1"/>
        </xdr:cNvSpPr>
      </xdr:nvSpPr>
      <xdr:spPr bwMode="auto">
        <a:xfrm>
          <a:off x="0" y="4358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8" name="AutoShape 1216" descr="Arizona Coyotes">
          <a:extLst>
            <a:ext uri="{FF2B5EF4-FFF2-40B4-BE49-F238E27FC236}">
              <a16:creationId xmlns:a16="http://schemas.microsoft.com/office/drawing/2014/main" id="{00000000-0008-0000-0D00-0000C0100000}"/>
            </a:ext>
          </a:extLst>
        </xdr:cNvPr>
        <xdr:cNvSpPr>
          <a:spLocks noChangeAspect="1" noChangeArrowheads="1"/>
        </xdr:cNvSpPr>
      </xdr:nvSpPr>
      <xdr:spPr bwMode="auto">
        <a:xfrm>
          <a:off x="0" y="4362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9" name="AutoShape 1217" descr="Calgary Flames">
          <a:extLst>
            <a:ext uri="{FF2B5EF4-FFF2-40B4-BE49-F238E27FC236}">
              <a16:creationId xmlns:a16="http://schemas.microsoft.com/office/drawing/2014/main" id="{00000000-0008-0000-0D00-0000C1100000}"/>
            </a:ext>
          </a:extLst>
        </xdr:cNvPr>
        <xdr:cNvSpPr>
          <a:spLocks noChangeAspect="1" noChangeArrowheads="1"/>
        </xdr:cNvSpPr>
      </xdr:nvSpPr>
      <xdr:spPr bwMode="auto">
        <a:xfrm>
          <a:off x="0" y="4365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0" name="AutoShape 1218" descr="Toronto Maple Leafs">
          <a:extLst>
            <a:ext uri="{FF2B5EF4-FFF2-40B4-BE49-F238E27FC236}">
              <a16:creationId xmlns:a16="http://schemas.microsoft.com/office/drawing/2014/main" id="{00000000-0008-0000-0D00-0000C2100000}"/>
            </a:ext>
          </a:extLst>
        </xdr:cNvPr>
        <xdr:cNvSpPr>
          <a:spLocks noChangeAspect="1" noChangeArrowheads="1"/>
        </xdr:cNvSpPr>
      </xdr:nvSpPr>
      <xdr:spPr bwMode="auto">
        <a:xfrm>
          <a:off x="0" y="4369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1" name="AutoShape 1219" descr="Philadelphia Flyers">
          <a:extLst>
            <a:ext uri="{FF2B5EF4-FFF2-40B4-BE49-F238E27FC236}">
              <a16:creationId xmlns:a16="http://schemas.microsoft.com/office/drawing/2014/main" id="{00000000-0008-0000-0D00-0000C3100000}"/>
            </a:ext>
          </a:extLst>
        </xdr:cNvPr>
        <xdr:cNvSpPr>
          <a:spLocks noChangeAspect="1" noChangeArrowheads="1"/>
        </xdr:cNvSpPr>
      </xdr:nvSpPr>
      <xdr:spPr bwMode="auto">
        <a:xfrm>
          <a:off x="0" y="4373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92" name="AutoShape 1220" descr="Boston Bruins">
          <a:extLst>
            <a:ext uri="{FF2B5EF4-FFF2-40B4-BE49-F238E27FC236}">
              <a16:creationId xmlns:a16="http://schemas.microsoft.com/office/drawing/2014/main" id="{00000000-0008-0000-0D00-0000C4100000}"/>
            </a:ext>
          </a:extLst>
        </xdr:cNvPr>
        <xdr:cNvSpPr>
          <a:spLocks noChangeAspect="1" noChangeArrowheads="1"/>
        </xdr:cNvSpPr>
      </xdr:nvSpPr>
      <xdr:spPr bwMode="auto">
        <a:xfrm>
          <a:off x="0" y="4376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3" name="AutoShape 1221" descr="Boston Bruins">
          <a:extLst>
            <a:ext uri="{FF2B5EF4-FFF2-40B4-BE49-F238E27FC236}">
              <a16:creationId xmlns:a16="http://schemas.microsoft.com/office/drawing/2014/main" id="{00000000-0008-0000-0D00-0000C5100000}"/>
            </a:ext>
          </a:extLst>
        </xdr:cNvPr>
        <xdr:cNvSpPr>
          <a:spLocks noChangeAspect="1" noChangeArrowheads="1"/>
        </xdr:cNvSpPr>
      </xdr:nvSpPr>
      <xdr:spPr bwMode="auto">
        <a:xfrm>
          <a:off x="0" y="43785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4" name="AutoShape 1222" descr="Boston Bruins">
          <a:extLst>
            <a:ext uri="{FF2B5EF4-FFF2-40B4-BE49-F238E27FC236}">
              <a16:creationId xmlns:a16="http://schemas.microsoft.com/office/drawing/2014/main" id="{00000000-0008-0000-0D00-0000C6100000}"/>
            </a:ext>
          </a:extLst>
        </xdr:cNvPr>
        <xdr:cNvSpPr>
          <a:spLocks noChangeAspect="1" noChangeArrowheads="1"/>
        </xdr:cNvSpPr>
      </xdr:nvSpPr>
      <xdr:spPr bwMode="auto">
        <a:xfrm>
          <a:off x="0" y="4382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5" name="AutoShape 1223" descr="Ottawa Senators">
          <a:extLst>
            <a:ext uri="{FF2B5EF4-FFF2-40B4-BE49-F238E27FC236}">
              <a16:creationId xmlns:a16="http://schemas.microsoft.com/office/drawing/2014/main" id="{00000000-0008-0000-0D00-0000C7100000}"/>
            </a:ext>
          </a:extLst>
        </xdr:cNvPr>
        <xdr:cNvSpPr>
          <a:spLocks noChangeAspect="1" noChangeArrowheads="1"/>
        </xdr:cNvSpPr>
      </xdr:nvSpPr>
      <xdr:spPr bwMode="auto">
        <a:xfrm>
          <a:off x="0" y="43858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96" name="AutoShape 1224" descr="New York Rangers">
          <a:extLst>
            <a:ext uri="{FF2B5EF4-FFF2-40B4-BE49-F238E27FC236}">
              <a16:creationId xmlns:a16="http://schemas.microsoft.com/office/drawing/2014/main" id="{00000000-0008-0000-0D00-0000C8100000}"/>
            </a:ext>
          </a:extLst>
        </xdr:cNvPr>
        <xdr:cNvSpPr>
          <a:spLocks noChangeAspect="1" noChangeArrowheads="1"/>
        </xdr:cNvSpPr>
      </xdr:nvSpPr>
      <xdr:spPr bwMode="auto">
        <a:xfrm>
          <a:off x="0" y="43895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7" name="AutoShape 1225" descr="New York Rangers">
          <a:extLst>
            <a:ext uri="{FF2B5EF4-FFF2-40B4-BE49-F238E27FC236}">
              <a16:creationId xmlns:a16="http://schemas.microsoft.com/office/drawing/2014/main" id="{00000000-0008-0000-0D00-0000C9100000}"/>
            </a:ext>
          </a:extLst>
        </xdr:cNvPr>
        <xdr:cNvSpPr>
          <a:spLocks noChangeAspect="1" noChangeArrowheads="1"/>
        </xdr:cNvSpPr>
      </xdr:nvSpPr>
      <xdr:spPr bwMode="auto">
        <a:xfrm>
          <a:off x="0" y="4391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8" name="AutoShape 1226" descr="Columbus Blue Jackets">
          <a:extLst>
            <a:ext uri="{FF2B5EF4-FFF2-40B4-BE49-F238E27FC236}">
              <a16:creationId xmlns:a16="http://schemas.microsoft.com/office/drawing/2014/main" id="{00000000-0008-0000-0D00-0000CA100000}"/>
            </a:ext>
          </a:extLst>
        </xdr:cNvPr>
        <xdr:cNvSpPr>
          <a:spLocks noChangeAspect="1" noChangeArrowheads="1"/>
        </xdr:cNvSpPr>
      </xdr:nvSpPr>
      <xdr:spPr bwMode="auto">
        <a:xfrm>
          <a:off x="0" y="43949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9" name="AutoShape 1227" descr="Boston Bruins">
          <a:extLst>
            <a:ext uri="{FF2B5EF4-FFF2-40B4-BE49-F238E27FC236}">
              <a16:creationId xmlns:a16="http://schemas.microsoft.com/office/drawing/2014/main" id="{00000000-0008-0000-0D00-0000CB100000}"/>
            </a:ext>
          </a:extLst>
        </xdr:cNvPr>
        <xdr:cNvSpPr>
          <a:spLocks noChangeAspect="1" noChangeArrowheads="1"/>
        </xdr:cNvSpPr>
      </xdr:nvSpPr>
      <xdr:spPr bwMode="auto">
        <a:xfrm>
          <a:off x="0" y="4398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0" name="AutoShape 1228" descr="New Jersey Devils">
          <a:extLst>
            <a:ext uri="{FF2B5EF4-FFF2-40B4-BE49-F238E27FC236}">
              <a16:creationId xmlns:a16="http://schemas.microsoft.com/office/drawing/2014/main" id="{00000000-0008-0000-0D00-0000CC100000}"/>
            </a:ext>
          </a:extLst>
        </xdr:cNvPr>
        <xdr:cNvSpPr>
          <a:spLocks noChangeAspect="1" noChangeArrowheads="1"/>
        </xdr:cNvSpPr>
      </xdr:nvSpPr>
      <xdr:spPr bwMode="auto">
        <a:xfrm>
          <a:off x="0" y="4402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1" name="AutoShape 1229" descr="Detroit Red Wings">
          <a:extLst>
            <a:ext uri="{FF2B5EF4-FFF2-40B4-BE49-F238E27FC236}">
              <a16:creationId xmlns:a16="http://schemas.microsoft.com/office/drawing/2014/main" id="{00000000-0008-0000-0D00-0000CD100000}"/>
            </a:ext>
          </a:extLst>
        </xdr:cNvPr>
        <xdr:cNvSpPr>
          <a:spLocks noChangeAspect="1" noChangeArrowheads="1"/>
        </xdr:cNvSpPr>
      </xdr:nvSpPr>
      <xdr:spPr bwMode="auto">
        <a:xfrm>
          <a:off x="0" y="4405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2" name="AutoShape 1230" descr="Ottawa Senators">
          <a:extLst>
            <a:ext uri="{FF2B5EF4-FFF2-40B4-BE49-F238E27FC236}">
              <a16:creationId xmlns:a16="http://schemas.microsoft.com/office/drawing/2014/main" id="{00000000-0008-0000-0D00-0000CE100000}"/>
            </a:ext>
          </a:extLst>
        </xdr:cNvPr>
        <xdr:cNvSpPr>
          <a:spLocks noChangeAspect="1" noChangeArrowheads="1"/>
        </xdr:cNvSpPr>
      </xdr:nvSpPr>
      <xdr:spPr bwMode="auto">
        <a:xfrm>
          <a:off x="0" y="4409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3" name="AutoShape 1231" descr="St Louis Blues">
          <a:extLst>
            <a:ext uri="{FF2B5EF4-FFF2-40B4-BE49-F238E27FC236}">
              <a16:creationId xmlns:a16="http://schemas.microsoft.com/office/drawing/2014/main" id="{00000000-0008-0000-0D00-0000CF100000}"/>
            </a:ext>
          </a:extLst>
        </xdr:cNvPr>
        <xdr:cNvSpPr>
          <a:spLocks noChangeAspect="1" noChangeArrowheads="1"/>
        </xdr:cNvSpPr>
      </xdr:nvSpPr>
      <xdr:spPr bwMode="auto">
        <a:xfrm>
          <a:off x="0" y="44132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4" name="AutoShape 1232" descr="Carolina Hurricanes">
          <a:extLst>
            <a:ext uri="{FF2B5EF4-FFF2-40B4-BE49-F238E27FC236}">
              <a16:creationId xmlns:a16="http://schemas.microsoft.com/office/drawing/2014/main" id="{00000000-0008-0000-0D00-0000D0100000}"/>
            </a:ext>
          </a:extLst>
        </xdr:cNvPr>
        <xdr:cNvSpPr>
          <a:spLocks noChangeAspect="1" noChangeArrowheads="1"/>
        </xdr:cNvSpPr>
      </xdr:nvSpPr>
      <xdr:spPr bwMode="auto">
        <a:xfrm>
          <a:off x="0" y="44169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05" name="AutoShape 1233" descr="Montreal Canadiens">
          <a:extLst>
            <a:ext uri="{FF2B5EF4-FFF2-40B4-BE49-F238E27FC236}">
              <a16:creationId xmlns:a16="http://schemas.microsoft.com/office/drawing/2014/main" id="{00000000-0008-0000-0D00-0000D1100000}"/>
            </a:ext>
          </a:extLst>
        </xdr:cNvPr>
        <xdr:cNvSpPr>
          <a:spLocks noChangeAspect="1" noChangeArrowheads="1"/>
        </xdr:cNvSpPr>
      </xdr:nvSpPr>
      <xdr:spPr bwMode="auto">
        <a:xfrm>
          <a:off x="0" y="44205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6" name="AutoShape 1234" descr="Edmonton Oilers">
          <a:extLst>
            <a:ext uri="{FF2B5EF4-FFF2-40B4-BE49-F238E27FC236}">
              <a16:creationId xmlns:a16="http://schemas.microsoft.com/office/drawing/2014/main" id="{00000000-0008-0000-0D00-0000D2100000}"/>
            </a:ext>
          </a:extLst>
        </xdr:cNvPr>
        <xdr:cNvSpPr>
          <a:spLocks noChangeAspect="1" noChangeArrowheads="1"/>
        </xdr:cNvSpPr>
      </xdr:nvSpPr>
      <xdr:spPr bwMode="auto">
        <a:xfrm>
          <a:off x="0" y="4422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7" name="AutoShape 1235" descr="St Louis Blues">
          <a:extLst>
            <a:ext uri="{FF2B5EF4-FFF2-40B4-BE49-F238E27FC236}">
              <a16:creationId xmlns:a16="http://schemas.microsoft.com/office/drawing/2014/main" id="{00000000-0008-0000-0D00-0000D3100000}"/>
            </a:ext>
          </a:extLst>
        </xdr:cNvPr>
        <xdr:cNvSpPr>
          <a:spLocks noChangeAspect="1" noChangeArrowheads="1"/>
        </xdr:cNvSpPr>
      </xdr:nvSpPr>
      <xdr:spPr bwMode="auto">
        <a:xfrm>
          <a:off x="0" y="4426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8" name="AutoShape 1236" descr="Philadelphia Flyers">
          <a:extLst>
            <a:ext uri="{FF2B5EF4-FFF2-40B4-BE49-F238E27FC236}">
              <a16:creationId xmlns:a16="http://schemas.microsoft.com/office/drawing/2014/main" id="{00000000-0008-0000-0D00-0000D4100000}"/>
            </a:ext>
          </a:extLst>
        </xdr:cNvPr>
        <xdr:cNvSpPr>
          <a:spLocks noChangeAspect="1" noChangeArrowheads="1"/>
        </xdr:cNvSpPr>
      </xdr:nvSpPr>
      <xdr:spPr bwMode="auto">
        <a:xfrm>
          <a:off x="0" y="4429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9" name="AutoShape 1237" descr="New York Islanders">
          <a:extLst>
            <a:ext uri="{FF2B5EF4-FFF2-40B4-BE49-F238E27FC236}">
              <a16:creationId xmlns:a16="http://schemas.microsoft.com/office/drawing/2014/main" id="{00000000-0008-0000-0D00-0000D5100000}"/>
            </a:ext>
          </a:extLst>
        </xdr:cNvPr>
        <xdr:cNvSpPr>
          <a:spLocks noChangeAspect="1" noChangeArrowheads="1"/>
        </xdr:cNvSpPr>
      </xdr:nvSpPr>
      <xdr:spPr bwMode="auto">
        <a:xfrm>
          <a:off x="0" y="4433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0" name="AutoShape 1238" descr="Colorado Avalanche">
          <a:extLst>
            <a:ext uri="{FF2B5EF4-FFF2-40B4-BE49-F238E27FC236}">
              <a16:creationId xmlns:a16="http://schemas.microsoft.com/office/drawing/2014/main" id="{00000000-0008-0000-0D00-0000D6100000}"/>
            </a:ext>
          </a:extLst>
        </xdr:cNvPr>
        <xdr:cNvSpPr>
          <a:spLocks noChangeAspect="1" noChangeArrowheads="1"/>
        </xdr:cNvSpPr>
      </xdr:nvSpPr>
      <xdr:spPr bwMode="auto">
        <a:xfrm>
          <a:off x="0" y="4437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11" name="AutoShape 1239" descr="St Louis Blues">
          <a:extLst>
            <a:ext uri="{FF2B5EF4-FFF2-40B4-BE49-F238E27FC236}">
              <a16:creationId xmlns:a16="http://schemas.microsoft.com/office/drawing/2014/main" id="{00000000-0008-0000-0D00-0000D7100000}"/>
            </a:ext>
          </a:extLst>
        </xdr:cNvPr>
        <xdr:cNvSpPr>
          <a:spLocks noChangeAspect="1" noChangeArrowheads="1"/>
        </xdr:cNvSpPr>
      </xdr:nvSpPr>
      <xdr:spPr bwMode="auto">
        <a:xfrm>
          <a:off x="0" y="4440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2" name="AutoShape 1240" descr="Philadelphia Flyers">
          <a:extLst>
            <a:ext uri="{FF2B5EF4-FFF2-40B4-BE49-F238E27FC236}">
              <a16:creationId xmlns:a16="http://schemas.microsoft.com/office/drawing/2014/main" id="{00000000-0008-0000-0D00-0000D8100000}"/>
            </a:ext>
          </a:extLst>
        </xdr:cNvPr>
        <xdr:cNvSpPr>
          <a:spLocks noChangeAspect="1" noChangeArrowheads="1"/>
        </xdr:cNvSpPr>
      </xdr:nvSpPr>
      <xdr:spPr bwMode="auto">
        <a:xfrm>
          <a:off x="0" y="4442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3" name="AutoShape 1241" descr="Buffalo Sabres">
          <a:extLst>
            <a:ext uri="{FF2B5EF4-FFF2-40B4-BE49-F238E27FC236}">
              <a16:creationId xmlns:a16="http://schemas.microsoft.com/office/drawing/2014/main" id="{00000000-0008-0000-0D00-0000D9100000}"/>
            </a:ext>
          </a:extLst>
        </xdr:cNvPr>
        <xdr:cNvSpPr>
          <a:spLocks noChangeAspect="1" noChangeArrowheads="1"/>
        </xdr:cNvSpPr>
      </xdr:nvSpPr>
      <xdr:spPr bwMode="auto">
        <a:xfrm>
          <a:off x="0" y="4446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4" name="AutoShape 1242" descr="Philadelphia Flyers">
          <a:extLst>
            <a:ext uri="{FF2B5EF4-FFF2-40B4-BE49-F238E27FC236}">
              <a16:creationId xmlns:a16="http://schemas.microsoft.com/office/drawing/2014/main" id="{00000000-0008-0000-0D00-0000DA100000}"/>
            </a:ext>
          </a:extLst>
        </xdr:cNvPr>
        <xdr:cNvSpPr>
          <a:spLocks noChangeAspect="1" noChangeArrowheads="1"/>
        </xdr:cNvSpPr>
      </xdr:nvSpPr>
      <xdr:spPr bwMode="auto">
        <a:xfrm>
          <a:off x="0" y="44498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5" name="AutoShape 1243" descr="Minnesota Wild">
          <a:extLst>
            <a:ext uri="{FF2B5EF4-FFF2-40B4-BE49-F238E27FC236}">
              <a16:creationId xmlns:a16="http://schemas.microsoft.com/office/drawing/2014/main" id="{00000000-0008-0000-0D00-0000DB100000}"/>
            </a:ext>
          </a:extLst>
        </xdr:cNvPr>
        <xdr:cNvSpPr>
          <a:spLocks noChangeAspect="1" noChangeArrowheads="1"/>
        </xdr:cNvSpPr>
      </xdr:nvSpPr>
      <xdr:spPr bwMode="auto">
        <a:xfrm>
          <a:off x="0" y="4453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6" name="AutoShape 1244" descr="Winnipeg Jets">
          <a:extLst>
            <a:ext uri="{FF2B5EF4-FFF2-40B4-BE49-F238E27FC236}">
              <a16:creationId xmlns:a16="http://schemas.microsoft.com/office/drawing/2014/main" id="{00000000-0008-0000-0D00-0000DC100000}"/>
            </a:ext>
          </a:extLst>
        </xdr:cNvPr>
        <xdr:cNvSpPr>
          <a:spLocks noChangeAspect="1" noChangeArrowheads="1"/>
        </xdr:cNvSpPr>
      </xdr:nvSpPr>
      <xdr:spPr bwMode="auto">
        <a:xfrm>
          <a:off x="0" y="44571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7" name="AutoShape 1245" descr="Winnipeg Jets">
          <a:extLst>
            <a:ext uri="{FF2B5EF4-FFF2-40B4-BE49-F238E27FC236}">
              <a16:creationId xmlns:a16="http://schemas.microsoft.com/office/drawing/2014/main" id="{00000000-0008-0000-0D00-0000DD100000}"/>
            </a:ext>
          </a:extLst>
        </xdr:cNvPr>
        <xdr:cNvSpPr>
          <a:spLocks noChangeAspect="1" noChangeArrowheads="1"/>
        </xdr:cNvSpPr>
      </xdr:nvSpPr>
      <xdr:spPr bwMode="auto">
        <a:xfrm>
          <a:off x="0" y="4460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8" name="AutoShape 1246" descr="New York Islanders">
          <a:extLst>
            <a:ext uri="{FF2B5EF4-FFF2-40B4-BE49-F238E27FC236}">
              <a16:creationId xmlns:a16="http://schemas.microsoft.com/office/drawing/2014/main" id="{00000000-0008-0000-0D00-0000DE100000}"/>
            </a:ext>
          </a:extLst>
        </xdr:cNvPr>
        <xdr:cNvSpPr>
          <a:spLocks noChangeAspect="1" noChangeArrowheads="1"/>
        </xdr:cNvSpPr>
      </xdr:nvSpPr>
      <xdr:spPr bwMode="auto">
        <a:xfrm>
          <a:off x="0" y="4464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9" name="AutoShape 1247" descr="Nashville Predators">
          <a:extLst>
            <a:ext uri="{FF2B5EF4-FFF2-40B4-BE49-F238E27FC236}">
              <a16:creationId xmlns:a16="http://schemas.microsoft.com/office/drawing/2014/main" id="{00000000-0008-0000-0D00-0000DF100000}"/>
            </a:ext>
          </a:extLst>
        </xdr:cNvPr>
        <xdr:cNvSpPr>
          <a:spLocks noChangeAspect="1" noChangeArrowheads="1"/>
        </xdr:cNvSpPr>
      </xdr:nvSpPr>
      <xdr:spPr bwMode="auto">
        <a:xfrm>
          <a:off x="0" y="4468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20" name="AutoShape 1248" descr="Montreal Canadiens">
          <a:extLst>
            <a:ext uri="{FF2B5EF4-FFF2-40B4-BE49-F238E27FC236}">
              <a16:creationId xmlns:a16="http://schemas.microsoft.com/office/drawing/2014/main" id="{00000000-0008-0000-0D00-0000E0100000}"/>
            </a:ext>
          </a:extLst>
        </xdr:cNvPr>
        <xdr:cNvSpPr>
          <a:spLocks noChangeAspect="1" noChangeArrowheads="1"/>
        </xdr:cNvSpPr>
      </xdr:nvSpPr>
      <xdr:spPr bwMode="auto">
        <a:xfrm>
          <a:off x="0" y="4471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21" name="AutoShape 1249" descr="Ottawa Senators">
          <a:extLst>
            <a:ext uri="{FF2B5EF4-FFF2-40B4-BE49-F238E27FC236}">
              <a16:creationId xmlns:a16="http://schemas.microsoft.com/office/drawing/2014/main" id="{00000000-0008-0000-0D00-0000E1100000}"/>
            </a:ext>
          </a:extLst>
        </xdr:cNvPr>
        <xdr:cNvSpPr>
          <a:spLocks noChangeAspect="1" noChangeArrowheads="1"/>
        </xdr:cNvSpPr>
      </xdr:nvSpPr>
      <xdr:spPr bwMode="auto">
        <a:xfrm>
          <a:off x="0" y="4473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2" name="AutoShape 1250" descr="Detroit Red Wings">
          <a:extLst>
            <a:ext uri="{FF2B5EF4-FFF2-40B4-BE49-F238E27FC236}">
              <a16:creationId xmlns:a16="http://schemas.microsoft.com/office/drawing/2014/main" id="{00000000-0008-0000-0D00-0000E2100000}"/>
            </a:ext>
          </a:extLst>
        </xdr:cNvPr>
        <xdr:cNvSpPr>
          <a:spLocks noChangeAspect="1" noChangeArrowheads="1"/>
        </xdr:cNvSpPr>
      </xdr:nvSpPr>
      <xdr:spPr bwMode="auto">
        <a:xfrm>
          <a:off x="0" y="4475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3" name="AutoShape 1251" descr="New York Islanders">
          <a:extLst>
            <a:ext uri="{FF2B5EF4-FFF2-40B4-BE49-F238E27FC236}">
              <a16:creationId xmlns:a16="http://schemas.microsoft.com/office/drawing/2014/main" id="{00000000-0008-0000-0D00-0000E3100000}"/>
            </a:ext>
          </a:extLst>
        </xdr:cNvPr>
        <xdr:cNvSpPr>
          <a:spLocks noChangeAspect="1" noChangeArrowheads="1"/>
        </xdr:cNvSpPr>
      </xdr:nvSpPr>
      <xdr:spPr bwMode="auto">
        <a:xfrm>
          <a:off x="0" y="4479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4" name="AutoShape 1252" descr="Arizona Coyotes">
          <a:extLst>
            <a:ext uri="{FF2B5EF4-FFF2-40B4-BE49-F238E27FC236}">
              <a16:creationId xmlns:a16="http://schemas.microsoft.com/office/drawing/2014/main" id="{00000000-0008-0000-0D00-0000E4100000}"/>
            </a:ext>
          </a:extLst>
        </xdr:cNvPr>
        <xdr:cNvSpPr>
          <a:spLocks noChangeAspect="1" noChangeArrowheads="1"/>
        </xdr:cNvSpPr>
      </xdr:nvSpPr>
      <xdr:spPr bwMode="auto">
        <a:xfrm>
          <a:off x="0" y="4482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5" name="AutoShape 1253" descr="Vancouver Canucks">
          <a:extLst>
            <a:ext uri="{FF2B5EF4-FFF2-40B4-BE49-F238E27FC236}">
              <a16:creationId xmlns:a16="http://schemas.microsoft.com/office/drawing/2014/main" id="{00000000-0008-0000-0D00-0000E5100000}"/>
            </a:ext>
          </a:extLst>
        </xdr:cNvPr>
        <xdr:cNvSpPr>
          <a:spLocks noChangeAspect="1" noChangeArrowheads="1"/>
        </xdr:cNvSpPr>
      </xdr:nvSpPr>
      <xdr:spPr bwMode="auto">
        <a:xfrm>
          <a:off x="0" y="4486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6" name="AutoShape 1254" descr="Arizona Coyotes">
          <a:extLst>
            <a:ext uri="{FF2B5EF4-FFF2-40B4-BE49-F238E27FC236}">
              <a16:creationId xmlns:a16="http://schemas.microsoft.com/office/drawing/2014/main" id="{00000000-0008-0000-0D00-0000E6100000}"/>
            </a:ext>
          </a:extLst>
        </xdr:cNvPr>
        <xdr:cNvSpPr>
          <a:spLocks noChangeAspect="1" noChangeArrowheads="1"/>
        </xdr:cNvSpPr>
      </xdr:nvSpPr>
      <xdr:spPr bwMode="auto">
        <a:xfrm>
          <a:off x="0" y="4490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7" name="AutoShape 1255" descr="Boston Bruins">
          <a:extLst>
            <a:ext uri="{FF2B5EF4-FFF2-40B4-BE49-F238E27FC236}">
              <a16:creationId xmlns:a16="http://schemas.microsoft.com/office/drawing/2014/main" id="{00000000-0008-0000-0D00-0000E7100000}"/>
            </a:ext>
          </a:extLst>
        </xdr:cNvPr>
        <xdr:cNvSpPr>
          <a:spLocks noChangeAspect="1" noChangeArrowheads="1"/>
        </xdr:cNvSpPr>
      </xdr:nvSpPr>
      <xdr:spPr bwMode="auto">
        <a:xfrm>
          <a:off x="0" y="4493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8" name="AutoShape 1256" descr="Columbus Blue Jackets">
          <a:extLst>
            <a:ext uri="{FF2B5EF4-FFF2-40B4-BE49-F238E27FC236}">
              <a16:creationId xmlns:a16="http://schemas.microsoft.com/office/drawing/2014/main" id="{00000000-0008-0000-0D00-0000E8100000}"/>
            </a:ext>
          </a:extLst>
        </xdr:cNvPr>
        <xdr:cNvSpPr>
          <a:spLocks noChangeAspect="1" noChangeArrowheads="1"/>
        </xdr:cNvSpPr>
      </xdr:nvSpPr>
      <xdr:spPr bwMode="auto">
        <a:xfrm>
          <a:off x="0" y="4497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9" name="AutoShape 1257" descr="Montreal Canadiens">
          <a:extLst>
            <a:ext uri="{FF2B5EF4-FFF2-40B4-BE49-F238E27FC236}">
              <a16:creationId xmlns:a16="http://schemas.microsoft.com/office/drawing/2014/main" id="{00000000-0008-0000-0D00-0000E9100000}"/>
            </a:ext>
          </a:extLst>
        </xdr:cNvPr>
        <xdr:cNvSpPr>
          <a:spLocks noChangeAspect="1" noChangeArrowheads="1"/>
        </xdr:cNvSpPr>
      </xdr:nvSpPr>
      <xdr:spPr bwMode="auto">
        <a:xfrm>
          <a:off x="0" y="4501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0" name="AutoShape 1258" descr="Montreal Canadiens">
          <a:extLst>
            <a:ext uri="{FF2B5EF4-FFF2-40B4-BE49-F238E27FC236}">
              <a16:creationId xmlns:a16="http://schemas.microsoft.com/office/drawing/2014/main" id="{00000000-0008-0000-0D00-0000EA100000}"/>
            </a:ext>
          </a:extLst>
        </xdr:cNvPr>
        <xdr:cNvSpPr>
          <a:spLocks noChangeAspect="1" noChangeArrowheads="1"/>
        </xdr:cNvSpPr>
      </xdr:nvSpPr>
      <xdr:spPr bwMode="auto">
        <a:xfrm>
          <a:off x="0" y="4504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1" name="AutoShape 1259" descr="Edmonton Oilers">
          <a:extLst>
            <a:ext uri="{FF2B5EF4-FFF2-40B4-BE49-F238E27FC236}">
              <a16:creationId xmlns:a16="http://schemas.microsoft.com/office/drawing/2014/main" id="{00000000-0008-0000-0D00-0000EB100000}"/>
            </a:ext>
          </a:extLst>
        </xdr:cNvPr>
        <xdr:cNvSpPr>
          <a:spLocks noChangeAspect="1" noChangeArrowheads="1"/>
        </xdr:cNvSpPr>
      </xdr:nvSpPr>
      <xdr:spPr bwMode="auto">
        <a:xfrm>
          <a:off x="0" y="4508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2" name="AutoShape 1260" descr="Arizona Coyotes">
          <a:extLst>
            <a:ext uri="{FF2B5EF4-FFF2-40B4-BE49-F238E27FC236}">
              <a16:creationId xmlns:a16="http://schemas.microsoft.com/office/drawing/2014/main" id="{00000000-0008-0000-0D00-0000EC100000}"/>
            </a:ext>
          </a:extLst>
        </xdr:cNvPr>
        <xdr:cNvSpPr>
          <a:spLocks noChangeAspect="1" noChangeArrowheads="1"/>
        </xdr:cNvSpPr>
      </xdr:nvSpPr>
      <xdr:spPr bwMode="auto">
        <a:xfrm>
          <a:off x="0" y="4510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3" name="AutoShape 1261" descr="Winnipeg Jets">
          <a:extLst>
            <a:ext uri="{FF2B5EF4-FFF2-40B4-BE49-F238E27FC236}">
              <a16:creationId xmlns:a16="http://schemas.microsoft.com/office/drawing/2014/main" id="{00000000-0008-0000-0D00-0000ED100000}"/>
            </a:ext>
          </a:extLst>
        </xdr:cNvPr>
        <xdr:cNvSpPr>
          <a:spLocks noChangeAspect="1" noChangeArrowheads="1"/>
        </xdr:cNvSpPr>
      </xdr:nvSpPr>
      <xdr:spPr bwMode="auto">
        <a:xfrm>
          <a:off x="0" y="4513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4" name="AutoShape 1262" descr="Florida Panthers">
          <a:extLst>
            <a:ext uri="{FF2B5EF4-FFF2-40B4-BE49-F238E27FC236}">
              <a16:creationId xmlns:a16="http://schemas.microsoft.com/office/drawing/2014/main" id="{00000000-0008-0000-0D00-0000EE100000}"/>
            </a:ext>
          </a:extLst>
        </xdr:cNvPr>
        <xdr:cNvSpPr>
          <a:spLocks noChangeAspect="1" noChangeArrowheads="1"/>
        </xdr:cNvSpPr>
      </xdr:nvSpPr>
      <xdr:spPr bwMode="auto">
        <a:xfrm>
          <a:off x="0" y="4517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5" name="AutoShape 1263" descr="Los Angeles Kings">
          <a:extLst>
            <a:ext uri="{FF2B5EF4-FFF2-40B4-BE49-F238E27FC236}">
              <a16:creationId xmlns:a16="http://schemas.microsoft.com/office/drawing/2014/main" id="{00000000-0008-0000-0D00-0000EF100000}"/>
            </a:ext>
          </a:extLst>
        </xdr:cNvPr>
        <xdr:cNvSpPr>
          <a:spLocks noChangeAspect="1" noChangeArrowheads="1"/>
        </xdr:cNvSpPr>
      </xdr:nvSpPr>
      <xdr:spPr bwMode="auto">
        <a:xfrm>
          <a:off x="0" y="4521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6" name="AutoShape 1264" descr="Colorado Avalanche">
          <a:extLst>
            <a:ext uri="{FF2B5EF4-FFF2-40B4-BE49-F238E27FC236}">
              <a16:creationId xmlns:a16="http://schemas.microsoft.com/office/drawing/2014/main" id="{00000000-0008-0000-0D00-0000F0100000}"/>
            </a:ext>
          </a:extLst>
        </xdr:cNvPr>
        <xdr:cNvSpPr>
          <a:spLocks noChangeAspect="1" noChangeArrowheads="1"/>
        </xdr:cNvSpPr>
      </xdr:nvSpPr>
      <xdr:spPr bwMode="auto">
        <a:xfrm>
          <a:off x="0" y="4523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7" name="AutoShape 1265" descr="Arizona Coyotes">
          <a:extLst>
            <a:ext uri="{FF2B5EF4-FFF2-40B4-BE49-F238E27FC236}">
              <a16:creationId xmlns:a16="http://schemas.microsoft.com/office/drawing/2014/main" id="{00000000-0008-0000-0D00-0000F1100000}"/>
            </a:ext>
          </a:extLst>
        </xdr:cNvPr>
        <xdr:cNvSpPr>
          <a:spLocks noChangeAspect="1" noChangeArrowheads="1"/>
        </xdr:cNvSpPr>
      </xdr:nvSpPr>
      <xdr:spPr bwMode="auto">
        <a:xfrm>
          <a:off x="0" y="4524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8" name="AutoShape 1266" descr="Dallas Stars">
          <a:extLst>
            <a:ext uri="{FF2B5EF4-FFF2-40B4-BE49-F238E27FC236}">
              <a16:creationId xmlns:a16="http://schemas.microsoft.com/office/drawing/2014/main" id="{00000000-0008-0000-0D00-0000F2100000}"/>
            </a:ext>
          </a:extLst>
        </xdr:cNvPr>
        <xdr:cNvSpPr>
          <a:spLocks noChangeAspect="1" noChangeArrowheads="1"/>
        </xdr:cNvSpPr>
      </xdr:nvSpPr>
      <xdr:spPr bwMode="auto">
        <a:xfrm>
          <a:off x="0" y="4528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9" name="AutoShape 1267" descr="Tampa Bay Lightning">
          <a:extLst>
            <a:ext uri="{FF2B5EF4-FFF2-40B4-BE49-F238E27FC236}">
              <a16:creationId xmlns:a16="http://schemas.microsoft.com/office/drawing/2014/main" id="{00000000-0008-0000-0D00-0000F3100000}"/>
            </a:ext>
          </a:extLst>
        </xdr:cNvPr>
        <xdr:cNvSpPr>
          <a:spLocks noChangeAspect="1" noChangeArrowheads="1"/>
        </xdr:cNvSpPr>
      </xdr:nvSpPr>
      <xdr:spPr bwMode="auto">
        <a:xfrm>
          <a:off x="0" y="4530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0" name="AutoShape 1268" descr="Winnipeg Jets">
          <a:extLst>
            <a:ext uri="{FF2B5EF4-FFF2-40B4-BE49-F238E27FC236}">
              <a16:creationId xmlns:a16="http://schemas.microsoft.com/office/drawing/2014/main" id="{00000000-0008-0000-0D00-0000F4100000}"/>
            </a:ext>
          </a:extLst>
        </xdr:cNvPr>
        <xdr:cNvSpPr>
          <a:spLocks noChangeAspect="1" noChangeArrowheads="1"/>
        </xdr:cNvSpPr>
      </xdr:nvSpPr>
      <xdr:spPr bwMode="auto">
        <a:xfrm>
          <a:off x="0" y="4533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1" name="AutoShape 1269" descr="Vancouver Canucks">
          <a:extLst>
            <a:ext uri="{FF2B5EF4-FFF2-40B4-BE49-F238E27FC236}">
              <a16:creationId xmlns:a16="http://schemas.microsoft.com/office/drawing/2014/main" id="{00000000-0008-0000-0D00-0000F5100000}"/>
            </a:ext>
          </a:extLst>
        </xdr:cNvPr>
        <xdr:cNvSpPr>
          <a:spLocks noChangeAspect="1" noChangeArrowheads="1"/>
        </xdr:cNvSpPr>
      </xdr:nvSpPr>
      <xdr:spPr bwMode="auto">
        <a:xfrm>
          <a:off x="0" y="4537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2" name="AutoShape 1270" descr="Boston Bruins">
          <a:extLst>
            <a:ext uri="{FF2B5EF4-FFF2-40B4-BE49-F238E27FC236}">
              <a16:creationId xmlns:a16="http://schemas.microsoft.com/office/drawing/2014/main" id="{00000000-0008-0000-0D00-0000F6100000}"/>
            </a:ext>
          </a:extLst>
        </xdr:cNvPr>
        <xdr:cNvSpPr>
          <a:spLocks noChangeAspect="1" noChangeArrowheads="1"/>
        </xdr:cNvSpPr>
      </xdr:nvSpPr>
      <xdr:spPr bwMode="auto">
        <a:xfrm>
          <a:off x="0" y="45412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3" name="AutoShape 1271" descr="Philadelphia Flyers">
          <a:extLst>
            <a:ext uri="{FF2B5EF4-FFF2-40B4-BE49-F238E27FC236}">
              <a16:creationId xmlns:a16="http://schemas.microsoft.com/office/drawing/2014/main" id="{00000000-0008-0000-0D00-0000F7100000}"/>
            </a:ext>
          </a:extLst>
        </xdr:cNvPr>
        <xdr:cNvSpPr>
          <a:spLocks noChangeAspect="1" noChangeArrowheads="1"/>
        </xdr:cNvSpPr>
      </xdr:nvSpPr>
      <xdr:spPr bwMode="auto">
        <a:xfrm>
          <a:off x="0" y="4544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4" name="AutoShape 1272" descr="New York Islanders">
          <a:extLst>
            <a:ext uri="{FF2B5EF4-FFF2-40B4-BE49-F238E27FC236}">
              <a16:creationId xmlns:a16="http://schemas.microsoft.com/office/drawing/2014/main" id="{00000000-0008-0000-0D00-0000F8100000}"/>
            </a:ext>
          </a:extLst>
        </xdr:cNvPr>
        <xdr:cNvSpPr>
          <a:spLocks noChangeAspect="1" noChangeArrowheads="1"/>
        </xdr:cNvSpPr>
      </xdr:nvSpPr>
      <xdr:spPr bwMode="auto">
        <a:xfrm>
          <a:off x="0" y="4548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45" name="AutoShape 1273" descr="Calgary Flames">
          <a:extLst>
            <a:ext uri="{FF2B5EF4-FFF2-40B4-BE49-F238E27FC236}">
              <a16:creationId xmlns:a16="http://schemas.microsoft.com/office/drawing/2014/main" id="{00000000-0008-0000-0D00-0000F9100000}"/>
            </a:ext>
          </a:extLst>
        </xdr:cNvPr>
        <xdr:cNvSpPr>
          <a:spLocks noChangeAspect="1" noChangeArrowheads="1"/>
        </xdr:cNvSpPr>
      </xdr:nvSpPr>
      <xdr:spPr bwMode="auto">
        <a:xfrm>
          <a:off x="0" y="4552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6" name="AutoShape 1274" descr="Anaheim Ducks">
          <a:extLst>
            <a:ext uri="{FF2B5EF4-FFF2-40B4-BE49-F238E27FC236}">
              <a16:creationId xmlns:a16="http://schemas.microsoft.com/office/drawing/2014/main" id="{00000000-0008-0000-0D00-0000FA100000}"/>
            </a:ext>
          </a:extLst>
        </xdr:cNvPr>
        <xdr:cNvSpPr>
          <a:spLocks noChangeAspect="1" noChangeArrowheads="1"/>
        </xdr:cNvSpPr>
      </xdr:nvSpPr>
      <xdr:spPr bwMode="auto">
        <a:xfrm>
          <a:off x="0" y="4554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7" name="AutoShape 1275" descr="Detroit Red Wings">
          <a:extLst>
            <a:ext uri="{FF2B5EF4-FFF2-40B4-BE49-F238E27FC236}">
              <a16:creationId xmlns:a16="http://schemas.microsoft.com/office/drawing/2014/main" id="{00000000-0008-0000-0D00-0000FB100000}"/>
            </a:ext>
          </a:extLst>
        </xdr:cNvPr>
        <xdr:cNvSpPr>
          <a:spLocks noChangeAspect="1" noChangeArrowheads="1"/>
        </xdr:cNvSpPr>
      </xdr:nvSpPr>
      <xdr:spPr bwMode="auto">
        <a:xfrm>
          <a:off x="0" y="45559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8" name="AutoShape 1276" descr="San Jose Sharks">
          <a:extLst>
            <a:ext uri="{FF2B5EF4-FFF2-40B4-BE49-F238E27FC236}">
              <a16:creationId xmlns:a16="http://schemas.microsoft.com/office/drawing/2014/main" id="{00000000-0008-0000-0D00-0000FC100000}"/>
            </a:ext>
          </a:extLst>
        </xdr:cNvPr>
        <xdr:cNvSpPr>
          <a:spLocks noChangeAspect="1" noChangeArrowheads="1"/>
        </xdr:cNvSpPr>
      </xdr:nvSpPr>
      <xdr:spPr bwMode="auto">
        <a:xfrm>
          <a:off x="0" y="45595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9" name="AutoShape 1277" descr="Chicago Blackhawks">
          <a:extLst>
            <a:ext uri="{FF2B5EF4-FFF2-40B4-BE49-F238E27FC236}">
              <a16:creationId xmlns:a16="http://schemas.microsoft.com/office/drawing/2014/main" id="{00000000-0008-0000-0D00-0000FD100000}"/>
            </a:ext>
          </a:extLst>
        </xdr:cNvPr>
        <xdr:cNvSpPr>
          <a:spLocks noChangeAspect="1" noChangeArrowheads="1"/>
        </xdr:cNvSpPr>
      </xdr:nvSpPr>
      <xdr:spPr bwMode="auto">
        <a:xfrm>
          <a:off x="0" y="45632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0" name="AutoShape 1278" descr="Colorado Avalanche">
          <a:extLst>
            <a:ext uri="{FF2B5EF4-FFF2-40B4-BE49-F238E27FC236}">
              <a16:creationId xmlns:a16="http://schemas.microsoft.com/office/drawing/2014/main" id="{00000000-0008-0000-0D00-0000FE100000}"/>
            </a:ext>
          </a:extLst>
        </xdr:cNvPr>
        <xdr:cNvSpPr>
          <a:spLocks noChangeAspect="1" noChangeArrowheads="1"/>
        </xdr:cNvSpPr>
      </xdr:nvSpPr>
      <xdr:spPr bwMode="auto">
        <a:xfrm>
          <a:off x="0" y="4565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1" name="AutoShape 1279" descr="Philadelphia Flyers">
          <a:extLst>
            <a:ext uri="{FF2B5EF4-FFF2-40B4-BE49-F238E27FC236}">
              <a16:creationId xmlns:a16="http://schemas.microsoft.com/office/drawing/2014/main" id="{00000000-0008-0000-0D00-0000FF100000}"/>
            </a:ext>
          </a:extLst>
        </xdr:cNvPr>
        <xdr:cNvSpPr>
          <a:spLocks noChangeAspect="1" noChangeArrowheads="1"/>
        </xdr:cNvSpPr>
      </xdr:nvSpPr>
      <xdr:spPr bwMode="auto">
        <a:xfrm>
          <a:off x="0" y="4568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52" name="AutoShape 1280" descr="Columbus Blue Jackets">
          <a:extLst>
            <a:ext uri="{FF2B5EF4-FFF2-40B4-BE49-F238E27FC236}">
              <a16:creationId xmlns:a16="http://schemas.microsoft.com/office/drawing/2014/main" id="{00000000-0008-0000-0D00-000000110000}"/>
            </a:ext>
          </a:extLst>
        </xdr:cNvPr>
        <xdr:cNvSpPr>
          <a:spLocks noChangeAspect="1" noChangeArrowheads="1"/>
        </xdr:cNvSpPr>
      </xdr:nvSpPr>
      <xdr:spPr bwMode="auto">
        <a:xfrm>
          <a:off x="0" y="4572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3" name="AutoShape 1281" descr="Philadelphia Flyers">
          <a:extLst>
            <a:ext uri="{FF2B5EF4-FFF2-40B4-BE49-F238E27FC236}">
              <a16:creationId xmlns:a16="http://schemas.microsoft.com/office/drawing/2014/main" id="{00000000-0008-0000-0D00-000001110000}"/>
            </a:ext>
          </a:extLst>
        </xdr:cNvPr>
        <xdr:cNvSpPr>
          <a:spLocks noChangeAspect="1" noChangeArrowheads="1"/>
        </xdr:cNvSpPr>
      </xdr:nvSpPr>
      <xdr:spPr bwMode="auto">
        <a:xfrm>
          <a:off x="0" y="4574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4" name="AutoShape 1282" descr="Tampa Bay Lightning">
          <a:extLst>
            <a:ext uri="{FF2B5EF4-FFF2-40B4-BE49-F238E27FC236}">
              <a16:creationId xmlns:a16="http://schemas.microsoft.com/office/drawing/2014/main" id="{00000000-0008-0000-0D00-000002110000}"/>
            </a:ext>
          </a:extLst>
        </xdr:cNvPr>
        <xdr:cNvSpPr>
          <a:spLocks noChangeAspect="1" noChangeArrowheads="1"/>
        </xdr:cNvSpPr>
      </xdr:nvSpPr>
      <xdr:spPr bwMode="auto">
        <a:xfrm>
          <a:off x="0" y="4577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5" name="AutoShape 1283" descr="Boston Bruins">
          <a:extLst>
            <a:ext uri="{FF2B5EF4-FFF2-40B4-BE49-F238E27FC236}">
              <a16:creationId xmlns:a16="http://schemas.microsoft.com/office/drawing/2014/main" id="{00000000-0008-0000-0D00-000003110000}"/>
            </a:ext>
          </a:extLst>
        </xdr:cNvPr>
        <xdr:cNvSpPr>
          <a:spLocks noChangeAspect="1" noChangeArrowheads="1"/>
        </xdr:cNvSpPr>
      </xdr:nvSpPr>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6" name="AutoShape 1284" descr="Edmonton Oilers">
          <a:extLst>
            <a:ext uri="{FF2B5EF4-FFF2-40B4-BE49-F238E27FC236}">
              <a16:creationId xmlns:a16="http://schemas.microsoft.com/office/drawing/2014/main" id="{00000000-0008-0000-0D00-000004110000}"/>
            </a:ext>
          </a:extLst>
        </xdr:cNvPr>
        <xdr:cNvSpPr>
          <a:spLocks noChangeAspect="1" noChangeArrowheads="1"/>
        </xdr:cNvSpPr>
      </xdr:nvSpPr>
      <xdr:spPr bwMode="auto">
        <a:xfrm>
          <a:off x="0" y="4587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7" name="AutoShape 1285" descr="Los Angeles Kings">
          <a:extLst>
            <a:ext uri="{FF2B5EF4-FFF2-40B4-BE49-F238E27FC236}">
              <a16:creationId xmlns:a16="http://schemas.microsoft.com/office/drawing/2014/main" id="{00000000-0008-0000-0D00-000005110000}"/>
            </a:ext>
          </a:extLst>
        </xdr:cNvPr>
        <xdr:cNvSpPr>
          <a:spLocks noChangeAspect="1" noChangeArrowheads="1"/>
        </xdr:cNvSpPr>
      </xdr:nvSpPr>
      <xdr:spPr bwMode="auto">
        <a:xfrm>
          <a:off x="0" y="4590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8" name="AutoShape 1286" descr="Boston Bruins">
          <a:extLst>
            <a:ext uri="{FF2B5EF4-FFF2-40B4-BE49-F238E27FC236}">
              <a16:creationId xmlns:a16="http://schemas.microsoft.com/office/drawing/2014/main" id="{00000000-0008-0000-0D00-000006110000}"/>
            </a:ext>
          </a:extLst>
        </xdr:cNvPr>
        <xdr:cNvSpPr>
          <a:spLocks noChangeAspect="1" noChangeArrowheads="1"/>
        </xdr:cNvSpPr>
      </xdr:nvSpPr>
      <xdr:spPr bwMode="auto">
        <a:xfrm>
          <a:off x="0" y="4596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9" name="AutoShape 1287" descr="San Jose Sharks">
          <a:extLst>
            <a:ext uri="{FF2B5EF4-FFF2-40B4-BE49-F238E27FC236}">
              <a16:creationId xmlns:a16="http://schemas.microsoft.com/office/drawing/2014/main" id="{00000000-0008-0000-0D00-000007110000}"/>
            </a:ext>
          </a:extLst>
        </xdr:cNvPr>
        <xdr:cNvSpPr>
          <a:spLocks noChangeAspect="1" noChangeArrowheads="1"/>
        </xdr:cNvSpPr>
      </xdr:nvSpPr>
      <xdr:spPr bwMode="auto">
        <a:xfrm>
          <a:off x="0" y="4599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0" name="AutoShape 1288" descr="Anaheim Ducks">
          <a:extLst>
            <a:ext uri="{FF2B5EF4-FFF2-40B4-BE49-F238E27FC236}">
              <a16:creationId xmlns:a16="http://schemas.microsoft.com/office/drawing/2014/main" id="{00000000-0008-0000-0D00-000008110000}"/>
            </a:ext>
          </a:extLst>
        </xdr:cNvPr>
        <xdr:cNvSpPr>
          <a:spLocks noChangeAspect="1" noChangeArrowheads="1"/>
        </xdr:cNvSpPr>
      </xdr:nvSpPr>
      <xdr:spPr bwMode="auto">
        <a:xfrm>
          <a:off x="0" y="4603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1" name="AutoShape 1289" descr="Tampa Bay Lightning">
          <a:extLst>
            <a:ext uri="{FF2B5EF4-FFF2-40B4-BE49-F238E27FC236}">
              <a16:creationId xmlns:a16="http://schemas.microsoft.com/office/drawing/2014/main" id="{00000000-0008-0000-0D00-000009110000}"/>
            </a:ext>
          </a:extLst>
        </xdr:cNvPr>
        <xdr:cNvSpPr>
          <a:spLocks noChangeAspect="1" noChangeArrowheads="1"/>
        </xdr:cNvSpPr>
      </xdr:nvSpPr>
      <xdr:spPr bwMode="auto">
        <a:xfrm>
          <a:off x="0" y="46071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2" name="AutoShape 1290" descr="Vegas Golden Knights">
          <a:extLst>
            <a:ext uri="{FF2B5EF4-FFF2-40B4-BE49-F238E27FC236}">
              <a16:creationId xmlns:a16="http://schemas.microsoft.com/office/drawing/2014/main" id="{00000000-0008-0000-0D00-00000A110000}"/>
            </a:ext>
          </a:extLst>
        </xdr:cNvPr>
        <xdr:cNvSpPr>
          <a:spLocks noChangeAspect="1" noChangeArrowheads="1"/>
        </xdr:cNvSpPr>
      </xdr:nvSpPr>
      <xdr:spPr bwMode="auto">
        <a:xfrm>
          <a:off x="0" y="461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3" name="AutoShape 1291" descr="Washington Capitals">
          <a:extLst>
            <a:ext uri="{FF2B5EF4-FFF2-40B4-BE49-F238E27FC236}">
              <a16:creationId xmlns:a16="http://schemas.microsoft.com/office/drawing/2014/main" id="{00000000-0008-0000-0D00-00000B110000}"/>
            </a:ext>
          </a:extLst>
        </xdr:cNvPr>
        <xdr:cNvSpPr>
          <a:spLocks noChangeAspect="1" noChangeArrowheads="1"/>
        </xdr:cNvSpPr>
      </xdr:nvSpPr>
      <xdr:spPr bwMode="auto">
        <a:xfrm>
          <a:off x="0" y="4614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4" name="AutoShape 1292" descr="Ottawa Senators">
          <a:extLst>
            <a:ext uri="{FF2B5EF4-FFF2-40B4-BE49-F238E27FC236}">
              <a16:creationId xmlns:a16="http://schemas.microsoft.com/office/drawing/2014/main" id="{00000000-0008-0000-0D00-00000C110000}"/>
            </a:ext>
          </a:extLst>
        </xdr:cNvPr>
        <xdr:cNvSpPr>
          <a:spLocks noChangeAspect="1" noChangeArrowheads="1"/>
        </xdr:cNvSpPr>
      </xdr:nvSpPr>
      <xdr:spPr bwMode="auto">
        <a:xfrm>
          <a:off x="0" y="4618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5" name="AutoShape 1293" descr="Vancouver Canucks">
          <a:extLst>
            <a:ext uri="{FF2B5EF4-FFF2-40B4-BE49-F238E27FC236}">
              <a16:creationId xmlns:a16="http://schemas.microsoft.com/office/drawing/2014/main" id="{00000000-0008-0000-0D00-00000D110000}"/>
            </a:ext>
          </a:extLst>
        </xdr:cNvPr>
        <xdr:cNvSpPr>
          <a:spLocks noChangeAspect="1" noChangeArrowheads="1"/>
        </xdr:cNvSpPr>
      </xdr:nvSpPr>
      <xdr:spPr bwMode="auto">
        <a:xfrm>
          <a:off x="0" y="4621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6" name="AutoShape 1294" descr="Florida Panthers">
          <a:extLst>
            <a:ext uri="{FF2B5EF4-FFF2-40B4-BE49-F238E27FC236}">
              <a16:creationId xmlns:a16="http://schemas.microsoft.com/office/drawing/2014/main" id="{00000000-0008-0000-0D00-00000E110000}"/>
            </a:ext>
          </a:extLst>
        </xdr:cNvPr>
        <xdr:cNvSpPr>
          <a:spLocks noChangeAspect="1" noChangeArrowheads="1"/>
        </xdr:cNvSpPr>
      </xdr:nvSpPr>
      <xdr:spPr bwMode="auto">
        <a:xfrm>
          <a:off x="0" y="4625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7" name="AutoShape 1295" descr="Vancouver Canucks">
          <a:extLst>
            <a:ext uri="{FF2B5EF4-FFF2-40B4-BE49-F238E27FC236}">
              <a16:creationId xmlns:a16="http://schemas.microsoft.com/office/drawing/2014/main" id="{00000000-0008-0000-0D00-00000F110000}"/>
            </a:ext>
          </a:extLst>
        </xdr:cNvPr>
        <xdr:cNvSpPr>
          <a:spLocks noChangeAspect="1" noChangeArrowheads="1"/>
        </xdr:cNvSpPr>
      </xdr:nvSpPr>
      <xdr:spPr bwMode="auto">
        <a:xfrm>
          <a:off x="0" y="4629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8" name="AutoShape 1296" descr="Columbus Blue Jackets">
          <a:extLst>
            <a:ext uri="{FF2B5EF4-FFF2-40B4-BE49-F238E27FC236}">
              <a16:creationId xmlns:a16="http://schemas.microsoft.com/office/drawing/2014/main" id="{00000000-0008-0000-0D00-000010110000}"/>
            </a:ext>
          </a:extLst>
        </xdr:cNvPr>
        <xdr:cNvSpPr>
          <a:spLocks noChangeAspect="1" noChangeArrowheads="1"/>
        </xdr:cNvSpPr>
      </xdr:nvSpPr>
      <xdr:spPr bwMode="auto">
        <a:xfrm>
          <a:off x="0" y="4632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9" name="AutoShape 1297" descr="St Louis Blues">
          <a:extLst>
            <a:ext uri="{FF2B5EF4-FFF2-40B4-BE49-F238E27FC236}">
              <a16:creationId xmlns:a16="http://schemas.microsoft.com/office/drawing/2014/main" id="{00000000-0008-0000-0D00-000011110000}"/>
            </a:ext>
          </a:extLst>
        </xdr:cNvPr>
        <xdr:cNvSpPr>
          <a:spLocks noChangeAspect="1" noChangeArrowheads="1"/>
        </xdr:cNvSpPr>
      </xdr:nvSpPr>
      <xdr:spPr bwMode="auto">
        <a:xfrm>
          <a:off x="0" y="4636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0" name="AutoShape 1298" descr="Calgary Flames">
          <a:extLst>
            <a:ext uri="{FF2B5EF4-FFF2-40B4-BE49-F238E27FC236}">
              <a16:creationId xmlns:a16="http://schemas.microsoft.com/office/drawing/2014/main" id="{00000000-0008-0000-0D00-000012110000}"/>
            </a:ext>
          </a:extLst>
        </xdr:cNvPr>
        <xdr:cNvSpPr>
          <a:spLocks noChangeAspect="1" noChangeArrowheads="1"/>
        </xdr:cNvSpPr>
      </xdr:nvSpPr>
      <xdr:spPr bwMode="auto">
        <a:xfrm>
          <a:off x="0" y="4640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1" name="AutoShape 1299" descr="New Jersey Devils">
          <a:extLst>
            <a:ext uri="{FF2B5EF4-FFF2-40B4-BE49-F238E27FC236}">
              <a16:creationId xmlns:a16="http://schemas.microsoft.com/office/drawing/2014/main" id="{00000000-0008-0000-0D00-000013110000}"/>
            </a:ext>
          </a:extLst>
        </xdr:cNvPr>
        <xdr:cNvSpPr>
          <a:spLocks noChangeAspect="1" noChangeArrowheads="1"/>
        </xdr:cNvSpPr>
      </xdr:nvSpPr>
      <xdr:spPr bwMode="auto">
        <a:xfrm>
          <a:off x="0" y="4643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2" name="AutoShape 1300" descr="Los Angeles Kings">
          <a:extLst>
            <a:ext uri="{FF2B5EF4-FFF2-40B4-BE49-F238E27FC236}">
              <a16:creationId xmlns:a16="http://schemas.microsoft.com/office/drawing/2014/main" id="{00000000-0008-0000-0D00-000014110000}"/>
            </a:ext>
          </a:extLst>
        </xdr:cNvPr>
        <xdr:cNvSpPr>
          <a:spLocks noChangeAspect="1" noChangeArrowheads="1"/>
        </xdr:cNvSpPr>
      </xdr:nvSpPr>
      <xdr:spPr bwMode="auto">
        <a:xfrm>
          <a:off x="0" y="4647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3" name="AutoShape 1301" descr="Vegas Golden Knights">
          <a:extLst>
            <a:ext uri="{FF2B5EF4-FFF2-40B4-BE49-F238E27FC236}">
              <a16:creationId xmlns:a16="http://schemas.microsoft.com/office/drawing/2014/main" id="{00000000-0008-0000-0D00-000015110000}"/>
            </a:ext>
          </a:extLst>
        </xdr:cNvPr>
        <xdr:cNvSpPr>
          <a:spLocks noChangeAspect="1" noChangeArrowheads="1"/>
        </xdr:cNvSpPr>
      </xdr:nvSpPr>
      <xdr:spPr bwMode="auto">
        <a:xfrm>
          <a:off x="0" y="4651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4" name="AutoShape 1302" descr="Chicago Blackhawks">
          <a:extLst>
            <a:ext uri="{FF2B5EF4-FFF2-40B4-BE49-F238E27FC236}">
              <a16:creationId xmlns:a16="http://schemas.microsoft.com/office/drawing/2014/main" id="{00000000-0008-0000-0D00-000016110000}"/>
            </a:ext>
          </a:extLst>
        </xdr:cNvPr>
        <xdr:cNvSpPr>
          <a:spLocks noChangeAspect="1" noChangeArrowheads="1"/>
        </xdr:cNvSpPr>
      </xdr:nvSpPr>
      <xdr:spPr bwMode="auto">
        <a:xfrm>
          <a:off x="0" y="4654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75" name="AutoShape 1303" descr="New York Rangers">
          <a:extLst>
            <a:ext uri="{FF2B5EF4-FFF2-40B4-BE49-F238E27FC236}">
              <a16:creationId xmlns:a16="http://schemas.microsoft.com/office/drawing/2014/main" id="{00000000-0008-0000-0D00-000017110000}"/>
            </a:ext>
          </a:extLst>
        </xdr:cNvPr>
        <xdr:cNvSpPr>
          <a:spLocks noChangeAspect="1" noChangeArrowheads="1"/>
        </xdr:cNvSpPr>
      </xdr:nvSpPr>
      <xdr:spPr bwMode="auto">
        <a:xfrm>
          <a:off x="0" y="4658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6" name="AutoShape 1304" descr="New York Rangers">
          <a:extLst>
            <a:ext uri="{FF2B5EF4-FFF2-40B4-BE49-F238E27FC236}">
              <a16:creationId xmlns:a16="http://schemas.microsoft.com/office/drawing/2014/main" id="{00000000-0008-0000-0D00-000018110000}"/>
            </a:ext>
          </a:extLst>
        </xdr:cNvPr>
        <xdr:cNvSpPr>
          <a:spLocks noChangeAspect="1" noChangeArrowheads="1"/>
        </xdr:cNvSpPr>
      </xdr:nvSpPr>
      <xdr:spPr bwMode="auto">
        <a:xfrm>
          <a:off x="0" y="4660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7" name="AutoShape 1305" descr="New York Rangers">
          <a:extLst>
            <a:ext uri="{FF2B5EF4-FFF2-40B4-BE49-F238E27FC236}">
              <a16:creationId xmlns:a16="http://schemas.microsoft.com/office/drawing/2014/main" id="{00000000-0008-0000-0D00-000019110000}"/>
            </a:ext>
          </a:extLst>
        </xdr:cNvPr>
        <xdr:cNvSpPr>
          <a:spLocks noChangeAspect="1" noChangeArrowheads="1"/>
        </xdr:cNvSpPr>
      </xdr:nvSpPr>
      <xdr:spPr bwMode="auto">
        <a:xfrm>
          <a:off x="0" y="46638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8" name="AutoShape 1306" descr="Pittsburgh Penguins">
          <a:extLst>
            <a:ext uri="{FF2B5EF4-FFF2-40B4-BE49-F238E27FC236}">
              <a16:creationId xmlns:a16="http://schemas.microsoft.com/office/drawing/2014/main" id="{00000000-0008-0000-0D00-00001A110000}"/>
            </a:ext>
          </a:extLst>
        </xdr:cNvPr>
        <xdr:cNvSpPr>
          <a:spLocks noChangeAspect="1" noChangeArrowheads="1"/>
        </xdr:cNvSpPr>
      </xdr:nvSpPr>
      <xdr:spPr bwMode="auto">
        <a:xfrm>
          <a:off x="0" y="4667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9" name="AutoShape 1307" descr="Los Angeles Kings">
          <a:extLst>
            <a:ext uri="{FF2B5EF4-FFF2-40B4-BE49-F238E27FC236}">
              <a16:creationId xmlns:a16="http://schemas.microsoft.com/office/drawing/2014/main" id="{00000000-0008-0000-0D00-00001B110000}"/>
            </a:ext>
          </a:extLst>
        </xdr:cNvPr>
        <xdr:cNvSpPr>
          <a:spLocks noChangeAspect="1" noChangeArrowheads="1"/>
        </xdr:cNvSpPr>
      </xdr:nvSpPr>
      <xdr:spPr bwMode="auto">
        <a:xfrm>
          <a:off x="0" y="4669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80" name="AutoShape 1308" descr="Carolina Hurricanes">
          <a:extLst>
            <a:ext uri="{FF2B5EF4-FFF2-40B4-BE49-F238E27FC236}">
              <a16:creationId xmlns:a16="http://schemas.microsoft.com/office/drawing/2014/main" id="{00000000-0008-0000-0D00-00001C110000}"/>
            </a:ext>
          </a:extLst>
        </xdr:cNvPr>
        <xdr:cNvSpPr>
          <a:spLocks noChangeAspect="1" noChangeArrowheads="1"/>
        </xdr:cNvSpPr>
      </xdr:nvSpPr>
      <xdr:spPr bwMode="auto">
        <a:xfrm>
          <a:off x="0" y="4671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1" name="AutoShape 1309" descr="St Louis Blues">
          <a:extLst>
            <a:ext uri="{FF2B5EF4-FFF2-40B4-BE49-F238E27FC236}">
              <a16:creationId xmlns:a16="http://schemas.microsoft.com/office/drawing/2014/main" id="{00000000-0008-0000-0D00-00001D110000}"/>
            </a:ext>
          </a:extLst>
        </xdr:cNvPr>
        <xdr:cNvSpPr>
          <a:spLocks noChangeAspect="1" noChangeArrowheads="1"/>
        </xdr:cNvSpPr>
      </xdr:nvSpPr>
      <xdr:spPr bwMode="auto">
        <a:xfrm>
          <a:off x="0" y="4672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2" name="AutoShape 1310" descr="San Jose Sharks">
          <a:extLst>
            <a:ext uri="{FF2B5EF4-FFF2-40B4-BE49-F238E27FC236}">
              <a16:creationId xmlns:a16="http://schemas.microsoft.com/office/drawing/2014/main" id="{00000000-0008-0000-0D00-00001E110000}"/>
            </a:ext>
          </a:extLst>
        </xdr:cNvPr>
        <xdr:cNvSpPr>
          <a:spLocks noChangeAspect="1" noChangeArrowheads="1"/>
        </xdr:cNvSpPr>
      </xdr:nvSpPr>
      <xdr:spPr bwMode="auto">
        <a:xfrm>
          <a:off x="0" y="4676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3" name="AutoShape 1311" descr="Calgary Flames">
          <a:extLst>
            <a:ext uri="{FF2B5EF4-FFF2-40B4-BE49-F238E27FC236}">
              <a16:creationId xmlns:a16="http://schemas.microsoft.com/office/drawing/2014/main" id="{00000000-0008-0000-0D00-00001F110000}"/>
            </a:ext>
          </a:extLst>
        </xdr:cNvPr>
        <xdr:cNvSpPr>
          <a:spLocks noChangeAspect="1" noChangeArrowheads="1"/>
        </xdr:cNvSpPr>
      </xdr:nvSpPr>
      <xdr:spPr bwMode="auto">
        <a:xfrm>
          <a:off x="0" y="4680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4" name="AutoShape 1312" descr="Calgary Flames">
          <a:extLst>
            <a:ext uri="{FF2B5EF4-FFF2-40B4-BE49-F238E27FC236}">
              <a16:creationId xmlns:a16="http://schemas.microsoft.com/office/drawing/2014/main" id="{00000000-0008-0000-0D00-000020110000}"/>
            </a:ext>
          </a:extLst>
        </xdr:cNvPr>
        <xdr:cNvSpPr>
          <a:spLocks noChangeAspect="1" noChangeArrowheads="1"/>
        </xdr:cNvSpPr>
      </xdr:nvSpPr>
      <xdr:spPr bwMode="auto">
        <a:xfrm>
          <a:off x="0" y="46821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5" name="AutoShape 1313" descr="San Jose Sharks">
          <a:extLst>
            <a:ext uri="{FF2B5EF4-FFF2-40B4-BE49-F238E27FC236}">
              <a16:creationId xmlns:a16="http://schemas.microsoft.com/office/drawing/2014/main" id="{00000000-0008-0000-0D00-000021110000}"/>
            </a:ext>
          </a:extLst>
        </xdr:cNvPr>
        <xdr:cNvSpPr>
          <a:spLocks noChangeAspect="1" noChangeArrowheads="1"/>
        </xdr:cNvSpPr>
      </xdr:nvSpPr>
      <xdr:spPr bwMode="auto">
        <a:xfrm>
          <a:off x="0" y="4683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6" name="AutoShape 1314" descr="Los Angeles Kings">
          <a:extLst>
            <a:ext uri="{FF2B5EF4-FFF2-40B4-BE49-F238E27FC236}">
              <a16:creationId xmlns:a16="http://schemas.microsoft.com/office/drawing/2014/main" id="{00000000-0008-0000-0D00-000022110000}"/>
            </a:ext>
          </a:extLst>
        </xdr:cNvPr>
        <xdr:cNvSpPr>
          <a:spLocks noChangeAspect="1" noChangeArrowheads="1"/>
        </xdr:cNvSpPr>
      </xdr:nvSpPr>
      <xdr:spPr bwMode="auto">
        <a:xfrm>
          <a:off x="0" y="4687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7" name="AutoShape 1315" descr="Ottawa Senators">
          <a:extLst>
            <a:ext uri="{FF2B5EF4-FFF2-40B4-BE49-F238E27FC236}">
              <a16:creationId xmlns:a16="http://schemas.microsoft.com/office/drawing/2014/main" id="{00000000-0008-0000-0D00-000023110000}"/>
            </a:ext>
          </a:extLst>
        </xdr:cNvPr>
        <xdr:cNvSpPr>
          <a:spLocks noChangeAspect="1" noChangeArrowheads="1"/>
        </xdr:cNvSpPr>
      </xdr:nvSpPr>
      <xdr:spPr bwMode="auto">
        <a:xfrm>
          <a:off x="0" y="4691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8" name="AutoShape 1316" descr="Boston Bruins">
          <a:extLst>
            <a:ext uri="{FF2B5EF4-FFF2-40B4-BE49-F238E27FC236}">
              <a16:creationId xmlns:a16="http://schemas.microsoft.com/office/drawing/2014/main" id="{00000000-0008-0000-0D00-000024110000}"/>
            </a:ext>
          </a:extLst>
        </xdr:cNvPr>
        <xdr:cNvSpPr>
          <a:spLocks noChangeAspect="1" noChangeArrowheads="1"/>
        </xdr:cNvSpPr>
      </xdr:nvSpPr>
      <xdr:spPr bwMode="auto">
        <a:xfrm>
          <a:off x="0" y="4694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9" name="AutoShape 1317" descr="Dallas Stars">
          <a:extLst>
            <a:ext uri="{FF2B5EF4-FFF2-40B4-BE49-F238E27FC236}">
              <a16:creationId xmlns:a16="http://schemas.microsoft.com/office/drawing/2014/main" id="{00000000-0008-0000-0D00-000025110000}"/>
            </a:ext>
          </a:extLst>
        </xdr:cNvPr>
        <xdr:cNvSpPr>
          <a:spLocks noChangeAspect="1" noChangeArrowheads="1"/>
        </xdr:cNvSpPr>
      </xdr:nvSpPr>
      <xdr:spPr bwMode="auto">
        <a:xfrm>
          <a:off x="0" y="4698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0" name="AutoShape 1318" descr="Buffalo Sabres">
          <a:extLst>
            <a:ext uri="{FF2B5EF4-FFF2-40B4-BE49-F238E27FC236}">
              <a16:creationId xmlns:a16="http://schemas.microsoft.com/office/drawing/2014/main" id="{00000000-0008-0000-0D00-000026110000}"/>
            </a:ext>
          </a:extLst>
        </xdr:cNvPr>
        <xdr:cNvSpPr>
          <a:spLocks noChangeAspect="1" noChangeArrowheads="1"/>
        </xdr:cNvSpPr>
      </xdr:nvSpPr>
      <xdr:spPr bwMode="auto">
        <a:xfrm>
          <a:off x="0" y="470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1" name="AutoShape 1319" descr="San Jose Sharks">
          <a:extLst>
            <a:ext uri="{FF2B5EF4-FFF2-40B4-BE49-F238E27FC236}">
              <a16:creationId xmlns:a16="http://schemas.microsoft.com/office/drawing/2014/main" id="{00000000-0008-0000-0D00-000027110000}"/>
            </a:ext>
          </a:extLst>
        </xdr:cNvPr>
        <xdr:cNvSpPr>
          <a:spLocks noChangeAspect="1" noChangeArrowheads="1"/>
        </xdr:cNvSpPr>
      </xdr:nvSpPr>
      <xdr:spPr bwMode="auto">
        <a:xfrm>
          <a:off x="0" y="47040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2" name="AutoShape 1320" descr="Arizona Coyotes">
          <a:extLst>
            <a:ext uri="{FF2B5EF4-FFF2-40B4-BE49-F238E27FC236}">
              <a16:creationId xmlns:a16="http://schemas.microsoft.com/office/drawing/2014/main" id="{00000000-0008-0000-0D00-000028110000}"/>
            </a:ext>
          </a:extLst>
        </xdr:cNvPr>
        <xdr:cNvSpPr>
          <a:spLocks noChangeAspect="1" noChangeArrowheads="1"/>
        </xdr:cNvSpPr>
      </xdr:nvSpPr>
      <xdr:spPr bwMode="auto">
        <a:xfrm>
          <a:off x="0" y="47077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3" name="AutoShape 1321" descr="Florida Panthers">
          <a:extLst>
            <a:ext uri="{FF2B5EF4-FFF2-40B4-BE49-F238E27FC236}">
              <a16:creationId xmlns:a16="http://schemas.microsoft.com/office/drawing/2014/main" id="{00000000-0008-0000-0D00-000029110000}"/>
            </a:ext>
          </a:extLst>
        </xdr:cNvPr>
        <xdr:cNvSpPr>
          <a:spLocks noChangeAspect="1" noChangeArrowheads="1"/>
        </xdr:cNvSpPr>
      </xdr:nvSpPr>
      <xdr:spPr bwMode="auto">
        <a:xfrm>
          <a:off x="0" y="4709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4" name="AutoShape 1322" descr="Florida Panthers">
          <a:extLst>
            <a:ext uri="{FF2B5EF4-FFF2-40B4-BE49-F238E27FC236}">
              <a16:creationId xmlns:a16="http://schemas.microsoft.com/office/drawing/2014/main" id="{00000000-0008-0000-0D00-00002A110000}"/>
            </a:ext>
          </a:extLst>
        </xdr:cNvPr>
        <xdr:cNvSpPr>
          <a:spLocks noChangeAspect="1" noChangeArrowheads="1"/>
        </xdr:cNvSpPr>
      </xdr:nvSpPr>
      <xdr:spPr bwMode="auto">
        <a:xfrm>
          <a:off x="0" y="4713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5" name="AutoShape 1323" descr="Boston Bruins">
          <a:extLst>
            <a:ext uri="{FF2B5EF4-FFF2-40B4-BE49-F238E27FC236}">
              <a16:creationId xmlns:a16="http://schemas.microsoft.com/office/drawing/2014/main" id="{00000000-0008-0000-0D00-00002B110000}"/>
            </a:ext>
          </a:extLst>
        </xdr:cNvPr>
        <xdr:cNvSpPr>
          <a:spLocks noChangeAspect="1" noChangeArrowheads="1"/>
        </xdr:cNvSpPr>
      </xdr:nvSpPr>
      <xdr:spPr bwMode="auto">
        <a:xfrm>
          <a:off x="0" y="4716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96" name="AutoShape 1324" descr="Chicago Blackhawks">
          <a:extLst>
            <a:ext uri="{FF2B5EF4-FFF2-40B4-BE49-F238E27FC236}">
              <a16:creationId xmlns:a16="http://schemas.microsoft.com/office/drawing/2014/main" id="{00000000-0008-0000-0D00-00002C110000}"/>
            </a:ext>
          </a:extLst>
        </xdr:cNvPr>
        <xdr:cNvSpPr>
          <a:spLocks noChangeAspect="1" noChangeArrowheads="1"/>
        </xdr:cNvSpPr>
      </xdr:nvSpPr>
      <xdr:spPr bwMode="auto">
        <a:xfrm>
          <a:off x="0" y="4720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7" name="AutoShape 1325" descr="New York Rangers">
          <a:extLst>
            <a:ext uri="{FF2B5EF4-FFF2-40B4-BE49-F238E27FC236}">
              <a16:creationId xmlns:a16="http://schemas.microsoft.com/office/drawing/2014/main" id="{00000000-0008-0000-0D00-00002D110000}"/>
            </a:ext>
          </a:extLst>
        </xdr:cNvPr>
        <xdr:cNvSpPr>
          <a:spLocks noChangeAspect="1" noChangeArrowheads="1"/>
        </xdr:cNvSpPr>
      </xdr:nvSpPr>
      <xdr:spPr bwMode="auto">
        <a:xfrm>
          <a:off x="0" y="4722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8" name="AutoShape 1326" descr="New York Islanders">
          <a:extLst>
            <a:ext uri="{FF2B5EF4-FFF2-40B4-BE49-F238E27FC236}">
              <a16:creationId xmlns:a16="http://schemas.microsoft.com/office/drawing/2014/main" id="{00000000-0008-0000-0D00-00002E110000}"/>
            </a:ext>
          </a:extLst>
        </xdr:cNvPr>
        <xdr:cNvSpPr>
          <a:spLocks noChangeAspect="1" noChangeArrowheads="1"/>
        </xdr:cNvSpPr>
      </xdr:nvSpPr>
      <xdr:spPr bwMode="auto">
        <a:xfrm>
          <a:off x="0" y="4724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9" name="AutoShape 1327" descr="Columbus Blue Jackets">
          <a:extLst>
            <a:ext uri="{FF2B5EF4-FFF2-40B4-BE49-F238E27FC236}">
              <a16:creationId xmlns:a16="http://schemas.microsoft.com/office/drawing/2014/main" id="{00000000-0008-0000-0D00-00002F110000}"/>
            </a:ext>
          </a:extLst>
        </xdr:cNvPr>
        <xdr:cNvSpPr>
          <a:spLocks noChangeAspect="1" noChangeArrowheads="1"/>
        </xdr:cNvSpPr>
      </xdr:nvSpPr>
      <xdr:spPr bwMode="auto">
        <a:xfrm>
          <a:off x="0" y="47296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0" name="AutoShape 1328" descr="Detroit Red Wings">
          <a:extLst>
            <a:ext uri="{FF2B5EF4-FFF2-40B4-BE49-F238E27FC236}">
              <a16:creationId xmlns:a16="http://schemas.microsoft.com/office/drawing/2014/main" id="{00000000-0008-0000-0D00-000030110000}"/>
            </a:ext>
          </a:extLst>
        </xdr:cNvPr>
        <xdr:cNvSpPr>
          <a:spLocks noChangeAspect="1" noChangeArrowheads="1"/>
        </xdr:cNvSpPr>
      </xdr:nvSpPr>
      <xdr:spPr bwMode="auto">
        <a:xfrm>
          <a:off x="0" y="4733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1" name="AutoShape 1329" descr="Chicago Blackhawks">
          <a:extLst>
            <a:ext uri="{FF2B5EF4-FFF2-40B4-BE49-F238E27FC236}">
              <a16:creationId xmlns:a16="http://schemas.microsoft.com/office/drawing/2014/main" id="{00000000-0008-0000-0D00-000031110000}"/>
            </a:ext>
          </a:extLst>
        </xdr:cNvPr>
        <xdr:cNvSpPr>
          <a:spLocks noChangeAspect="1" noChangeArrowheads="1"/>
        </xdr:cNvSpPr>
      </xdr:nvSpPr>
      <xdr:spPr bwMode="auto">
        <a:xfrm>
          <a:off x="0" y="4735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2" name="AutoShape 1330" descr="Nashville Predators">
          <a:extLst>
            <a:ext uri="{FF2B5EF4-FFF2-40B4-BE49-F238E27FC236}">
              <a16:creationId xmlns:a16="http://schemas.microsoft.com/office/drawing/2014/main" id="{00000000-0008-0000-0D00-000032110000}"/>
            </a:ext>
          </a:extLst>
        </xdr:cNvPr>
        <xdr:cNvSpPr>
          <a:spLocks noChangeAspect="1" noChangeArrowheads="1"/>
        </xdr:cNvSpPr>
      </xdr:nvSpPr>
      <xdr:spPr bwMode="auto">
        <a:xfrm>
          <a:off x="0" y="4738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3" name="AutoShape 1331" descr="Tampa Bay Lightning">
          <a:extLst>
            <a:ext uri="{FF2B5EF4-FFF2-40B4-BE49-F238E27FC236}">
              <a16:creationId xmlns:a16="http://schemas.microsoft.com/office/drawing/2014/main" id="{00000000-0008-0000-0D00-000033110000}"/>
            </a:ext>
          </a:extLst>
        </xdr:cNvPr>
        <xdr:cNvSpPr>
          <a:spLocks noChangeAspect="1" noChangeArrowheads="1"/>
        </xdr:cNvSpPr>
      </xdr:nvSpPr>
      <xdr:spPr bwMode="auto">
        <a:xfrm>
          <a:off x="0" y="4742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4" name="AutoShape 1332" descr="Chicago Blackhawks">
          <a:extLst>
            <a:ext uri="{FF2B5EF4-FFF2-40B4-BE49-F238E27FC236}">
              <a16:creationId xmlns:a16="http://schemas.microsoft.com/office/drawing/2014/main" id="{00000000-0008-0000-0D00-000034110000}"/>
            </a:ext>
          </a:extLst>
        </xdr:cNvPr>
        <xdr:cNvSpPr>
          <a:spLocks noChangeAspect="1" noChangeArrowheads="1"/>
        </xdr:cNvSpPr>
      </xdr:nvSpPr>
      <xdr:spPr bwMode="auto">
        <a:xfrm>
          <a:off x="0" y="4746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5" name="AutoShape 1333" descr="Edmonton Oilers">
          <a:extLst>
            <a:ext uri="{FF2B5EF4-FFF2-40B4-BE49-F238E27FC236}">
              <a16:creationId xmlns:a16="http://schemas.microsoft.com/office/drawing/2014/main" id="{00000000-0008-0000-0D00-000035110000}"/>
            </a:ext>
          </a:extLst>
        </xdr:cNvPr>
        <xdr:cNvSpPr>
          <a:spLocks noChangeAspect="1" noChangeArrowheads="1"/>
        </xdr:cNvSpPr>
      </xdr:nvSpPr>
      <xdr:spPr bwMode="auto">
        <a:xfrm>
          <a:off x="0" y="4749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6" name="AutoShape 1334" descr="Anaheim Ducks">
          <a:extLst>
            <a:ext uri="{FF2B5EF4-FFF2-40B4-BE49-F238E27FC236}">
              <a16:creationId xmlns:a16="http://schemas.microsoft.com/office/drawing/2014/main" id="{00000000-0008-0000-0D00-000036110000}"/>
            </a:ext>
          </a:extLst>
        </xdr:cNvPr>
        <xdr:cNvSpPr>
          <a:spLocks noChangeAspect="1" noChangeArrowheads="1"/>
        </xdr:cNvSpPr>
      </xdr:nvSpPr>
      <xdr:spPr bwMode="auto">
        <a:xfrm>
          <a:off x="0" y="4751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7" name="AutoShape 1335" descr="San Jose Sharks">
          <a:extLst>
            <a:ext uri="{FF2B5EF4-FFF2-40B4-BE49-F238E27FC236}">
              <a16:creationId xmlns:a16="http://schemas.microsoft.com/office/drawing/2014/main" id="{00000000-0008-0000-0D00-000037110000}"/>
            </a:ext>
          </a:extLst>
        </xdr:cNvPr>
        <xdr:cNvSpPr>
          <a:spLocks noChangeAspect="1" noChangeArrowheads="1"/>
        </xdr:cNvSpPr>
      </xdr:nvSpPr>
      <xdr:spPr bwMode="auto">
        <a:xfrm>
          <a:off x="0" y="4755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8" name="AutoShape 1336" descr="Tampa Bay Lightning">
          <a:extLst>
            <a:ext uri="{FF2B5EF4-FFF2-40B4-BE49-F238E27FC236}">
              <a16:creationId xmlns:a16="http://schemas.microsoft.com/office/drawing/2014/main" id="{00000000-0008-0000-0D00-000038110000}"/>
            </a:ext>
          </a:extLst>
        </xdr:cNvPr>
        <xdr:cNvSpPr>
          <a:spLocks noChangeAspect="1" noChangeArrowheads="1"/>
        </xdr:cNvSpPr>
      </xdr:nvSpPr>
      <xdr:spPr bwMode="auto">
        <a:xfrm>
          <a:off x="0" y="4758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9" name="AutoShape 1337" descr="Columbus Blue Jackets">
          <a:extLst>
            <a:ext uri="{FF2B5EF4-FFF2-40B4-BE49-F238E27FC236}">
              <a16:creationId xmlns:a16="http://schemas.microsoft.com/office/drawing/2014/main" id="{00000000-0008-0000-0D00-000039110000}"/>
            </a:ext>
          </a:extLst>
        </xdr:cNvPr>
        <xdr:cNvSpPr>
          <a:spLocks noChangeAspect="1" noChangeArrowheads="1"/>
        </xdr:cNvSpPr>
      </xdr:nvSpPr>
      <xdr:spPr bwMode="auto">
        <a:xfrm>
          <a:off x="0" y="4762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0" name="AutoShape 1338" descr="Dallas Stars">
          <a:extLst>
            <a:ext uri="{FF2B5EF4-FFF2-40B4-BE49-F238E27FC236}">
              <a16:creationId xmlns:a16="http://schemas.microsoft.com/office/drawing/2014/main" id="{00000000-0008-0000-0D00-00003A110000}"/>
            </a:ext>
          </a:extLst>
        </xdr:cNvPr>
        <xdr:cNvSpPr>
          <a:spLocks noChangeAspect="1" noChangeArrowheads="1"/>
        </xdr:cNvSpPr>
      </xdr:nvSpPr>
      <xdr:spPr bwMode="auto">
        <a:xfrm>
          <a:off x="0" y="4766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1" name="AutoShape 1339" descr="Arizona Coyotes">
          <a:extLst>
            <a:ext uri="{FF2B5EF4-FFF2-40B4-BE49-F238E27FC236}">
              <a16:creationId xmlns:a16="http://schemas.microsoft.com/office/drawing/2014/main" id="{00000000-0008-0000-0D00-00003B110000}"/>
            </a:ext>
          </a:extLst>
        </xdr:cNvPr>
        <xdr:cNvSpPr>
          <a:spLocks noChangeAspect="1" noChangeArrowheads="1"/>
        </xdr:cNvSpPr>
      </xdr:nvSpPr>
      <xdr:spPr bwMode="auto">
        <a:xfrm>
          <a:off x="0" y="47680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2" name="AutoShape 1340" descr="Chicago Blackhawks">
          <a:extLst>
            <a:ext uri="{FF2B5EF4-FFF2-40B4-BE49-F238E27FC236}">
              <a16:creationId xmlns:a16="http://schemas.microsoft.com/office/drawing/2014/main" id="{00000000-0008-0000-0D00-00003C110000}"/>
            </a:ext>
          </a:extLst>
        </xdr:cNvPr>
        <xdr:cNvSpPr>
          <a:spLocks noChangeAspect="1" noChangeArrowheads="1"/>
        </xdr:cNvSpPr>
      </xdr:nvSpPr>
      <xdr:spPr bwMode="auto">
        <a:xfrm>
          <a:off x="0" y="4769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3" name="AutoShape 1341" descr="Nashville Predators">
          <a:extLst>
            <a:ext uri="{FF2B5EF4-FFF2-40B4-BE49-F238E27FC236}">
              <a16:creationId xmlns:a16="http://schemas.microsoft.com/office/drawing/2014/main" id="{00000000-0008-0000-0D00-00003D110000}"/>
            </a:ext>
          </a:extLst>
        </xdr:cNvPr>
        <xdr:cNvSpPr>
          <a:spLocks noChangeAspect="1" noChangeArrowheads="1"/>
        </xdr:cNvSpPr>
      </xdr:nvSpPr>
      <xdr:spPr bwMode="auto">
        <a:xfrm>
          <a:off x="0" y="4773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4" name="AutoShape 1342" descr="Philadelphia Flyers">
          <a:extLst>
            <a:ext uri="{FF2B5EF4-FFF2-40B4-BE49-F238E27FC236}">
              <a16:creationId xmlns:a16="http://schemas.microsoft.com/office/drawing/2014/main" id="{00000000-0008-0000-0D00-00003E110000}"/>
            </a:ext>
          </a:extLst>
        </xdr:cNvPr>
        <xdr:cNvSpPr>
          <a:spLocks noChangeAspect="1" noChangeArrowheads="1"/>
        </xdr:cNvSpPr>
      </xdr:nvSpPr>
      <xdr:spPr bwMode="auto">
        <a:xfrm>
          <a:off x="0" y="4777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5" name="AutoShape 1343" descr="Chicago Blackhawks">
          <a:extLst>
            <a:ext uri="{FF2B5EF4-FFF2-40B4-BE49-F238E27FC236}">
              <a16:creationId xmlns:a16="http://schemas.microsoft.com/office/drawing/2014/main" id="{00000000-0008-0000-0D00-00003F110000}"/>
            </a:ext>
          </a:extLst>
        </xdr:cNvPr>
        <xdr:cNvSpPr>
          <a:spLocks noChangeAspect="1" noChangeArrowheads="1"/>
        </xdr:cNvSpPr>
      </xdr:nvSpPr>
      <xdr:spPr bwMode="auto">
        <a:xfrm>
          <a:off x="0" y="4780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6" name="AutoShape 1344" descr="Tampa Bay Lightning">
          <a:extLst>
            <a:ext uri="{FF2B5EF4-FFF2-40B4-BE49-F238E27FC236}">
              <a16:creationId xmlns:a16="http://schemas.microsoft.com/office/drawing/2014/main" id="{00000000-0008-0000-0D00-000040110000}"/>
            </a:ext>
          </a:extLst>
        </xdr:cNvPr>
        <xdr:cNvSpPr>
          <a:spLocks noChangeAspect="1" noChangeArrowheads="1"/>
        </xdr:cNvSpPr>
      </xdr:nvSpPr>
      <xdr:spPr bwMode="auto">
        <a:xfrm>
          <a:off x="0" y="4784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7" name="AutoShape 1345" descr="Detroit Red Wings">
          <a:extLst>
            <a:ext uri="{FF2B5EF4-FFF2-40B4-BE49-F238E27FC236}">
              <a16:creationId xmlns:a16="http://schemas.microsoft.com/office/drawing/2014/main" id="{00000000-0008-0000-0D00-000041110000}"/>
            </a:ext>
          </a:extLst>
        </xdr:cNvPr>
        <xdr:cNvSpPr>
          <a:spLocks noChangeAspect="1" noChangeArrowheads="1"/>
        </xdr:cNvSpPr>
      </xdr:nvSpPr>
      <xdr:spPr bwMode="auto">
        <a:xfrm>
          <a:off x="0" y="4788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8" name="AutoShape 1346" descr="Buffalo Sabres">
          <a:extLst>
            <a:ext uri="{FF2B5EF4-FFF2-40B4-BE49-F238E27FC236}">
              <a16:creationId xmlns:a16="http://schemas.microsoft.com/office/drawing/2014/main" id="{00000000-0008-0000-0D00-000042110000}"/>
            </a:ext>
          </a:extLst>
        </xdr:cNvPr>
        <xdr:cNvSpPr>
          <a:spLocks noChangeAspect="1" noChangeArrowheads="1"/>
        </xdr:cNvSpPr>
      </xdr:nvSpPr>
      <xdr:spPr bwMode="auto">
        <a:xfrm>
          <a:off x="0" y="479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9" name="AutoShape 1347" descr="Vancouver Canucks">
          <a:extLst>
            <a:ext uri="{FF2B5EF4-FFF2-40B4-BE49-F238E27FC236}">
              <a16:creationId xmlns:a16="http://schemas.microsoft.com/office/drawing/2014/main" id="{00000000-0008-0000-0D00-000043110000}"/>
            </a:ext>
          </a:extLst>
        </xdr:cNvPr>
        <xdr:cNvSpPr>
          <a:spLocks noChangeAspect="1" noChangeArrowheads="1"/>
        </xdr:cNvSpPr>
      </xdr:nvSpPr>
      <xdr:spPr bwMode="auto">
        <a:xfrm>
          <a:off x="0" y="47954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0" name="AutoShape 1348" descr="New Jersey Devils">
          <a:extLst>
            <a:ext uri="{FF2B5EF4-FFF2-40B4-BE49-F238E27FC236}">
              <a16:creationId xmlns:a16="http://schemas.microsoft.com/office/drawing/2014/main" id="{00000000-0008-0000-0D00-000044110000}"/>
            </a:ext>
          </a:extLst>
        </xdr:cNvPr>
        <xdr:cNvSpPr>
          <a:spLocks noChangeAspect="1" noChangeArrowheads="1"/>
        </xdr:cNvSpPr>
      </xdr:nvSpPr>
      <xdr:spPr bwMode="auto">
        <a:xfrm>
          <a:off x="0" y="47991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1" name="AutoShape 1349" descr="Florida Panthers">
          <a:extLst>
            <a:ext uri="{FF2B5EF4-FFF2-40B4-BE49-F238E27FC236}">
              <a16:creationId xmlns:a16="http://schemas.microsoft.com/office/drawing/2014/main" id="{00000000-0008-0000-0D00-000045110000}"/>
            </a:ext>
          </a:extLst>
        </xdr:cNvPr>
        <xdr:cNvSpPr>
          <a:spLocks noChangeAspect="1" noChangeArrowheads="1"/>
        </xdr:cNvSpPr>
      </xdr:nvSpPr>
      <xdr:spPr bwMode="auto">
        <a:xfrm>
          <a:off x="0" y="48028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2" name="AutoShape 1350" descr="Ottawa Senators">
          <a:extLst>
            <a:ext uri="{FF2B5EF4-FFF2-40B4-BE49-F238E27FC236}">
              <a16:creationId xmlns:a16="http://schemas.microsoft.com/office/drawing/2014/main" id="{00000000-0008-0000-0D00-000046110000}"/>
            </a:ext>
          </a:extLst>
        </xdr:cNvPr>
        <xdr:cNvSpPr>
          <a:spLocks noChangeAspect="1" noChangeArrowheads="1"/>
        </xdr:cNvSpPr>
      </xdr:nvSpPr>
      <xdr:spPr bwMode="auto">
        <a:xfrm>
          <a:off x="0" y="48064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3" name="AutoShape 1351" descr="Los Angeles Kings">
          <a:extLst>
            <a:ext uri="{FF2B5EF4-FFF2-40B4-BE49-F238E27FC236}">
              <a16:creationId xmlns:a16="http://schemas.microsoft.com/office/drawing/2014/main" id="{00000000-0008-0000-0D00-000047110000}"/>
            </a:ext>
          </a:extLst>
        </xdr:cNvPr>
        <xdr:cNvSpPr>
          <a:spLocks noChangeAspect="1" noChangeArrowheads="1"/>
        </xdr:cNvSpPr>
      </xdr:nvSpPr>
      <xdr:spPr bwMode="auto">
        <a:xfrm>
          <a:off x="0" y="4810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4" name="AutoShape 1352" descr="Pittsburgh Penguins">
          <a:extLst>
            <a:ext uri="{FF2B5EF4-FFF2-40B4-BE49-F238E27FC236}">
              <a16:creationId xmlns:a16="http://schemas.microsoft.com/office/drawing/2014/main" id="{00000000-0008-0000-0D00-000048110000}"/>
            </a:ext>
          </a:extLst>
        </xdr:cNvPr>
        <xdr:cNvSpPr>
          <a:spLocks noChangeAspect="1" noChangeArrowheads="1"/>
        </xdr:cNvSpPr>
      </xdr:nvSpPr>
      <xdr:spPr bwMode="auto">
        <a:xfrm>
          <a:off x="0" y="4811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5" name="AutoShape 1353" descr="Arizona Coyotes">
          <a:extLst>
            <a:ext uri="{FF2B5EF4-FFF2-40B4-BE49-F238E27FC236}">
              <a16:creationId xmlns:a16="http://schemas.microsoft.com/office/drawing/2014/main" id="{00000000-0008-0000-0D00-000049110000}"/>
            </a:ext>
          </a:extLst>
        </xdr:cNvPr>
        <xdr:cNvSpPr>
          <a:spLocks noChangeAspect="1" noChangeArrowheads="1"/>
        </xdr:cNvSpPr>
      </xdr:nvSpPr>
      <xdr:spPr bwMode="auto">
        <a:xfrm>
          <a:off x="0" y="4815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6" name="AutoShape 1354" descr="Edmonton Oilers">
          <a:extLst>
            <a:ext uri="{FF2B5EF4-FFF2-40B4-BE49-F238E27FC236}">
              <a16:creationId xmlns:a16="http://schemas.microsoft.com/office/drawing/2014/main" id="{00000000-0008-0000-0D00-00004A110000}"/>
            </a:ext>
          </a:extLst>
        </xdr:cNvPr>
        <xdr:cNvSpPr>
          <a:spLocks noChangeAspect="1" noChangeArrowheads="1"/>
        </xdr:cNvSpPr>
      </xdr:nvSpPr>
      <xdr:spPr bwMode="auto">
        <a:xfrm>
          <a:off x="0" y="48174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7" name="AutoShape 1355" descr="Chicago Blackhawks">
          <a:extLst>
            <a:ext uri="{FF2B5EF4-FFF2-40B4-BE49-F238E27FC236}">
              <a16:creationId xmlns:a16="http://schemas.microsoft.com/office/drawing/2014/main" id="{00000000-0008-0000-0D00-00004B110000}"/>
            </a:ext>
          </a:extLst>
        </xdr:cNvPr>
        <xdr:cNvSpPr>
          <a:spLocks noChangeAspect="1" noChangeArrowheads="1"/>
        </xdr:cNvSpPr>
      </xdr:nvSpPr>
      <xdr:spPr bwMode="auto">
        <a:xfrm>
          <a:off x="0" y="48210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8" name="AutoShape 1356" descr="Minnesota Wild">
          <a:extLst>
            <a:ext uri="{FF2B5EF4-FFF2-40B4-BE49-F238E27FC236}">
              <a16:creationId xmlns:a16="http://schemas.microsoft.com/office/drawing/2014/main" id="{00000000-0008-0000-0D00-00004C110000}"/>
            </a:ext>
          </a:extLst>
        </xdr:cNvPr>
        <xdr:cNvSpPr>
          <a:spLocks noChangeAspect="1" noChangeArrowheads="1"/>
        </xdr:cNvSpPr>
      </xdr:nvSpPr>
      <xdr:spPr bwMode="auto">
        <a:xfrm>
          <a:off x="0" y="48247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9" name="AutoShape 1357" descr="Tampa Bay Lightning">
          <a:extLst>
            <a:ext uri="{FF2B5EF4-FFF2-40B4-BE49-F238E27FC236}">
              <a16:creationId xmlns:a16="http://schemas.microsoft.com/office/drawing/2014/main" id="{00000000-0008-0000-0D00-00004D110000}"/>
            </a:ext>
          </a:extLst>
        </xdr:cNvPr>
        <xdr:cNvSpPr>
          <a:spLocks noChangeAspect="1" noChangeArrowheads="1"/>
        </xdr:cNvSpPr>
      </xdr:nvSpPr>
      <xdr:spPr bwMode="auto">
        <a:xfrm>
          <a:off x="0" y="4828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0" name="AutoShape 1358" descr="Toronto Maple Leafs">
          <a:extLst>
            <a:ext uri="{FF2B5EF4-FFF2-40B4-BE49-F238E27FC236}">
              <a16:creationId xmlns:a16="http://schemas.microsoft.com/office/drawing/2014/main" id="{00000000-0008-0000-0D00-00004E110000}"/>
            </a:ext>
          </a:extLst>
        </xdr:cNvPr>
        <xdr:cNvSpPr>
          <a:spLocks noChangeAspect="1" noChangeArrowheads="1"/>
        </xdr:cNvSpPr>
      </xdr:nvSpPr>
      <xdr:spPr bwMode="auto">
        <a:xfrm>
          <a:off x="0" y="48320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1" name="AutoShape 1359" descr="Winnipeg Jets">
          <a:extLst>
            <a:ext uri="{FF2B5EF4-FFF2-40B4-BE49-F238E27FC236}">
              <a16:creationId xmlns:a16="http://schemas.microsoft.com/office/drawing/2014/main" id="{00000000-0008-0000-0D00-00004F110000}"/>
            </a:ext>
          </a:extLst>
        </xdr:cNvPr>
        <xdr:cNvSpPr>
          <a:spLocks noChangeAspect="1" noChangeArrowheads="1"/>
        </xdr:cNvSpPr>
      </xdr:nvSpPr>
      <xdr:spPr bwMode="auto">
        <a:xfrm>
          <a:off x="0" y="4835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32" name="AutoShape 1360" descr="Los Angeles Kings">
          <a:extLst>
            <a:ext uri="{FF2B5EF4-FFF2-40B4-BE49-F238E27FC236}">
              <a16:creationId xmlns:a16="http://schemas.microsoft.com/office/drawing/2014/main" id="{00000000-0008-0000-0D00-000050110000}"/>
            </a:ext>
          </a:extLst>
        </xdr:cNvPr>
        <xdr:cNvSpPr>
          <a:spLocks noChangeAspect="1" noChangeArrowheads="1"/>
        </xdr:cNvSpPr>
      </xdr:nvSpPr>
      <xdr:spPr bwMode="auto">
        <a:xfrm>
          <a:off x="0" y="4839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3" name="AutoShape 1361" descr="Anaheim Ducks">
          <a:extLst>
            <a:ext uri="{FF2B5EF4-FFF2-40B4-BE49-F238E27FC236}">
              <a16:creationId xmlns:a16="http://schemas.microsoft.com/office/drawing/2014/main" id="{00000000-0008-0000-0D00-000051110000}"/>
            </a:ext>
          </a:extLst>
        </xdr:cNvPr>
        <xdr:cNvSpPr>
          <a:spLocks noChangeAspect="1" noChangeArrowheads="1"/>
        </xdr:cNvSpPr>
      </xdr:nvSpPr>
      <xdr:spPr bwMode="auto">
        <a:xfrm>
          <a:off x="0" y="48412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4" name="AutoShape 1362" descr="New York Islanders">
          <a:extLst>
            <a:ext uri="{FF2B5EF4-FFF2-40B4-BE49-F238E27FC236}">
              <a16:creationId xmlns:a16="http://schemas.microsoft.com/office/drawing/2014/main" id="{00000000-0008-0000-0D00-000052110000}"/>
            </a:ext>
          </a:extLst>
        </xdr:cNvPr>
        <xdr:cNvSpPr>
          <a:spLocks noChangeAspect="1" noChangeArrowheads="1"/>
        </xdr:cNvSpPr>
      </xdr:nvSpPr>
      <xdr:spPr bwMode="auto">
        <a:xfrm>
          <a:off x="0" y="48448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5" name="AutoShape 1363" descr="Pittsburgh Penguins">
          <a:extLst>
            <a:ext uri="{FF2B5EF4-FFF2-40B4-BE49-F238E27FC236}">
              <a16:creationId xmlns:a16="http://schemas.microsoft.com/office/drawing/2014/main" id="{00000000-0008-0000-0D00-000053110000}"/>
            </a:ext>
          </a:extLst>
        </xdr:cNvPr>
        <xdr:cNvSpPr>
          <a:spLocks noChangeAspect="1" noChangeArrowheads="1"/>
        </xdr:cNvSpPr>
      </xdr:nvSpPr>
      <xdr:spPr bwMode="auto">
        <a:xfrm>
          <a:off x="0" y="4848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6" name="AutoShape 1364" descr="Columbus Blue Jackets">
          <a:extLst>
            <a:ext uri="{FF2B5EF4-FFF2-40B4-BE49-F238E27FC236}">
              <a16:creationId xmlns:a16="http://schemas.microsoft.com/office/drawing/2014/main" id="{00000000-0008-0000-0D00-000054110000}"/>
            </a:ext>
          </a:extLst>
        </xdr:cNvPr>
        <xdr:cNvSpPr>
          <a:spLocks noChangeAspect="1" noChangeArrowheads="1"/>
        </xdr:cNvSpPr>
      </xdr:nvSpPr>
      <xdr:spPr bwMode="auto">
        <a:xfrm>
          <a:off x="0" y="4852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7" name="AutoShape 1365" descr="Tampa Bay Lightning">
          <a:extLst>
            <a:ext uri="{FF2B5EF4-FFF2-40B4-BE49-F238E27FC236}">
              <a16:creationId xmlns:a16="http://schemas.microsoft.com/office/drawing/2014/main" id="{00000000-0008-0000-0D00-000055110000}"/>
            </a:ext>
          </a:extLst>
        </xdr:cNvPr>
        <xdr:cNvSpPr>
          <a:spLocks noChangeAspect="1" noChangeArrowheads="1"/>
        </xdr:cNvSpPr>
      </xdr:nvSpPr>
      <xdr:spPr bwMode="auto">
        <a:xfrm>
          <a:off x="0" y="4855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8" name="AutoShape 1366" descr="Edmonton Oilers">
          <a:extLst>
            <a:ext uri="{FF2B5EF4-FFF2-40B4-BE49-F238E27FC236}">
              <a16:creationId xmlns:a16="http://schemas.microsoft.com/office/drawing/2014/main" id="{00000000-0008-0000-0D00-000056110000}"/>
            </a:ext>
          </a:extLst>
        </xdr:cNvPr>
        <xdr:cNvSpPr>
          <a:spLocks noChangeAspect="1" noChangeArrowheads="1"/>
        </xdr:cNvSpPr>
      </xdr:nvSpPr>
      <xdr:spPr bwMode="auto">
        <a:xfrm>
          <a:off x="0" y="48595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9" name="AutoShape 1367" descr="Washington Capitals">
          <a:extLst>
            <a:ext uri="{FF2B5EF4-FFF2-40B4-BE49-F238E27FC236}">
              <a16:creationId xmlns:a16="http://schemas.microsoft.com/office/drawing/2014/main" id="{00000000-0008-0000-0D00-000057110000}"/>
            </a:ext>
          </a:extLst>
        </xdr:cNvPr>
        <xdr:cNvSpPr>
          <a:spLocks noChangeAspect="1" noChangeArrowheads="1"/>
        </xdr:cNvSpPr>
      </xdr:nvSpPr>
      <xdr:spPr bwMode="auto">
        <a:xfrm>
          <a:off x="0" y="48631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0" name="AutoShape 1368" descr="Washington Capitals">
          <a:extLst>
            <a:ext uri="{FF2B5EF4-FFF2-40B4-BE49-F238E27FC236}">
              <a16:creationId xmlns:a16="http://schemas.microsoft.com/office/drawing/2014/main" id="{00000000-0008-0000-0D00-000058110000}"/>
            </a:ext>
          </a:extLst>
        </xdr:cNvPr>
        <xdr:cNvSpPr>
          <a:spLocks noChangeAspect="1" noChangeArrowheads="1"/>
        </xdr:cNvSpPr>
      </xdr:nvSpPr>
      <xdr:spPr bwMode="auto">
        <a:xfrm>
          <a:off x="0" y="48668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1" name="AutoShape 1369" descr="Detroit Red Wings">
          <a:extLst>
            <a:ext uri="{FF2B5EF4-FFF2-40B4-BE49-F238E27FC236}">
              <a16:creationId xmlns:a16="http://schemas.microsoft.com/office/drawing/2014/main" id="{00000000-0008-0000-0D00-000059110000}"/>
            </a:ext>
          </a:extLst>
        </xdr:cNvPr>
        <xdr:cNvSpPr>
          <a:spLocks noChangeAspect="1" noChangeArrowheads="1"/>
        </xdr:cNvSpPr>
      </xdr:nvSpPr>
      <xdr:spPr bwMode="auto">
        <a:xfrm>
          <a:off x="0" y="48704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2" name="AutoShape 1370" descr="Philadelphia Flyers">
          <a:extLst>
            <a:ext uri="{FF2B5EF4-FFF2-40B4-BE49-F238E27FC236}">
              <a16:creationId xmlns:a16="http://schemas.microsoft.com/office/drawing/2014/main" id="{00000000-0008-0000-0D00-00005A110000}"/>
            </a:ext>
          </a:extLst>
        </xdr:cNvPr>
        <xdr:cNvSpPr>
          <a:spLocks noChangeAspect="1" noChangeArrowheads="1"/>
        </xdr:cNvSpPr>
      </xdr:nvSpPr>
      <xdr:spPr bwMode="auto">
        <a:xfrm>
          <a:off x="0" y="4872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3" name="AutoShape 1371" descr="Chicago Blackhawks">
          <a:extLst>
            <a:ext uri="{FF2B5EF4-FFF2-40B4-BE49-F238E27FC236}">
              <a16:creationId xmlns:a16="http://schemas.microsoft.com/office/drawing/2014/main" id="{00000000-0008-0000-0D00-00005B110000}"/>
            </a:ext>
          </a:extLst>
        </xdr:cNvPr>
        <xdr:cNvSpPr>
          <a:spLocks noChangeAspect="1" noChangeArrowheads="1"/>
        </xdr:cNvSpPr>
      </xdr:nvSpPr>
      <xdr:spPr bwMode="auto">
        <a:xfrm>
          <a:off x="0" y="4875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4" name="AutoShape 1372" descr="St Louis Blues">
          <a:extLst>
            <a:ext uri="{FF2B5EF4-FFF2-40B4-BE49-F238E27FC236}">
              <a16:creationId xmlns:a16="http://schemas.microsoft.com/office/drawing/2014/main" id="{00000000-0008-0000-0D00-00005C110000}"/>
            </a:ext>
          </a:extLst>
        </xdr:cNvPr>
        <xdr:cNvSpPr>
          <a:spLocks noChangeAspect="1" noChangeArrowheads="1"/>
        </xdr:cNvSpPr>
      </xdr:nvSpPr>
      <xdr:spPr bwMode="auto">
        <a:xfrm>
          <a:off x="0" y="4879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5" name="AutoShape 1373" descr="Chicago Blackhawks">
          <a:extLst>
            <a:ext uri="{FF2B5EF4-FFF2-40B4-BE49-F238E27FC236}">
              <a16:creationId xmlns:a16="http://schemas.microsoft.com/office/drawing/2014/main" id="{00000000-0008-0000-0D00-00005D110000}"/>
            </a:ext>
          </a:extLst>
        </xdr:cNvPr>
        <xdr:cNvSpPr>
          <a:spLocks noChangeAspect="1" noChangeArrowheads="1"/>
        </xdr:cNvSpPr>
      </xdr:nvSpPr>
      <xdr:spPr bwMode="auto">
        <a:xfrm>
          <a:off x="0" y="488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6" name="AutoShape 1374" descr="Carolina Hurricanes">
          <a:extLst>
            <a:ext uri="{FF2B5EF4-FFF2-40B4-BE49-F238E27FC236}">
              <a16:creationId xmlns:a16="http://schemas.microsoft.com/office/drawing/2014/main" id="{00000000-0008-0000-0D00-00005E110000}"/>
            </a:ext>
          </a:extLst>
        </xdr:cNvPr>
        <xdr:cNvSpPr>
          <a:spLocks noChangeAspect="1" noChangeArrowheads="1"/>
        </xdr:cNvSpPr>
      </xdr:nvSpPr>
      <xdr:spPr bwMode="auto">
        <a:xfrm>
          <a:off x="0" y="48869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7" name="AutoShape 1375" descr="New Jersey Devils">
          <a:extLst>
            <a:ext uri="{FF2B5EF4-FFF2-40B4-BE49-F238E27FC236}">
              <a16:creationId xmlns:a16="http://schemas.microsoft.com/office/drawing/2014/main" id="{00000000-0008-0000-0D00-00005F110000}"/>
            </a:ext>
          </a:extLst>
        </xdr:cNvPr>
        <xdr:cNvSpPr>
          <a:spLocks noChangeAspect="1" noChangeArrowheads="1"/>
        </xdr:cNvSpPr>
      </xdr:nvSpPr>
      <xdr:spPr bwMode="auto">
        <a:xfrm>
          <a:off x="0" y="48905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8" name="AutoShape 1376" descr="Vancouver Canucks">
          <a:extLst>
            <a:ext uri="{FF2B5EF4-FFF2-40B4-BE49-F238E27FC236}">
              <a16:creationId xmlns:a16="http://schemas.microsoft.com/office/drawing/2014/main" id="{00000000-0008-0000-0D00-000060110000}"/>
            </a:ext>
          </a:extLst>
        </xdr:cNvPr>
        <xdr:cNvSpPr>
          <a:spLocks noChangeAspect="1" noChangeArrowheads="1"/>
        </xdr:cNvSpPr>
      </xdr:nvSpPr>
      <xdr:spPr bwMode="auto">
        <a:xfrm>
          <a:off x="0" y="4894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9" name="AutoShape 1377" descr="Ottawa Senators">
          <a:extLst>
            <a:ext uri="{FF2B5EF4-FFF2-40B4-BE49-F238E27FC236}">
              <a16:creationId xmlns:a16="http://schemas.microsoft.com/office/drawing/2014/main" id="{00000000-0008-0000-0D00-000061110000}"/>
            </a:ext>
          </a:extLst>
        </xdr:cNvPr>
        <xdr:cNvSpPr>
          <a:spLocks noChangeAspect="1" noChangeArrowheads="1"/>
        </xdr:cNvSpPr>
      </xdr:nvSpPr>
      <xdr:spPr bwMode="auto">
        <a:xfrm>
          <a:off x="0" y="4896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0" name="AutoShape 1378" descr="Arizona Coyotes">
          <a:extLst>
            <a:ext uri="{FF2B5EF4-FFF2-40B4-BE49-F238E27FC236}">
              <a16:creationId xmlns:a16="http://schemas.microsoft.com/office/drawing/2014/main" id="{00000000-0008-0000-0D00-000062110000}"/>
            </a:ext>
          </a:extLst>
        </xdr:cNvPr>
        <xdr:cNvSpPr>
          <a:spLocks noChangeAspect="1" noChangeArrowheads="1"/>
        </xdr:cNvSpPr>
      </xdr:nvSpPr>
      <xdr:spPr bwMode="auto">
        <a:xfrm>
          <a:off x="0" y="4899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1" name="AutoShape 1379" descr="Tampa Bay Lightning">
          <a:extLst>
            <a:ext uri="{FF2B5EF4-FFF2-40B4-BE49-F238E27FC236}">
              <a16:creationId xmlns:a16="http://schemas.microsoft.com/office/drawing/2014/main" id="{00000000-0008-0000-0D00-000063110000}"/>
            </a:ext>
          </a:extLst>
        </xdr:cNvPr>
        <xdr:cNvSpPr>
          <a:spLocks noChangeAspect="1" noChangeArrowheads="1"/>
        </xdr:cNvSpPr>
      </xdr:nvSpPr>
      <xdr:spPr bwMode="auto">
        <a:xfrm>
          <a:off x="0" y="4901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2" name="AutoShape 1380" descr="New York Rangers">
          <a:extLst>
            <a:ext uri="{FF2B5EF4-FFF2-40B4-BE49-F238E27FC236}">
              <a16:creationId xmlns:a16="http://schemas.microsoft.com/office/drawing/2014/main" id="{00000000-0008-0000-0D00-000064110000}"/>
            </a:ext>
          </a:extLst>
        </xdr:cNvPr>
        <xdr:cNvSpPr>
          <a:spLocks noChangeAspect="1" noChangeArrowheads="1"/>
        </xdr:cNvSpPr>
      </xdr:nvSpPr>
      <xdr:spPr bwMode="auto">
        <a:xfrm>
          <a:off x="0" y="49052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3" name="AutoShape 1381" descr="New Jersey Devils">
          <a:extLst>
            <a:ext uri="{FF2B5EF4-FFF2-40B4-BE49-F238E27FC236}">
              <a16:creationId xmlns:a16="http://schemas.microsoft.com/office/drawing/2014/main" id="{00000000-0008-0000-0D00-000065110000}"/>
            </a:ext>
          </a:extLst>
        </xdr:cNvPr>
        <xdr:cNvSpPr>
          <a:spLocks noChangeAspect="1" noChangeArrowheads="1"/>
        </xdr:cNvSpPr>
      </xdr:nvSpPr>
      <xdr:spPr bwMode="auto">
        <a:xfrm>
          <a:off x="0" y="4907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4" name="AutoShape 1382" descr="San Jose Sharks">
          <a:extLst>
            <a:ext uri="{FF2B5EF4-FFF2-40B4-BE49-F238E27FC236}">
              <a16:creationId xmlns:a16="http://schemas.microsoft.com/office/drawing/2014/main" id="{00000000-0008-0000-0D00-000066110000}"/>
            </a:ext>
          </a:extLst>
        </xdr:cNvPr>
        <xdr:cNvSpPr>
          <a:spLocks noChangeAspect="1" noChangeArrowheads="1"/>
        </xdr:cNvSpPr>
      </xdr:nvSpPr>
      <xdr:spPr bwMode="auto">
        <a:xfrm>
          <a:off x="0" y="4910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5" name="AutoShape 1383" descr="Anaheim Ducks">
          <a:extLst>
            <a:ext uri="{FF2B5EF4-FFF2-40B4-BE49-F238E27FC236}">
              <a16:creationId xmlns:a16="http://schemas.microsoft.com/office/drawing/2014/main" id="{00000000-0008-0000-0D00-000067110000}"/>
            </a:ext>
          </a:extLst>
        </xdr:cNvPr>
        <xdr:cNvSpPr>
          <a:spLocks noChangeAspect="1" noChangeArrowheads="1"/>
        </xdr:cNvSpPr>
      </xdr:nvSpPr>
      <xdr:spPr bwMode="auto">
        <a:xfrm>
          <a:off x="0" y="49143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6" name="AutoShape 1384" descr="Calgary Flames">
          <a:extLst>
            <a:ext uri="{FF2B5EF4-FFF2-40B4-BE49-F238E27FC236}">
              <a16:creationId xmlns:a16="http://schemas.microsoft.com/office/drawing/2014/main" id="{00000000-0008-0000-0D00-000068110000}"/>
            </a:ext>
          </a:extLst>
        </xdr:cNvPr>
        <xdr:cNvSpPr>
          <a:spLocks noChangeAspect="1" noChangeArrowheads="1"/>
        </xdr:cNvSpPr>
      </xdr:nvSpPr>
      <xdr:spPr bwMode="auto">
        <a:xfrm>
          <a:off x="0" y="4916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7" name="AutoShape 1385" descr="New Jersey Devils">
          <a:extLst>
            <a:ext uri="{FF2B5EF4-FFF2-40B4-BE49-F238E27FC236}">
              <a16:creationId xmlns:a16="http://schemas.microsoft.com/office/drawing/2014/main" id="{00000000-0008-0000-0D00-000069110000}"/>
            </a:ext>
          </a:extLst>
        </xdr:cNvPr>
        <xdr:cNvSpPr>
          <a:spLocks noChangeAspect="1" noChangeArrowheads="1"/>
        </xdr:cNvSpPr>
      </xdr:nvSpPr>
      <xdr:spPr bwMode="auto">
        <a:xfrm>
          <a:off x="0" y="4919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58" name="AutoShape 1386" descr="New Jersey Devils">
          <a:extLst>
            <a:ext uri="{FF2B5EF4-FFF2-40B4-BE49-F238E27FC236}">
              <a16:creationId xmlns:a16="http://schemas.microsoft.com/office/drawing/2014/main" id="{00000000-0008-0000-0D00-00006A110000}"/>
            </a:ext>
          </a:extLst>
        </xdr:cNvPr>
        <xdr:cNvSpPr>
          <a:spLocks noChangeAspect="1" noChangeArrowheads="1"/>
        </xdr:cNvSpPr>
      </xdr:nvSpPr>
      <xdr:spPr bwMode="auto">
        <a:xfrm>
          <a:off x="0" y="49216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9" name="AutoShape 1387" descr="Columbus Blue Jackets">
          <a:extLst>
            <a:ext uri="{FF2B5EF4-FFF2-40B4-BE49-F238E27FC236}">
              <a16:creationId xmlns:a16="http://schemas.microsoft.com/office/drawing/2014/main" id="{00000000-0008-0000-0D00-00006B110000}"/>
            </a:ext>
          </a:extLst>
        </xdr:cNvPr>
        <xdr:cNvSpPr>
          <a:spLocks noChangeAspect="1" noChangeArrowheads="1"/>
        </xdr:cNvSpPr>
      </xdr:nvSpPr>
      <xdr:spPr bwMode="auto">
        <a:xfrm>
          <a:off x="0" y="4923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0" name="AutoShape 1388" descr="Florida Panthers">
          <a:extLst>
            <a:ext uri="{FF2B5EF4-FFF2-40B4-BE49-F238E27FC236}">
              <a16:creationId xmlns:a16="http://schemas.microsoft.com/office/drawing/2014/main" id="{00000000-0008-0000-0D00-00006C110000}"/>
            </a:ext>
          </a:extLst>
        </xdr:cNvPr>
        <xdr:cNvSpPr>
          <a:spLocks noChangeAspect="1" noChangeArrowheads="1"/>
        </xdr:cNvSpPr>
      </xdr:nvSpPr>
      <xdr:spPr bwMode="auto">
        <a:xfrm>
          <a:off x="0" y="49253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1" name="AutoShape 1389" descr="Anaheim Ducks">
          <a:extLst>
            <a:ext uri="{FF2B5EF4-FFF2-40B4-BE49-F238E27FC236}">
              <a16:creationId xmlns:a16="http://schemas.microsoft.com/office/drawing/2014/main" id="{00000000-0008-0000-0D00-00006D110000}"/>
            </a:ext>
          </a:extLst>
        </xdr:cNvPr>
        <xdr:cNvSpPr>
          <a:spLocks noChangeAspect="1" noChangeArrowheads="1"/>
        </xdr:cNvSpPr>
      </xdr:nvSpPr>
      <xdr:spPr bwMode="auto">
        <a:xfrm>
          <a:off x="0" y="4928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2" name="AutoShape 1390" descr="New Jersey Devils">
          <a:extLst>
            <a:ext uri="{FF2B5EF4-FFF2-40B4-BE49-F238E27FC236}">
              <a16:creationId xmlns:a16="http://schemas.microsoft.com/office/drawing/2014/main" id="{00000000-0008-0000-0D00-00006E110000}"/>
            </a:ext>
          </a:extLst>
        </xdr:cNvPr>
        <xdr:cNvSpPr>
          <a:spLocks noChangeAspect="1" noChangeArrowheads="1"/>
        </xdr:cNvSpPr>
      </xdr:nvSpPr>
      <xdr:spPr bwMode="auto">
        <a:xfrm>
          <a:off x="0" y="4932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3" name="AutoShape 1391" descr="Chicago Blackhawks">
          <a:extLst>
            <a:ext uri="{FF2B5EF4-FFF2-40B4-BE49-F238E27FC236}">
              <a16:creationId xmlns:a16="http://schemas.microsoft.com/office/drawing/2014/main" id="{00000000-0008-0000-0D00-00006F110000}"/>
            </a:ext>
          </a:extLst>
        </xdr:cNvPr>
        <xdr:cNvSpPr>
          <a:spLocks noChangeAspect="1" noChangeArrowheads="1"/>
        </xdr:cNvSpPr>
      </xdr:nvSpPr>
      <xdr:spPr bwMode="auto">
        <a:xfrm>
          <a:off x="0" y="4936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4" name="AutoShape 1392" descr="Toronto Maple Leafs">
          <a:extLst>
            <a:ext uri="{FF2B5EF4-FFF2-40B4-BE49-F238E27FC236}">
              <a16:creationId xmlns:a16="http://schemas.microsoft.com/office/drawing/2014/main" id="{00000000-0008-0000-0D00-000070110000}"/>
            </a:ext>
          </a:extLst>
        </xdr:cNvPr>
        <xdr:cNvSpPr>
          <a:spLocks noChangeAspect="1" noChangeArrowheads="1"/>
        </xdr:cNvSpPr>
      </xdr:nvSpPr>
      <xdr:spPr bwMode="auto">
        <a:xfrm>
          <a:off x="0" y="4939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5" name="AutoShape 1393" descr="Montreal Canadiens">
          <a:extLst>
            <a:ext uri="{FF2B5EF4-FFF2-40B4-BE49-F238E27FC236}">
              <a16:creationId xmlns:a16="http://schemas.microsoft.com/office/drawing/2014/main" id="{00000000-0008-0000-0D00-000071110000}"/>
            </a:ext>
          </a:extLst>
        </xdr:cNvPr>
        <xdr:cNvSpPr>
          <a:spLocks noChangeAspect="1" noChangeArrowheads="1"/>
        </xdr:cNvSpPr>
      </xdr:nvSpPr>
      <xdr:spPr bwMode="auto">
        <a:xfrm>
          <a:off x="0" y="4943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6" name="AutoShape 1394" descr="Florida Panthers">
          <a:extLst>
            <a:ext uri="{FF2B5EF4-FFF2-40B4-BE49-F238E27FC236}">
              <a16:creationId xmlns:a16="http://schemas.microsoft.com/office/drawing/2014/main" id="{00000000-0008-0000-0D00-000072110000}"/>
            </a:ext>
          </a:extLst>
        </xdr:cNvPr>
        <xdr:cNvSpPr>
          <a:spLocks noChangeAspect="1" noChangeArrowheads="1"/>
        </xdr:cNvSpPr>
      </xdr:nvSpPr>
      <xdr:spPr bwMode="auto">
        <a:xfrm>
          <a:off x="0" y="4947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67" name="AutoShape 1395" descr="St Louis Blues">
          <a:extLst>
            <a:ext uri="{FF2B5EF4-FFF2-40B4-BE49-F238E27FC236}">
              <a16:creationId xmlns:a16="http://schemas.microsoft.com/office/drawing/2014/main" id="{00000000-0008-0000-0D00-000073110000}"/>
            </a:ext>
          </a:extLst>
        </xdr:cNvPr>
        <xdr:cNvSpPr>
          <a:spLocks noChangeAspect="1" noChangeArrowheads="1"/>
        </xdr:cNvSpPr>
      </xdr:nvSpPr>
      <xdr:spPr bwMode="auto">
        <a:xfrm>
          <a:off x="0" y="4952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8" name="AutoShape 1396" descr="Chicago Blackhawks">
          <a:extLst>
            <a:ext uri="{FF2B5EF4-FFF2-40B4-BE49-F238E27FC236}">
              <a16:creationId xmlns:a16="http://schemas.microsoft.com/office/drawing/2014/main" id="{00000000-0008-0000-0D00-000074110000}"/>
            </a:ext>
          </a:extLst>
        </xdr:cNvPr>
        <xdr:cNvSpPr>
          <a:spLocks noChangeAspect="1" noChangeArrowheads="1"/>
        </xdr:cNvSpPr>
      </xdr:nvSpPr>
      <xdr:spPr bwMode="auto">
        <a:xfrm>
          <a:off x="0" y="49546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9" name="AutoShape 1397" descr="New York Rangers">
          <a:extLst>
            <a:ext uri="{FF2B5EF4-FFF2-40B4-BE49-F238E27FC236}">
              <a16:creationId xmlns:a16="http://schemas.microsoft.com/office/drawing/2014/main" id="{00000000-0008-0000-0D00-000075110000}"/>
            </a:ext>
          </a:extLst>
        </xdr:cNvPr>
        <xdr:cNvSpPr>
          <a:spLocks noChangeAspect="1" noChangeArrowheads="1"/>
        </xdr:cNvSpPr>
      </xdr:nvSpPr>
      <xdr:spPr bwMode="auto">
        <a:xfrm>
          <a:off x="0" y="4958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0" name="AutoShape 1398" descr="New York Rangers">
          <a:extLst>
            <a:ext uri="{FF2B5EF4-FFF2-40B4-BE49-F238E27FC236}">
              <a16:creationId xmlns:a16="http://schemas.microsoft.com/office/drawing/2014/main" id="{00000000-0008-0000-0D00-000076110000}"/>
            </a:ext>
          </a:extLst>
        </xdr:cNvPr>
        <xdr:cNvSpPr>
          <a:spLocks noChangeAspect="1" noChangeArrowheads="1"/>
        </xdr:cNvSpPr>
      </xdr:nvSpPr>
      <xdr:spPr bwMode="auto">
        <a:xfrm>
          <a:off x="0" y="49619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1" name="AutoShape 1399" descr="Vancouver Canucks">
          <a:extLst>
            <a:ext uri="{FF2B5EF4-FFF2-40B4-BE49-F238E27FC236}">
              <a16:creationId xmlns:a16="http://schemas.microsoft.com/office/drawing/2014/main" id="{00000000-0008-0000-0D00-000077110000}"/>
            </a:ext>
          </a:extLst>
        </xdr:cNvPr>
        <xdr:cNvSpPr>
          <a:spLocks noChangeAspect="1" noChangeArrowheads="1"/>
        </xdr:cNvSpPr>
      </xdr:nvSpPr>
      <xdr:spPr bwMode="auto">
        <a:xfrm>
          <a:off x="0" y="4965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2" name="AutoShape 1400" descr="Nashville Predators">
          <a:extLst>
            <a:ext uri="{FF2B5EF4-FFF2-40B4-BE49-F238E27FC236}">
              <a16:creationId xmlns:a16="http://schemas.microsoft.com/office/drawing/2014/main" id="{00000000-0008-0000-0D00-000078110000}"/>
            </a:ext>
          </a:extLst>
        </xdr:cNvPr>
        <xdr:cNvSpPr>
          <a:spLocks noChangeAspect="1" noChangeArrowheads="1"/>
        </xdr:cNvSpPr>
      </xdr:nvSpPr>
      <xdr:spPr bwMode="auto">
        <a:xfrm>
          <a:off x="0" y="4969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3" name="AutoShape 1401" descr="Columbus Blue Jackets">
          <a:extLst>
            <a:ext uri="{FF2B5EF4-FFF2-40B4-BE49-F238E27FC236}">
              <a16:creationId xmlns:a16="http://schemas.microsoft.com/office/drawing/2014/main" id="{00000000-0008-0000-0D00-000079110000}"/>
            </a:ext>
          </a:extLst>
        </xdr:cNvPr>
        <xdr:cNvSpPr>
          <a:spLocks noChangeAspect="1" noChangeArrowheads="1"/>
        </xdr:cNvSpPr>
      </xdr:nvSpPr>
      <xdr:spPr bwMode="auto">
        <a:xfrm>
          <a:off x="0" y="4972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4" name="AutoShape 1402" descr="Tampa Bay Lightning">
          <a:extLst>
            <a:ext uri="{FF2B5EF4-FFF2-40B4-BE49-F238E27FC236}">
              <a16:creationId xmlns:a16="http://schemas.microsoft.com/office/drawing/2014/main" id="{00000000-0008-0000-0D00-00007A110000}"/>
            </a:ext>
          </a:extLst>
        </xdr:cNvPr>
        <xdr:cNvSpPr>
          <a:spLocks noChangeAspect="1" noChangeArrowheads="1"/>
        </xdr:cNvSpPr>
      </xdr:nvSpPr>
      <xdr:spPr bwMode="auto">
        <a:xfrm>
          <a:off x="0" y="4976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5" name="AutoShape 1403" descr="Anaheim Ducks">
          <a:extLst>
            <a:ext uri="{FF2B5EF4-FFF2-40B4-BE49-F238E27FC236}">
              <a16:creationId xmlns:a16="http://schemas.microsoft.com/office/drawing/2014/main" id="{00000000-0008-0000-0D00-00007B110000}"/>
            </a:ext>
          </a:extLst>
        </xdr:cNvPr>
        <xdr:cNvSpPr>
          <a:spLocks noChangeAspect="1" noChangeArrowheads="1"/>
        </xdr:cNvSpPr>
      </xdr:nvSpPr>
      <xdr:spPr bwMode="auto">
        <a:xfrm>
          <a:off x="0" y="4980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6" name="AutoShape 1404" descr="Dallas Stars">
          <a:extLst>
            <a:ext uri="{FF2B5EF4-FFF2-40B4-BE49-F238E27FC236}">
              <a16:creationId xmlns:a16="http://schemas.microsoft.com/office/drawing/2014/main" id="{00000000-0008-0000-0D00-00007C110000}"/>
            </a:ext>
          </a:extLst>
        </xdr:cNvPr>
        <xdr:cNvSpPr>
          <a:spLocks noChangeAspect="1" noChangeArrowheads="1"/>
        </xdr:cNvSpPr>
      </xdr:nvSpPr>
      <xdr:spPr bwMode="auto">
        <a:xfrm>
          <a:off x="0" y="49838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7" name="AutoShape 1405" descr="Pittsburgh Penguins">
          <a:extLst>
            <a:ext uri="{FF2B5EF4-FFF2-40B4-BE49-F238E27FC236}">
              <a16:creationId xmlns:a16="http://schemas.microsoft.com/office/drawing/2014/main" id="{00000000-0008-0000-0D00-00007D110000}"/>
            </a:ext>
          </a:extLst>
        </xdr:cNvPr>
        <xdr:cNvSpPr>
          <a:spLocks noChangeAspect="1" noChangeArrowheads="1"/>
        </xdr:cNvSpPr>
      </xdr:nvSpPr>
      <xdr:spPr bwMode="auto">
        <a:xfrm>
          <a:off x="0" y="49875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8" name="AutoShape 1406" descr="Chicago Blackhawks">
          <a:extLst>
            <a:ext uri="{FF2B5EF4-FFF2-40B4-BE49-F238E27FC236}">
              <a16:creationId xmlns:a16="http://schemas.microsoft.com/office/drawing/2014/main" id="{00000000-0008-0000-0D00-00007E110000}"/>
            </a:ext>
          </a:extLst>
        </xdr:cNvPr>
        <xdr:cNvSpPr>
          <a:spLocks noChangeAspect="1" noChangeArrowheads="1"/>
        </xdr:cNvSpPr>
      </xdr:nvSpPr>
      <xdr:spPr bwMode="auto">
        <a:xfrm>
          <a:off x="0" y="4991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9" name="AutoShape 1407" descr="Chicago Blackhawks">
          <a:extLst>
            <a:ext uri="{FF2B5EF4-FFF2-40B4-BE49-F238E27FC236}">
              <a16:creationId xmlns:a16="http://schemas.microsoft.com/office/drawing/2014/main" id="{00000000-0008-0000-0D00-00007F110000}"/>
            </a:ext>
          </a:extLst>
        </xdr:cNvPr>
        <xdr:cNvSpPr>
          <a:spLocks noChangeAspect="1" noChangeArrowheads="1"/>
        </xdr:cNvSpPr>
      </xdr:nvSpPr>
      <xdr:spPr bwMode="auto">
        <a:xfrm>
          <a:off x="0" y="4994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0" name="AutoShape 1408" descr="Pittsburgh Penguins">
          <a:extLst>
            <a:ext uri="{FF2B5EF4-FFF2-40B4-BE49-F238E27FC236}">
              <a16:creationId xmlns:a16="http://schemas.microsoft.com/office/drawing/2014/main" id="{00000000-0008-0000-0D00-000080110000}"/>
            </a:ext>
          </a:extLst>
        </xdr:cNvPr>
        <xdr:cNvSpPr>
          <a:spLocks noChangeAspect="1" noChangeArrowheads="1"/>
        </xdr:cNvSpPr>
      </xdr:nvSpPr>
      <xdr:spPr bwMode="auto">
        <a:xfrm>
          <a:off x="0" y="4998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1" name="AutoShape 1409" descr="Colorado Avalanche">
          <a:extLst>
            <a:ext uri="{FF2B5EF4-FFF2-40B4-BE49-F238E27FC236}">
              <a16:creationId xmlns:a16="http://schemas.microsoft.com/office/drawing/2014/main" id="{00000000-0008-0000-0D00-000081110000}"/>
            </a:ext>
          </a:extLst>
        </xdr:cNvPr>
        <xdr:cNvSpPr>
          <a:spLocks noChangeAspect="1" noChangeArrowheads="1"/>
        </xdr:cNvSpPr>
      </xdr:nvSpPr>
      <xdr:spPr bwMode="auto">
        <a:xfrm>
          <a:off x="0" y="5002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2" name="AutoShape 1410" descr="Detroit Red Wings">
          <a:extLst>
            <a:ext uri="{FF2B5EF4-FFF2-40B4-BE49-F238E27FC236}">
              <a16:creationId xmlns:a16="http://schemas.microsoft.com/office/drawing/2014/main" id="{00000000-0008-0000-0D00-000082110000}"/>
            </a:ext>
          </a:extLst>
        </xdr:cNvPr>
        <xdr:cNvSpPr>
          <a:spLocks noChangeAspect="1" noChangeArrowheads="1"/>
        </xdr:cNvSpPr>
      </xdr:nvSpPr>
      <xdr:spPr bwMode="auto">
        <a:xfrm>
          <a:off x="0" y="5005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3" name="AutoShape 1411" descr="Colorado Avalanche">
          <a:extLst>
            <a:ext uri="{FF2B5EF4-FFF2-40B4-BE49-F238E27FC236}">
              <a16:creationId xmlns:a16="http://schemas.microsoft.com/office/drawing/2014/main" id="{00000000-0008-0000-0D00-000083110000}"/>
            </a:ext>
          </a:extLst>
        </xdr:cNvPr>
        <xdr:cNvSpPr>
          <a:spLocks noChangeAspect="1" noChangeArrowheads="1"/>
        </xdr:cNvSpPr>
      </xdr:nvSpPr>
      <xdr:spPr bwMode="auto">
        <a:xfrm>
          <a:off x="0" y="50094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4" name="AutoShape 1412" descr="Washington Capitals">
          <a:extLst>
            <a:ext uri="{FF2B5EF4-FFF2-40B4-BE49-F238E27FC236}">
              <a16:creationId xmlns:a16="http://schemas.microsoft.com/office/drawing/2014/main" id="{00000000-0008-0000-0D00-000084110000}"/>
            </a:ext>
          </a:extLst>
        </xdr:cNvPr>
        <xdr:cNvSpPr>
          <a:spLocks noChangeAspect="1" noChangeArrowheads="1"/>
        </xdr:cNvSpPr>
      </xdr:nvSpPr>
      <xdr:spPr bwMode="auto">
        <a:xfrm>
          <a:off x="0" y="5013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85" name="AutoShape 1413" descr="Washington Capitals">
          <a:extLst>
            <a:ext uri="{FF2B5EF4-FFF2-40B4-BE49-F238E27FC236}">
              <a16:creationId xmlns:a16="http://schemas.microsoft.com/office/drawing/2014/main" id="{00000000-0008-0000-0D00-000085110000}"/>
            </a:ext>
          </a:extLst>
        </xdr:cNvPr>
        <xdr:cNvSpPr>
          <a:spLocks noChangeAspect="1" noChangeArrowheads="1"/>
        </xdr:cNvSpPr>
      </xdr:nvSpPr>
      <xdr:spPr bwMode="auto">
        <a:xfrm>
          <a:off x="0" y="5016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6" name="AutoShape 1414" descr="Ottawa Senators">
          <a:extLst>
            <a:ext uri="{FF2B5EF4-FFF2-40B4-BE49-F238E27FC236}">
              <a16:creationId xmlns:a16="http://schemas.microsoft.com/office/drawing/2014/main" id="{00000000-0008-0000-0D00-000086110000}"/>
            </a:ext>
          </a:extLst>
        </xdr:cNvPr>
        <xdr:cNvSpPr>
          <a:spLocks noChangeAspect="1" noChangeArrowheads="1"/>
        </xdr:cNvSpPr>
      </xdr:nvSpPr>
      <xdr:spPr bwMode="auto">
        <a:xfrm>
          <a:off x="0" y="5018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7" name="AutoShape 1415" descr="New Jersey Devils">
          <a:extLst>
            <a:ext uri="{FF2B5EF4-FFF2-40B4-BE49-F238E27FC236}">
              <a16:creationId xmlns:a16="http://schemas.microsoft.com/office/drawing/2014/main" id="{00000000-0008-0000-0D00-000087110000}"/>
            </a:ext>
          </a:extLst>
        </xdr:cNvPr>
        <xdr:cNvSpPr>
          <a:spLocks noChangeAspect="1" noChangeArrowheads="1"/>
        </xdr:cNvSpPr>
      </xdr:nvSpPr>
      <xdr:spPr bwMode="auto">
        <a:xfrm>
          <a:off x="0" y="5022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8" name="AutoShape 1416" descr="Boston Bruins">
          <a:extLst>
            <a:ext uri="{FF2B5EF4-FFF2-40B4-BE49-F238E27FC236}">
              <a16:creationId xmlns:a16="http://schemas.microsoft.com/office/drawing/2014/main" id="{00000000-0008-0000-0D00-000088110000}"/>
            </a:ext>
          </a:extLst>
        </xdr:cNvPr>
        <xdr:cNvSpPr>
          <a:spLocks noChangeAspect="1" noChangeArrowheads="1"/>
        </xdr:cNvSpPr>
      </xdr:nvSpPr>
      <xdr:spPr bwMode="auto">
        <a:xfrm>
          <a:off x="0" y="5025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9" name="AutoShape 1417" descr="New Jersey Devils">
          <a:extLst>
            <a:ext uri="{FF2B5EF4-FFF2-40B4-BE49-F238E27FC236}">
              <a16:creationId xmlns:a16="http://schemas.microsoft.com/office/drawing/2014/main" id="{00000000-0008-0000-0D00-000089110000}"/>
            </a:ext>
          </a:extLst>
        </xdr:cNvPr>
        <xdr:cNvSpPr>
          <a:spLocks noChangeAspect="1" noChangeArrowheads="1"/>
        </xdr:cNvSpPr>
      </xdr:nvSpPr>
      <xdr:spPr bwMode="auto">
        <a:xfrm>
          <a:off x="0" y="5029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0" name="AutoShape 1418" descr="Colorado Avalanche">
          <a:extLst>
            <a:ext uri="{FF2B5EF4-FFF2-40B4-BE49-F238E27FC236}">
              <a16:creationId xmlns:a16="http://schemas.microsoft.com/office/drawing/2014/main" id="{00000000-0008-0000-0D00-00008A110000}"/>
            </a:ext>
          </a:extLst>
        </xdr:cNvPr>
        <xdr:cNvSpPr>
          <a:spLocks noChangeAspect="1" noChangeArrowheads="1"/>
        </xdr:cNvSpPr>
      </xdr:nvSpPr>
      <xdr:spPr bwMode="auto">
        <a:xfrm>
          <a:off x="0" y="50332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1" name="AutoShape 1419" descr="Philadelphia Flyers">
          <a:extLst>
            <a:ext uri="{FF2B5EF4-FFF2-40B4-BE49-F238E27FC236}">
              <a16:creationId xmlns:a16="http://schemas.microsoft.com/office/drawing/2014/main" id="{00000000-0008-0000-0D00-00008B110000}"/>
            </a:ext>
          </a:extLst>
        </xdr:cNvPr>
        <xdr:cNvSpPr>
          <a:spLocks noChangeAspect="1" noChangeArrowheads="1"/>
        </xdr:cNvSpPr>
      </xdr:nvSpPr>
      <xdr:spPr bwMode="auto">
        <a:xfrm>
          <a:off x="0" y="50368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2" name="AutoShape 1420" descr="New York Rangers">
          <a:extLst>
            <a:ext uri="{FF2B5EF4-FFF2-40B4-BE49-F238E27FC236}">
              <a16:creationId xmlns:a16="http://schemas.microsoft.com/office/drawing/2014/main" id="{00000000-0008-0000-0D00-00008C110000}"/>
            </a:ext>
          </a:extLst>
        </xdr:cNvPr>
        <xdr:cNvSpPr>
          <a:spLocks noChangeAspect="1" noChangeArrowheads="1"/>
        </xdr:cNvSpPr>
      </xdr:nvSpPr>
      <xdr:spPr bwMode="auto">
        <a:xfrm>
          <a:off x="0" y="5038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93" name="AutoShape 1421" descr="Los Angeles Kings">
          <a:extLst>
            <a:ext uri="{FF2B5EF4-FFF2-40B4-BE49-F238E27FC236}">
              <a16:creationId xmlns:a16="http://schemas.microsoft.com/office/drawing/2014/main" id="{00000000-0008-0000-0D00-00008D110000}"/>
            </a:ext>
          </a:extLst>
        </xdr:cNvPr>
        <xdr:cNvSpPr>
          <a:spLocks noChangeAspect="1" noChangeArrowheads="1"/>
        </xdr:cNvSpPr>
      </xdr:nvSpPr>
      <xdr:spPr bwMode="auto">
        <a:xfrm>
          <a:off x="0" y="50405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4" name="AutoShape 1422" descr="Los Angeles Kings">
          <a:extLst>
            <a:ext uri="{FF2B5EF4-FFF2-40B4-BE49-F238E27FC236}">
              <a16:creationId xmlns:a16="http://schemas.microsoft.com/office/drawing/2014/main" id="{00000000-0008-0000-0D00-00008E110000}"/>
            </a:ext>
          </a:extLst>
        </xdr:cNvPr>
        <xdr:cNvSpPr>
          <a:spLocks noChangeAspect="1" noChangeArrowheads="1"/>
        </xdr:cNvSpPr>
      </xdr:nvSpPr>
      <xdr:spPr bwMode="auto">
        <a:xfrm>
          <a:off x="0" y="5042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5" name="AutoShape 1423" descr="Vegas Golden Knights">
          <a:extLst>
            <a:ext uri="{FF2B5EF4-FFF2-40B4-BE49-F238E27FC236}">
              <a16:creationId xmlns:a16="http://schemas.microsoft.com/office/drawing/2014/main" id="{00000000-0008-0000-0D00-00008F110000}"/>
            </a:ext>
          </a:extLst>
        </xdr:cNvPr>
        <xdr:cNvSpPr>
          <a:spLocks noChangeAspect="1" noChangeArrowheads="1"/>
        </xdr:cNvSpPr>
      </xdr:nvSpPr>
      <xdr:spPr bwMode="auto">
        <a:xfrm>
          <a:off x="0" y="50460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6" name="AutoShape 1424" descr="Tampa Bay Lightning">
          <a:extLst>
            <a:ext uri="{FF2B5EF4-FFF2-40B4-BE49-F238E27FC236}">
              <a16:creationId xmlns:a16="http://schemas.microsoft.com/office/drawing/2014/main" id="{00000000-0008-0000-0D00-000090110000}"/>
            </a:ext>
          </a:extLst>
        </xdr:cNvPr>
        <xdr:cNvSpPr>
          <a:spLocks noChangeAspect="1" noChangeArrowheads="1"/>
        </xdr:cNvSpPr>
      </xdr:nvSpPr>
      <xdr:spPr bwMode="auto">
        <a:xfrm>
          <a:off x="0" y="5047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7" name="AutoShape 1425" descr="Columbus Blue Jackets">
          <a:extLst>
            <a:ext uri="{FF2B5EF4-FFF2-40B4-BE49-F238E27FC236}">
              <a16:creationId xmlns:a16="http://schemas.microsoft.com/office/drawing/2014/main" id="{00000000-0008-0000-0D00-000091110000}"/>
            </a:ext>
          </a:extLst>
        </xdr:cNvPr>
        <xdr:cNvSpPr>
          <a:spLocks noChangeAspect="1" noChangeArrowheads="1"/>
        </xdr:cNvSpPr>
      </xdr:nvSpPr>
      <xdr:spPr bwMode="auto">
        <a:xfrm>
          <a:off x="0" y="50496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8" name="AutoShape 1426" descr="Toronto Maple Leafs">
          <a:extLst>
            <a:ext uri="{FF2B5EF4-FFF2-40B4-BE49-F238E27FC236}">
              <a16:creationId xmlns:a16="http://schemas.microsoft.com/office/drawing/2014/main" id="{00000000-0008-0000-0D00-000092110000}"/>
            </a:ext>
          </a:extLst>
        </xdr:cNvPr>
        <xdr:cNvSpPr>
          <a:spLocks noChangeAspect="1" noChangeArrowheads="1"/>
        </xdr:cNvSpPr>
      </xdr:nvSpPr>
      <xdr:spPr bwMode="auto">
        <a:xfrm>
          <a:off x="0" y="5053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9" name="AutoShape 1427" descr="Winnipeg Jets">
          <a:extLst>
            <a:ext uri="{FF2B5EF4-FFF2-40B4-BE49-F238E27FC236}">
              <a16:creationId xmlns:a16="http://schemas.microsoft.com/office/drawing/2014/main" id="{00000000-0008-0000-0D00-000093110000}"/>
            </a:ext>
          </a:extLst>
        </xdr:cNvPr>
        <xdr:cNvSpPr>
          <a:spLocks noChangeAspect="1" noChangeArrowheads="1"/>
        </xdr:cNvSpPr>
      </xdr:nvSpPr>
      <xdr:spPr bwMode="auto">
        <a:xfrm>
          <a:off x="0" y="5057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0" name="AutoShape 1428" descr="Anaheim Ducks">
          <a:extLst>
            <a:ext uri="{FF2B5EF4-FFF2-40B4-BE49-F238E27FC236}">
              <a16:creationId xmlns:a16="http://schemas.microsoft.com/office/drawing/2014/main" id="{00000000-0008-0000-0D00-000094110000}"/>
            </a:ext>
          </a:extLst>
        </xdr:cNvPr>
        <xdr:cNvSpPr>
          <a:spLocks noChangeAspect="1" noChangeArrowheads="1"/>
        </xdr:cNvSpPr>
      </xdr:nvSpPr>
      <xdr:spPr bwMode="auto">
        <a:xfrm>
          <a:off x="0" y="50588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01" name="AutoShape 1429" descr="Edmonton Oilers">
          <a:extLst>
            <a:ext uri="{FF2B5EF4-FFF2-40B4-BE49-F238E27FC236}">
              <a16:creationId xmlns:a16="http://schemas.microsoft.com/office/drawing/2014/main" id="{00000000-0008-0000-0D00-000095110000}"/>
            </a:ext>
          </a:extLst>
        </xdr:cNvPr>
        <xdr:cNvSpPr>
          <a:spLocks noChangeAspect="1" noChangeArrowheads="1"/>
        </xdr:cNvSpPr>
      </xdr:nvSpPr>
      <xdr:spPr bwMode="auto">
        <a:xfrm>
          <a:off x="0" y="50624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2" name="AutoShape 1430" descr="Philadelphia Flyers">
          <a:extLst>
            <a:ext uri="{FF2B5EF4-FFF2-40B4-BE49-F238E27FC236}">
              <a16:creationId xmlns:a16="http://schemas.microsoft.com/office/drawing/2014/main" id="{00000000-0008-0000-0D00-000096110000}"/>
            </a:ext>
          </a:extLst>
        </xdr:cNvPr>
        <xdr:cNvSpPr>
          <a:spLocks noChangeAspect="1" noChangeArrowheads="1"/>
        </xdr:cNvSpPr>
      </xdr:nvSpPr>
      <xdr:spPr bwMode="auto">
        <a:xfrm>
          <a:off x="0" y="5064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3" name="AutoShape 1431" descr="St Louis Blues">
          <a:extLst>
            <a:ext uri="{FF2B5EF4-FFF2-40B4-BE49-F238E27FC236}">
              <a16:creationId xmlns:a16="http://schemas.microsoft.com/office/drawing/2014/main" id="{00000000-0008-0000-0D00-000097110000}"/>
            </a:ext>
          </a:extLst>
        </xdr:cNvPr>
        <xdr:cNvSpPr>
          <a:spLocks noChangeAspect="1" noChangeArrowheads="1"/>
        </xdr:cNvSpPr>
      </xdr:nvSpPr>
      <xdr:spPr bwMode="auto">
        <a:xfrm>
          <a:off x="0" y="50679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4" name="AutoShape 1432" descr="Columbus Blue Jackets">
          <a:extLst>
            <a:ext uri="{FF2B5EF4-FFF2-40B4-BE49-F238E27FC236}">
              <a16:creationId xmlns:a16="http://schemas.microsoft.com/office/drawing/2014/main" id="{00000000-0008-0000-0D00-000098110000}"/>
            </a:ext>
          </a:extLst>
        </xdr:cNvPr>
        <xdr:cNvSpPr>
          <a:spLocks noChangeAspect="1" noChangeArrowheads="1"/>
        </xdr:cNvSpPr>
      </xdr:nvSpPr>
      <xdr:spPr bwMode="auto">
        <a:xfrm>
          <a:off x="0" y="50716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5" name="AutoShape 1433" descr="Nashville Predators">
          <a:extLst>
            <a:ext uri="{FF2B5EF4-FFF2-40B4-BE49-F238E27FC236}">
              <a16:creationId xmlns:a16="http://schemas.microsoft.com/office/drawing/2014/main" id="{00000000-0008-0000-0D00-000099110000}"/>
            </a:ext>
          </a:extLst>
        </xdr:cNvPr>
        <xdr:cNvSpPr>
          <a:spLocks noChangeAspect="1" noChangeArrowheads="1"/>
        </xdr:cNvSpPr>
      </xdr:nvSpPr>
      <xdr:spPr bwMode="auto">
        <a:xfrm>
          <a:off x="0" y="50753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6" name="AutoShape 1434" descr="Anaheim Ducks">
          <a:extLst>
            <a:ext uri="{FF2B5EF4-FFF2-40B4-BE49-F238E27FC236}">
              <a16:creationId xmlns:a16="http://schemas.microsoft.com/office/drawing/2014/main" id="{00000000-0008-0000-0D00-00009A110000}"/>
            </a:ext>
          </a:extLst>
        </xdr:cNvPr>
        <xdr:cNvSpPr>
          <a:spLocks noChangeAspect="1" noChangeArrowheads="1"/>
        </xdr:cNvSpPr>
      </xdr:nvSpPr>
      <xdr:spPr bwMode="auto">
        <a:xfrm>
          <a:off x="0" y="50789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07" name="AutoShape 1435" descr="Ottawa Senators">
          <a:extLst>
            <a:ext uri="{FF2B5EF4-FFF2-40B4-BE49-F238E27FC236}">
              <a16:creationId xmlns:a16="http://schemas.microsoft.com/office/drawing/2014/main" id="{00000000-0008-0000-0D00-00009B110000}"/>
            </a:ext>
          </a:extLst>
        </xdr:cNvPr>
        <xdr:cNvSpPr>
          <a:spLocks noChangeAspect="1" noChangeArrowheads="1"/>
        </xdr:cNvSpPr>
      </xdr:nvSpPr>
      <xdr:spPr bwMode="auto">
        <a:xfrm>
          <a:off x="0" y="50826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8" name="AutoShape 1436" descr="Carolina Hurricanes">
          <a:extLst>
            <a:ext uri="{FF2B5EF4-FFF2-40B4-BE49-F238E27FC236}">
              <a16:creationId xmlns:a16="http://schemas.microsoft.com/office/drawing/2014/main" id="{00000000-0008-0000-0D00-00009C110000}"/>
            </a:ext>
          </a:extLst>
        </xdr:cNvPr>
        <xdr:cNvSpPr>
          <a:spLocks noChangeAspect="1" noChangeArrowheads="1"/>
        </xdr:cNvSpPr>
      </xdr:nvSpPr>
      <xdr:spPr bwMode="auto">
        <a:xfrm>
          <a:off x="0" y="5084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9" name="AutoShape 1437" descr="Carolina Hurricanes">
          <a:extLst>
            <a:ext uri="{FF2B5EF4-FFF2-40B4-BE49-F238E27FC236}">
              <a16:creationId xmlns:a16="http://schemas.microsoft.com/office/drawing/2014/main" id="{00000000-0008-0000-0D00-00009D110000}"/>
            </a:ext>
          </a:extLst>
        </xdr:cNvPr>
        <xdr:cNvSpPr>
          <a:spLocks noChangeAspect="1" noChangeArrowheads="1"/>
        </xdr:cNvSpPr>
      </xdr:nvSpPr>
      <xdr:spPr bwMode="auto">
        <a:xfrm>
          <a:off x="0" y="5088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0" name="AutoShape 1438" descr="Anaheim Ducks">
          <a:extLst>
            <a:ext uri="{FF2B5EF4-FFF2-40B4-BE49-F238E27FC236}">
              <a16:creationId xmlns:a16="http://schemas.microsoft.com/office/drawing/2014/main" id="{00000000-0008-0000-0D00-00009E110000}"/>
            </a:ext>
          </a:extLst>
        </xdr:cNvPr>
        <xdr:cNvSpPr>
          <a:spLocks noChangeAspect="1" noChangeArrowheads="1"/>
        </xdr:cNvSpPr>
      </xdr:nvSpPr>
      <xdr:spPr bwMode="auto">
        <a:xfrm>
          <a:off x="0" y="5091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1" name="AutoShape 1439" descr="Arizona Coyotes">
          <a:extLst>
            <a:ext uri="{FF2B5EF4-FFF2-40B4-BE49-F238E27FC236}">
              <a16:creationId xmlns:a16="http://schemas.microsoft.com/office/drawing/2014/main" id="{00000000-0008-0000-0D00-00009F110000}"/>
            </a:ext>
          </a:extLst>
        </xdr:cNvPr>
        <xdr:cNvSpPr>
          <a:spLocks noChangeAspect="1" noChangeArrowheads="1"/>
        </xdr:cNvSpPr>
      </xdr:nvSpPr>
      <xdr:spPr bwMode="auto">
        <a:xfrm>
          <a:off x="0" y="5095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2" name="AutoShape 1440" descr="Columbus Blue Jackets">
          <a:extLst>
            <a:ext uri="{FF2B5EF4-FFF2-40B4-BE49-F238E27FC236}">
              <a16:creationId xmlns:a16="http://schemas.microsoft.com/office/drawing/2014/main" id="{00000000-0008-0000-0D00-0000A0110000}"/>
            </a:ext>
          </a:extLst>
        </xdr:cNvPr>
        <xdr:cNvSpPr>
          <a:spLocks noChangeAspect="1" noChangeArrowheads="1"/>
        </xdr:cNvSpPr>
      </xdr:nvSpPr>
      <xdr:spPr bwMode="auto">
        <a:xfrm>
          <a:off x="0" y="5099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3" name="AutoShape 1441" descr="Detroit Red Wings">
          <a:extLst>
            <a:ext uri="{FF2B5EF4-FFF2-40B4-BE49-F238E27FC236}">
              <a16:creationId xmlns:a16="http://schemas.microsoft.com/office/drawing/2014/main" id="{00000000-0008-0000-0D00-0000A1110000}"/>
            </a:ext>
          </a:extLst>
        </xdr:cNvPr>
        <xdr:cNvSpPr>
          <a:spLocks noChangeAspect="1" noChangeArrowheads="1"/>
        </xdr:cNvSpPr>
      </xdr:nvSpPr>
      <xdr:spPr bwMode="auto">
        <a:xfrm>
          <a:off x="0" y="5102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4" name="AutoShape 1442" descr="Los Angeles Kings">
          <a:extLst>
            <a:ext uri="{FF2B5EF4-FFF2-40B4-BE49-F238E27FC236}">
              <a16:creationId xmlns:a16="http://schemas.microsoft.com/office/drawing/2014/main" id="{00000000-0008-0000-0D00-0000A2110000}"/>
            </a:ext>
          </a:extLst>
        </xdr:cNvPr>
        <xdr:cNvSpPr>
          <a:spLocks noChangeAspect="1" noChangeArrowheads="1"/>
        </xdr:cNvSpPr>
      </xdr:nvSpPr>
      <xdr:spPr bwMode="auto">
        <a:xfrm>
          <a:off x="0" y="5106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5" name="AutoShape 1443" descr="Tampa Bay Lightning">
          <a:extLst>
            <a:ext uri="{FF2B5EF4-FFF2-40B4-BE49-F238E27FC236}">
              <a16:creationId xmlns:a16="http://schemas.microsoft.com/office/drawing/2014/main" id="{00000000-0008-0000-0D00-0000A3110000}"/>
            </a:ext>
          </a:extLst>
        </xdr:cNvPr>
        <xdr:cNvSpPr>
          <a:spLocks noChangeAspect="1" noChangeArrowheads="1"/>
        </xdr:cNvSpPr>
      </xdr:nvSpPr>
      <xdr:spPr bwMode="auto">
        <a:xfrm>
          <a:off x="0" y="5110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6" name="AutoShape 1444" descr="Calgary Flames">
          <a:extLst>
            <a:ext uri="{FF2B5EF4-FFF2-40B4-BE49-F238E27FC236}">
              <a16:creationId xmlns:a16="http://schemas.microsoft.com/office/drawing/2014/main" id="{00000000-0008-0000-0D00-0000A4110000}"/>
            </a:ext>
          </a:extLst>
        </xdr:cNvPr>
        <xdr:cNvSpPr>
          <a:spLocks noChangeAspect="1" noChangeArrowheads="1"/>
        </xdr:cNvSpPr>
      </xdr:nvSpPr>
      <xdr:spPr bwMode="auto">
        <a:xfrm>
          <a:off x="0" y="5113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17" name="AutoShape 1445" descr="Tampa Bay Lightning">
          <a:extLst>
            <a:ext uri="{FF2B5EF4-FFF2-40B4-BE49-F238E27FC236}">
              <a16:creationId xmlns:a16="http://schemas.microsoft.com/office/drawing/2014/main" id="{00000000-0008-0000-0D00-0000A5110000}"/>
            </a:ext>
          </a:extLst>
        </xdr:cNvPr>
        <xdr:cNvSpPr>
          <a:spLocks noChangeAspect="1" noChangeArrowheads="1"/>
        </xdr:cNvSpPr>
      </xdr:nvSpPr>
      <xdr:spPr bwMode="auto">
        <a:xfrm>
          <a:off x="0" y="51173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8" name="AutoShape 1446" descr="Detroit Red Wings">
          <a:extLst>
            <a:ext uri="{FF2B5EF4-FFF2-40B4-BE49-F238E27FC236}">
              <a16:creationId xmlns:a16="http://schemas.microsoft.com/office/drawing/2014/main" id="{00000000-0008-0000-0D00-0000A6110000}"/>
            </a:ext>
          </a:extLst>
        </xdr:cNvPr>
        <xdr:cNvSpPr>
          <a:spLocks noChangeAspect="1" noChangeArrowheads="1"/>
        </xdr:cNvSpPr>
      </xdr:nvSpPr>
      <xdr:spPr bwMode="auto">
        <a:xfrm>
          <a:off x="0" y="5119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9" name="AutoShape 1447" descr="Detroit Red Wings">
          <a:extLst>
            <a:ext uri="{FF2B5EF4-FFF2-40B4-BE49-F238E27FC236}">
              <a16:creationId xmlns:a16="http://schemas.microsoft.com/office/drawing/2014/main" id="{00000000-0008-0000-0D00-0000A7110000}"/>
            </a:ext>
          </a:extLst>
        </xdr:cNvPr>
        <xdr:cNvSpPr>
          <a:spLocks noChangeAspect="1" noChangeArrowheads="1"/>
        </xdr:cNvSpPr>
      </xdr:nvSpPr>
      <xdr:spPr bwMode="auto">
        <a:xfrm>
          <a:off x="0" y="5122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0" name="AutoShape 1448" descr="Nashville Predators">
          <a:extLst>
            <a:ext uri="{FF2B5EF4-FFF2-40B4-BE49-F238E27FC236}">
              <a16:creationId xmlns:a16="http://schemas.microsoft.com/office/drawing/2014/main" id="{00000000-0008-0000-0D00-0000A8110000}"/>
            </a:ext>
          </a:extLst>
        </xdr:cNvPr>
        <xdr:cNvSpPr>
          <a:spLocks noChangeAspect="1" noChangeArrowheads="1"/>
        </xdr:cNvSpPr>
      </xdr:nvSpPr>
      <xdr:spPr bwMode="auto">
        <a:xfrm>
          <a:off x="0" y="5126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1" name="AutoShape 1449" descr="Colorado Avalanche">
          <a:extLst>
            <a:ext uri="{FF2B5EF4-FFF2-40B4-BE49-F238E27FC236}">
              <a16:creationId xmlns:a16="http://schemas.microsoft.com/office/drawing/2014/main" id="{00000000-0008-0000-0D00-0000A9110000}"/>
            </a:ext>
          </a:extLst>
        </xdr:cNvPr>
        <xdr:cNvSpPr>
          <a:spLocks noChangeAspect="1" noChangeArrowheads="1"/>
        </xdr:cNvSpPr>
      </xdr:nvSpPr>
      <xdr:spPr bwMode="auto">
        <a:xfrm>
          <a:off x="0" y="5130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2" name="AutoShape 1450" descr="New Jersey Devils">
          <a:extLst>
            <a:ext uri="{FF2B5EF4-FFF2-40B4-BE49-F238E27FC236}">
              <a16:creationId xmlns:a16="http://schemas.microsoft.com/office/drawing/2014/main" id="{00000000-0008-0000-0D00-0000AA110000}"/>
            </a:ext>
          </a:extLst>
        </xdr:cNvPr>
        <xdr:cNvSpPr>
          <a:spLocks noChangeAspect="1" noChangeArrowheads="1"/>
        </xdr:cNvSpPr>
      </xdr:nvSpPr>
      <xdr:spPr bwMode="auto">
        <a:xfrm>
          <a:off x="0" y="5133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3" name="AutoShape 1451" descr="New York Rangers">
          <a:extLst>
            <a:ext uri="{FF2B5EF4-FFF2-40B4-BE49-F238E27FC236}">
              <a16:creationId xmlns:a16="http://schemas.microsoft.com/office/drawing/2014/main" id="{00000000-0008-0000-0D00-0000AB110000}"/>
            </a:ext>
          </a:extLst>
        </xdr:cNvPr>
        <xdr:cNvSpPr>
          <a:spLocks noChangeAspect="1" noChangeArrowheads="1"/>
        </xdr:cNvSpPr>
      </xdr:nvSpPr>
      <xdr:spPr bwMode="auto">
        <a:xfrm>
          <a:off x="0" y="5137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4" name="AutoShape 1452" descr="St Louis Blues">
          <a:extLst>
            <a:ext uri="{FF2B5EF4-FFF2-40B4-BE49-F238E27FC236}">
              <a16:creationId xmlns:a16="http://schemas.microsoft.com/office/drawing/2014/main" id="{00000000-0008-0000-0D00-0000AC110000}"/>
            </a:ext>
          </a:extLst>
        </xdr:cNvPr>
        <xdr:cNvSpPr>
          <a:spLocks noChangeAspect="1" noChangeArrowheads="1"/>
        </xdr:cNvSpPr>
      </xdr:nvSpPr>
      <xdr:spPr bwMode="auto">
        <a:xfrm>
          <a:off x="0" y="5141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5" name="AutoShape 1453" descr="Tampa Bay Lightning">
          <a:extLst>
            <a:ext uri="{FF2B5EF4-FFF2-40B4-BE49-F238E27FC236}">
              <a16:creationId xmlns:a16="http://schemas.microsoft.com/office/drawing/2014/main" id="{00000000-0008-0000-0D00-0000AD110000}"/>
            </a:ext>
          </a:extLst>
        </xdr:cNvPr>
        <xdr:cNvSpPr>
          <a:spLocks noChangeAspect="1" noChangeArrowheads="1"/>
        </xdr:cNvSpPr>
      </xdr:nvSpPr>
      <xdr:spPr bwMode="auto">
        <a:xfrm>
          <a:off x="0" y="5142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6" name="AutoShape 1454" descr="Calgary Flames">
          <a:extLst>
            <a:ext uri="{FF2B5EF4-FFF2-40B4-BE49-F238E27FC236}">
              <a16:creationId xmlns:a16="http://schemas.microsoft.com/office/drawing/2014/main" id="{00000000-0008-0000-0D00-0000AE110000}"/>
            </a:ext>
          </a:extLst>
        </xdr:cNvPr>
        <xdr:cNvSpPr>
          <a:spLocks noChangeAspect="1" noChangeArrowheads="1"/>
        </xdr:cNvSpPr>
      </xdr:nvSpPr>
      <xdr:spPr bwMode="auto">
        <a:xfrm>
          <a:off x="0" y="51466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7" name="AutoShape 1455" descr="Vegas Golden Knights">
          <a:extLst>
            <a:ext uri="{FF2B5EF4-FFF2-40B4-BE49-F238E27FC236}">
              <a16:creationId xmlns:a16="http://schemas.microsoft.com/office/drawing/2014/main" id="{00000000-0008-0000-0D00-0000AF110000}"/>
            </a:ext>
          </a:extLst>
        </xdr:cNvPr>
        <xdr:cNvSpPr>
          <a:spLocks noChangeAspect="1" noChangeArrowheads="1"/>
        </xdr:cNvSpPr>
      </xdr:nvSpPr>
      <xdr:spPr bwMode="auto">
        <a:xfrm>
          <a:off x="0" y="51502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8" name="AutoShape 1456" descr="New Jersey Devils">
          <a:extLst>
            <a:ext uri="{FF2B5EF4-FFF2-40B4-BE49-F238E27FC236}">
              <a16:creationId xmlns:a16="http://schemas.microsoft.com/office/drawing/2014/main" id="{00000000-0008-0000-0D00-0000B0110000}"/>
            </a:ext>
          </a:extLst>
        </xdr:cNvPr>
        <xdr:cNvSpPr>
          <a:spLocks noChangeAspect="1" noChangeArrowheads="1"/>
        </xdr:cNvSpPr>
      </xdr:nvSpPr>
      <xdr:spPr bwMode="auto">
        <a:xfrm>
          <a:off x="0" y="51539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9" name="AutoShape 1457" descr="New York Rangers">
          <a:extLst>
            <a:ext uri="{FF2B5EF4-FFF2-40B4-BE49-F238E27FC236}">
              <a16:creationId xmlns:a16="http://schemas.microsoft.com/office/drawing/2014/main" id="{00000000-0008-0000-0D00-0000B1110000}"/>
            </a:ext>
          </a:extLst>
        </xdr:cNvPr>
        <xdr:cNvSpPr>
          <a:spLocks noChangeAspect="1" noChangeArrowheads="1"/>
        </xdr:cNvSpPr>
      </xdr:nvSpPr>
      <xdr:spPr bwMode="auto">
        <a:xfrm>
          <a:off x="0" y="5157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0" name="AutoShape 1458" descr="Boston Bruins">
          <a:extLst>
            <a:ext uri="{FF2B5EF4-FFF2-40B4-BE49-F238E27FC236}">
              <a16:creationId xmlns:a16="http://schemas.microsoft.com/office/drawing/2014/main" id="{00000000-0008-0000-0D00-0000B2110000}"/>
            </a:ext>
          </a:extLst>
        </xdr:cNvPr>
        <xdr:cNvSpPr>
          <a:spLocks noChangeAspect="1" noChangeArrowheads="1"/>
        </xdr:cNvSpPr>
      </xdr:nvSpPr>
      <xdr:spPr bwMode="auto">
        <a:xfrm>
          <a:off x="0" y="51594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1" name="AutoShape 1459" descr="Boston Bruins">
          <a:extLst>
            <a:ext uri="{FF2B5EF4-FFF2-40B4-BE49-F238E27FC236}">
              <a16:creationId xmlns:a16="http://schemas.microsoft.com/office/drawing/2014/main" id="{00000000-0008-0000-0D00-0000B3110000}"/>
            </a:ext>
          </a:extLst>
        </xdr:cNvPr>
        <xdr:cNvSpPr>
          <a:spLocks noChangeAspect="1" noChangeArrowheads="1"/>
        </xdr:cNvSpPr>
      </xdr:nvSpPr>
      <xdr:spPr bwMode="auto">
        <a:xfrm>
          <a:off x="0" y="51630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2" name="AutoShape 1460" descr="Carolina Hurricanes">
          <a:extLst>
            <a:ext uri="{FF2B5EF4-FFF2-40B4-BE49-F238E27FC236}">
              <a16:creationId xmlns:a16="http://schemas.microsoft.com/office/drawing/2014/main" id="{00000000-0008-0000-0D00-0000B4110000}"/>
            </a:ext>
          </a:extLst>
        </xdr:cNvPr>
        <xdr:cNvSpPr>
          <a:spLocks noChangeAspect="1" noChangeArrowheads="1"/>
        </xdr:cNvSpPr>
      </xdr:nvSpPr>
      <xdr:spPr bwMode="auto">
        <a:xfrm>
          <a:off x="0" y="51667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3" name="AutoShape 1461" descr="Anaheim Ducks">
          <a:extLst>
            <a:ext uri="{FF2B5EF4-FFF2-40B4-BE49-F238E27FC236}">
              <a16:creationId xmlns:a16="http://schemas.microsoft.com/office/drawing/2014/main" id="{00000000-0008-0000-0D00-0000B5110000}"/>
            </a:ext>
          </a:extLst>
        </xdr:cNvPr>
        <xdr:cNvSpPr>
          <a:spLocks noChangeAspect="1" noChangeArrowheads="1"/>
        </xdr:cNvSpPr>
      </xdr:nvSpPr>
      <xdr:spPr bwMode="auto">
        <a:xfrm>
          <a:off x="0" y="5170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34" name="AutoShape 1462" descr="St Louis Blues">
          <a:extLst>
            <a:ext uri="{FF2B5EF4-FFF2-40B4-BE49-F238E27FC236}">
              <a16:creationId xmlns:a16="http://schemas.microsoft.com/office/drawing/2014/main" id="{00000000-0008-0000-0D00-0000B6110000}"/>
            </a:ext>
          </a:extLst>
        </xdr:cNvPr>
        <xdr:cNvSpPr>
          <a:spLocks noChangeAspect="1" noChangeArrowheads="1"/>
        </xdr:cNvSpPr>
      </xdr:nvSpPr>
      <xdr:spPr bwMode="auto">
        <a:xfrm>
          <a:off x="0" y="51722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5" name="AutoShape 1463" descr="Arizona Coyotes">
          <a:extLst>
            <a:ext uri="{FF2B5EF4-FFF2-40B4-BE49-F238E27FC236}">
              <a16:creationId xmlns:a16="http://schemas.microsoft.com/office/drawing/2014/main" id="{00000000-0008-0000-0D00-0000B7110000}"/>
            </a:ext>
          </a:extLst>
        </xdr:cNvPr>
        <xdr:cNvSpPr>
          <a:spLocks noChangeAspect="1" noChangeArrowheads="1"/>
        </xdr:cNvSpPr>
      </xdr:nvSpPr>
      <xdr:spPr bwMode="auto">
        <a:xfrm>
          <a:off x="0" y="5174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6" name="AutoShape 1464" descr="Chicago Blackhawks">
          <a:extLst>
            <a:ext uri="{FF2B5EF4-FFF2-40B4-BE49-F238E27FC236}">
              <a16:creationId xmlns:a16="http://schemas.microsoft.com/office/drawing/2014/main" id="{00000000-0008-0000-0D00-0000B8110000}"/>
            </a:ext>
          </a:extLst>
        </xdr:cNvPr>
        <xdr:cNvSpPr>
          <a:spLocks noChangeAspect="1" noChangeArrowheads="1"/>
        </xdr:cNvSpPr>
      </xdr:nvSpPr>
      <xdr:spPr bwMode="auto">
        <a:xfrm>
          <a:off x="0" y="5177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7" name="AutoShape 1465" descr="Boston Bruins">
          <a:extLst>
            <a:ext uri="{FF2B5EF4-FFF2-40B4-BE49-F238E27FC236}">
              <a16:creationId xmlns:a16="http://schemas.microsoft.com/office/drawing/2014/main" id="{00000000-0008-0000-0D00-0000B9110000}"/>
            </a:ext>
          </a:extLst>
        </xdr:cNvPr>
        <xdr:cNvSpPr>
          <a:spLocks noChangeAspect="1" noChangeArrowheads="1"/>
        </xdr:cNvSpPr>
      </xdr:nvSpPr>
      <xdr:spPr bwMode="auto">
        <a:xfrm>
          <a:off x="0" y="5181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8" name="AutoShape 1466" descr="Anaheim Ducks">
          <a:extLst>
            <a:ext uri="{FF2B5EF4-FFF2-40B4-BE49-F238E27FC236}">
              <a16:creationId xmlns:a16="http://schemas.microsoft.com/office/drawing/2014/main" id="{00000000-0008-0000-0D00-0000BA110000}"/>
            </a:ext>
          </a:extLst>
        </xdr:cNvPr>
        <xdr:cNvSpPr>
          <a:spLocks noChangeAspect="1" noChangeArrowheads="1"/>
        </xdr:cNvSpPr>
      </xdr:nvSpPr>
      <xdr:spPr bwMode="auto">
        <a:xfrm>
          <a:off x="0" y="5185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9" name="AutoShape 1467" descr="Edmonton Oilers">
          <a:extLst>
            <a:ext uri="{FF2B5EF4-FFF2-40B4-BE49-F238E27FC236}">
              <a16:creationId xmlns:a16="http://schemas.microsoft.com/office/drawing/2014/main" id="{00000000-0008-0000-0D00-0000BB110000}"/>
            </a:ext>
          </a:extLst>
        </xdr:cNvPr>
        <xdr:cNvSpPr>
          <a:spLocks noChangeAspect="1" noChangeArrowheads="1"/>
        </xdr:cNvSpPr>
      </xdr:nvSpPr>
      <xdr:spPr bwMode="auto">
        <a:xfrm>
          <a:off x="0" y="51868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0" name="AutoShape 1468" descr="Carolina Hurricanes">
          <a:extLst>
            <a:ext uri="{FF2B5EF4-FFF2-40B4-BE49-F238E27FC236}">
              <a16:creationId xmlns:a16="http://schemas.microsoft.com/office/drawing/2014/main" id="{00000000-0008-0000-0D00-0000BC110000}"/>
            </a:ext>
          </a:extLst>
        </xdr:cNvPr>
        <xdr:cNvSpPr>
          <a:spLocks noChangeAspect="1" noChangeArrowheads="1"/>
        </xdr:cNvSpPr>
      </xdr:nvSpPr>
      <xdr:spPr bwMode="auto">
        <a:xfrm>
          <a:off x="0" y="51905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1" name="AutoShape 1469" descr="Philadelphia Flyers">
          <a:extLst>
            <a:ext uri="{FF2B5EF4-FFF2-40B4-BE49-F238E27FC236}">
              <a16:creationId xmlns:a16="http://schemas.microsoft.com/office/drawing/2014/main" id="{00000000-0008-0000-0D00-0000BD110000}"/>
            </a:ext>
          </a:extLst>
        </xdr:cNvPr>
        <xdr:cNvSpPr>
          <a:spLocks noChangeAspect="1" noChangeArrowheads="1"/>
        </xdr:cNvSpPr>
      </xdr:nvSpPr>
      <xdr:spPr bwMode="auto">
        <a:xfrm>
          <a:off x="0" y="5194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2" name="AutoShape 1470" descr="Montreal Canadiens">
          <a:extLst>
            <a:ext uri="{FF2B5EF4-FFF2-40B4-BE49-F238E27FC236}">
              <a16:creationId xmlns:a16="http://schemas.microsoft.com/office/drawing/2014/main" id="{00000000-0008-0000-0D00-0000BE110000}"/>
            </a:ext>
          </a:extLst>
        </xdr:cNvPr>
        <xdr:cNvSpPr>
          <a:spLocks noChangeAspect="1" noChangeArrowheads="1"/>
        </xdr:cNvSpPr>
      </xdr:nvSpPr>
      <xdr:spPr bwMode="auto">
        <a:xfrm>
          <a:off x="0" y="51978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3" name="AutoShape 1471" descr="Washington Capitals">
          <a:extLst>
            <a:ext uri="{FF2B5EF4-FFF2-40B4-BE49-F238E27FC236}">
              <a16:creationId xmlns:a16="http://schemas.microsoft.com/office/drawing/2014/main" id="{00000000-0008-0000-0D00-0000BF110000}"/>
            </a:ext>
          </a:extLst>
        </xdr:cNvPr>
        <xdr:cNvSpPr>
          <a:spLocks noChangeAspect="1" noChangeArrowheads="1"/>
        </xdr:cNvSpPr>
      </xdr:nvSpPr>
      <xdr:spPr bwMode="auto">
        <a:xfrm>
          <a:off x="0" y="5199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4" name="AutoShape 1472" descr="Columbus Blue Jackets">
          <a:extLst>
            <a:ext uri="{FF2B5EF4-FFF2-40B4-BE49-F238E27FC236}">
              <a16:creationId xmlns:a16="http://schemas.microsoft.com/office/drawing/2014/main" id="{00000000-0008-0000-0D00-0000C0110000}"/>
            </a:ext>
          </a:extLst>
        </xdr:cNvPr>
        <xdr:cNvSpPr>
          <a:spLocks noChangeAspect="1" noChangeArrowheads="1"/>
        </xdr:cNvSpPr>
      </xdr:nvSpPr>
      <xdr:spPr bwMode="auto">
        <a:xfrm>
          <a:off x="0" y="5203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5" name="AutoShape 1473" descr="Ottawa Senators">
          <a:extLst>
            <a:ext uri="{FF2B5EF4-FFF2-40B4-BE49-F238E27FC236}">
              <a16:creationId xmlns:a16="http://schemas.microsoft.com/office/drawing/2014/main" id="{00000000-0008-0000-0D00-0000C1110000}"/>
            </a:ext>
          </a:extLst>
        </xdr:cNvPr>
        <xdr:cNvSpPr>
          <a:spLocks noChangeAspect="1" noChangeArrowheads="1"/>
        </xdr:cNvSpPr>
      </xdr:nvSpPr>
      <xdr:spPr bwMode="auto">
        <a:xfrm>
          <a:off x="0" y="52051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6" name="AutoShape 1474" descr="Vancouver Canucks">
          <a:extLst>
            <a:ext uri="{FF2B5EF4-FFF2-40B4-BE49-F238E27FC236}">
              <a16:creationId xmlns:a16="http://schemas.microsoft.com/office/drawing/2014/main" id="{00000000-0008-0000-0D00-0000C2110000}"/>
            </a:ext>
          </a:extLst>
        </xdr:cNvPr>
        <xdr:cNvSpPr>
          <a:spLocks noChangeAspect="1" noChangeArrowheads="1"/>
        </xdr:cNvSpPr>
      </xdr:nvSpPr>
      <xdr:spPr bwMode="auto">
        <a:xfrm>
          <a:off x="0" y="52088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7" name="AutoShape 1475" descr="Toronto Maple Leafs">
          <a:extLst>
            <a:ext uri="{FF2B5EF4-FFF2-40B4-BE49-F238E27FC236}">
              <a16:creationId xmlns:a16="http://schemas.microsoft.com/office/drawing/2014/main" id="{00000000-0008-0000-0D00-0000C3110000}"/>
            </a:ext>
          </a:extLst>
        </xdr:cNvPr>
        <xdr:cNvSpPr>
          <a:spLocks noChangeAspect="1" noChangeArrowheads="1"/>
        </xdr:cNvSpPr>
      </xdr:nvSpPr>
      <xdr:spPr bwMode="auto">
        <a:xfrm>
          <a:off x="0" y="52124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8" name="AutoShape 1476" descr="Toronto Maple Leafs">
          <a:extLst>
            <a:ext uri="{FF2B5EF4-FFF2-40B4-BE49-F238E27FC236}">
              <a16:creationId xmlns:a16="http://schemas.microsoft.com/office/drawing/2014/main" id="{00000000-0008-0000-0D00-0000C4110000}"/>
            </a:ext>
          </a:extLst>
        </xdr:cNvPr>
        <xdr:cNvSpPr>
          <a:spLocks noChangeAspect="1" noChangeArrowheads="1"/>
        </xdr:cNvSpPr>
      </xdr:nvSpPr>
      <xdr:spPr bwMode="auto">
        <a:xfrm>
          <a:off x="0" y="52161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9" name="AutoShape 1477" descr="Washington Capitals">
          <a:extLst>
            <a:ext uri="{FF2B5EF4-FFF2-40B4-BE49-F238E27FC236}">
              <a16:creationId xmlns:a16="http://schemas.microsoft.com/office/drawing/2014/main" id="{00000000-0008-0000-0D00-0000C5110000}"/>
            </a:ext>
          </a:extLst>
        </xdr:cNvPr>
        <xdr:cNvSpPr>
          <a:spLocks noChangeAspect="1" noChangeArrowheads="1"/>
        </xdr:cNvSpPr>
      </xdr:nvSpPr>
      <xdr:spPr bwMode="auto">
        <a:xfrm>
          <a:off x="0" y="5219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0" name="AutoShape 1478" descr="Boston Bruins">
          <a:extLst>
            <a:ext uri="{FF2B5EF4-FFF2-40B4-BE49-F238E27FC236}">
              <a16:creationId xmlns:a16="http://schemas.microsoft.com/office/drawing/2014/main" id="{00000000-0008-0000-0D00-0000C6110000}"/>
            </a:ext>
          </a:extLst>
        </xdr:cNvPr>
        <xdr:cNvSpPr>
          <a:spLocks noChangeAspect="1" noChangeArrowheads="1"/>
        </xdr:cNvSpPr>
      </xdr:nvSpPr>
      <xdr:spPr bwMode="auto">
        <a:xfrm>
          <a:off x="0" y="5223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1" name="AutoShape 1479" descr="St Louis Blues">
          <a:extLst>
            <a:ext uri="{FF2B5EF4-FFF2-40B4-BE49-F238E27FC236}">
              <a16:creationId xmlns:a16="http://schemas.microsoft.com/office/drawing/2014/main" id="{00000000-0008-0000-0D00-0000C7110000}"/>
            </a:ext>
          </a:extLst>
        </xdr:cNvPr>
        <xdr:cNvSpPr>
          <a:spLocks noChangeAspect="1" noChangeArrowheads="1"/>
        </xdr:cNvSpPr>
      </xdr:nvSpPr>
      <xdr:spPr bwMode="auto">
        <a:xfrm>
          <a:off x="0" y="5227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2" name="AutoShape 1480" descr="Calgary Flames">
          <a:extLst>
            <a:ext uri="{FF2B5EF4-FFF2-40B4-BE49-F238E27FC236}">
              <a16:creationId xmlns:a16="http://schemas.microsoft.com/office/drawing/2014/main" id="{00000000-0008-0000-0D00-0000C8110000}"/>
            </a:ext>
          </a:extLst>
        </xdr:cNvPr>
        <xdr:cNvSpPr>
          <a:spLocks noChangeAspect="1" noChangeArrowheads="1"/>
        </xdr:cNvSpPr>
      </xdr:nvSpPr>
      <xdr:spPr bwMode="auto">
        <a:xfrm>
          <a:off x="0" y="5230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3" name="AutoShape 1481" descr="Calgary Flames">
          <a:extLst>
            <a:ext uri="{FF2B5EF4-FFF2-40B4-BE49-F238E27FC236}">
              <a16:creationId xmlns:a16="http://schemas.microsoft.com/office/drawing/2014/main" id="{00000000-0008-0000-0D00-0000C9110000}"/>
            </a:ext>
          </a:extLst>
        </xdr:cNvPr>
        <xdr:cNvSpPr>
          <a:spLocks noChangeAspect="1" noChangeArrowheads="1"/>
        </xdr:cNvSpPr>
      </xdr:nvSpPr>
      <xdr:spPr bwMode="auto">
        <a:xfrm>
          <a:off x="0" y="52344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4" name="AutoShape 1482" descr="Buffalo Sabres">
          <a:extLst>
            <a:ext uri="{FF2B5EF4-FFF2-40B4-BE49-F238E27FC236}">
              <a16:creationId xmlns:a16="http://schemas.microsoft.com/office/drawing/2014/main" id="{00000000-0008-0000-0D00-0000CA110000}"/>
            </a:ext>
          </a:extLst>
        </xdr:cNvPr>
        <xdr:cNvSpPr>
          <a:spLocks noChangeAspect="1" noChangeArrowheads="1"/>
        </xdr:cNvSpPr>
      </xdr:nvSpPr>
      <xdr:spPr bwMode="auto">
        <a:xfrm>
          <a:off x="0" y="5238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5" name="AutoShape 1483" descr="Anaheim Ducks">
          <a:extLst>
            <a:ext uri="{FF2B5EF4-FFF2-40B4-BE49-F238E27FC236}">
              <a16:creationId xmlns:a16="http://schemas.microsoft.com/office/drawing/2014/main" id="{00000000-0008-0000-0D00-0000CB110000}"/>
            </a:ext>
          </a:extLst>
        </xdr:cNvPr>
        <xdr:cNvSpPr>
          <a:spLocks noChangeAspect="1" noChangeArrowheads="1"/>
        </xdr:cNvSpPr>
      </xdr:nvSpPr>
      <xdr:spPr bwMode="auto">
        <a:xfrm>
          <a:off x="0" y="5241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6" name="AutoShape 1484" descr="San Jose Sharks">
          <a:extLst>
            <a:ext uri="{FF2B5EF4-FFF2-40B4-BE49-F238E27FC236}">
              <a16:creationId xmlns:a16="http://schemas.microsoft.com/office/drawing/2014/main" id="{00000000-0008-0000-0D00-0000CC110000}"/>
            </a:ext>
          </a:extLst>
        </xdr:cNvPr>
        <xdr:cNvSpPr>
          <a:spLocks noChangeAspect="1" noChangeArrowheads="1"/>
        </xdr:cNvSpPr>
      </xdr:nvSpPr>
      <xdr:spPr bwMode="auto">
        <a:xfrm>
          <a:off x="0" y="52453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57" name="AutoShape 1485" descr="St Louis Blues">
          <a:extLst>
            <a:ext uri="{FF2B5EF4-FFF2-40B4-BE49-F238E27FC236}">
              <a16:creationId xmlns:a16="http://schemas.microsoft.com/office/drawing/2014/main" id="{00000000-0008-0000-0D00-0000CD110000}"/>
            </a:ext>
          </a:extLst>
        </xdr:cNvPr>
        <xdr:cNvSpPr>
          <a:spLocks noChangeAspect="1" noChangeArrowheads="1"/>
        </xdr:cNvSpPr>
      </xdr:nvSpPr>
      <xdr:spPr bwMode="auto">
        <a:xfrm>
          <a:off x="0" y="52490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8" name="AutoShape 1486" descr="New York Islanders">
          <a:extLst>
            <a:ext uri="{FF2B5EF4-FFF2-40B4-BE49-F238E27FC236}">
              <a16:creationId xmlns:a16="http://schemas.microsoft.com/office/drawing/2014/main" id="{00000000-0008-0000-0D00-0000CE110000}"/>
            </a:ext>
          </a:extLst>
        </xdr:cNvPr>
        <xdr:cNvSpPr>
          <a:spLocks noChangeAspect="1" noChangeArrowheads="1"/>
        </xdr:cNvSpPr>
      </xdr:nvSpPr>
      <xdr:spPr bwMode="auto">
        <a:xfrm>
          <a:off x="0" y="5250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9" name="AutoShape 1487" descr="Toronto Maple Leafs">
          <a:extLst>
            <a:ext uri="{FF2B5EF4-FFF2-40B4-BE49-F238E27FC236}">
              <a16:creationId xmlns:a16="http://schemas.microsoft.com/office/drawing/2014/main" id="{00000000-0008-0000-0D00-0000CF110000}"/>
            </a:ext>
          </a:extLst>
        </xdr:cNvPr>
        <xdr:cNvSpPr>
          <a:spLocks noChangeAspect="1" noChangeArrowheads="1"/>
        </xdr:cNvSpPr>
      </xdr:nvSpPr>
      <xdr:spPr bwMode="auto">
        <a:xfrm>
          <a:off x="0" y="5256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0" name="AutoShape 1488" descr="Winnipeg Jets">
          <a:extLst>
            <a:ext uri="{FF2B5EF4-FFF2-40B4-BE49-F238E27FC236}">
              <a16:creationId xmlns:a16="http://schemas.microsoft.com/office/drawing/2014/main" id="{00000000-0008-0000-0D00-0000D0110000}"/>
            </a:ext>
          </a:extLst>
        </xdr:cNvPr>
        <xdr:cNvSpPr>
          <a:spLocks noChangeAspect="1" noChangeArrowheads="1"/>
        </xdr:cNvSpPr>
      </xdr:nvSpPr>
      <xdr:spPr bwMode="auto">
        <a:xfrm>
          <a:off x="0" y="5260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1" name="AutoShape 1489" descr="New Jersey Devils">
          <a:extLst>
            <a:ext uri="{FF2B5EF4-FFF2-40B4-BE49-F238E27FC236}">
              <a16:creationId xmlns:a16="http://schemas.microsoft.com/office/drawing/2014/main" id="{00000000-0008-0000-0D00-0000D1110000}"/>
            </a:ext>
          </a:extLst>
        </xdr:cNvPr>
        <xdr:cNvSpPr>
          <a:spLocks noChangeAspect="1" noChangeArrowheads="1"/>
        </xdr:cNvSpPr>
      </xdr:nvSpPr>
      <xdr:spPr bwMode="auto">
        <a:xfrm>
          <a:off x="0" y="5263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2" name="AutoShape 1490" descr="Ottawa Senators">
          <a:extLst>
            <a:ext uri="{FF2B5EF4-FFF2-40B4-BE49-F238E27FC236}">
              <a16:creationId xmlns:a16="http://schemas.microsoft.com/office/drawing/2014/main" id="{00000000-0008-0000-0D00-0000D2110000}"/>
            </a:ext>
          </a:extLst>
        </xdr:cNvPr>
        <xdr:cNvSpPr>
          <a:spLocks noChangeAspect="1" noChangeArrowheads="1"/>
        </xdr:cNvSpPr>
      </xdr:nvSpPr>
      <xdr:spPr bwMode="auto">
        <a:xfrm>
          <a:off x="0" y="5267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3" name="AutoShape 1491" descr="Winnipeg Jets">
          <a:extLst>
            <a:ext uri="{FF2B5EF4-FFF2-40B4-BE49-F238E27FC236}">
              <a16:creationId xmlns:a16="http://schemas.microsoft.com/office/drawing/2014/main" id="{00000000-0008-0000-0D00-0000D3110000}"/>
            </a:ext>
          </a:extLst>
        </xdr:cNvPr>
        <xdr:cNvSpPr>
          <a:spLocks noChangeAspect="1" noChangeArrowheads="1"/>
        </xdr:cNvSpPr>
      </xdr:nvSpPr>
      <xdr:spPr bwMode="auto">
        <a:xfrm>
          <a:off x="0" y="5270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4" name="AutoShape 1492" descr="Toronto Maple Leafs">
          <a:extLst>
            <a:ext uri="{FF2B5EF4-FFF2-40B4-BE49-F238E27FC236}">
              <a16:creationId xmlns:a16="http://schemas.microsoft.com/office/drawing/2014/main" id="{00000000-0008-0000-0D00-0000D4110000}"/>
            </a:ext>
          </a:extLst>
        </xdr:cNvPr>
        <xdr:cNvSpPr>
          <a:spLocks noChangeAspect="1" noChangeArrowheads="1"/>
        </xdr:cNvSpPr>
      </xdr:nvSpPr>
      <xdr:spPr bwMode="auto">
        <a:xfrm>
          <a:off x="0" y="5272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5" name="AutoShape 1493" descr="Columbus Blue Jackets">
          <a:extLst>
            <a:ext uri="{FF2B5EF4-FFF2-40B4-BE49-F238E27FC236}">
              <a16:creationId xmlns:a16="http://schemas.microsoft.com/office/drawing/2014/main" id="{00000000-0008-0000-0D00-0000D5110000}"/>
            </a:ext>
          </a:extLst>
        </xdr:cNvPr>
        <xdr:cNvSpPr>
          <a:spLocks noChangeAspect="1" noChangeArrowheads="1"/>
        </xdr:cNvSpPr>
      </xdr:nvSpPr>
      <xdr:spPr bwMode="auto">
        <a:xfrm>
          <a:off x="0" y="5276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6" name="AutoShape 1494" descr="Philadelphia Flyers">
          <a:extLst>
            <a:ext uri="{FF2B5EF4-FFF2-40B4-BE49-F238E27FC236}">
              <a16:creationId xmlns:a16="http://schemas.microsoft.com/office/drawing/2014/main" id="{00000000-0008-0000-0D00-0000D6110000}"/>
            </a:ext>
          </a:extLst>
        </xdr:cNvPr>
        <xdr:cNvSpPr>
          <a:spLocks noChangeAspect="1" noChangeArrowheads="1"/>
        </xdr:cNvSpPr>
      </xdr:nvSpPr>
      <xdr:spPr bwMode="auto">
        <a:xfrm>
          <a:off x="0" y="5280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7" name="AutoShape 1495" descr="Florida Panthers">
          <a:extLst>
            <a:ext uri="{FF2B5EF4-FFF2-40B4-BE49-F238E27FC236}">
              <a16:creationId xmlns:a16="http://schemas.microsoft.com/office/drawing/2014/main" id="{00000000-0008-0000-0D00-0000D7110000}"/>
            </a:ext>
          </a:extLst>
        </xdr:cNvPr>
        <xdr:cNvSpPr>
          <a:spLocks noChangeAspect="1" noChangeArrowheads="1"/>
        </xdr:cNvSpPr>
      </xdr:nvSpPr>
      <xdr:spPr bwMode="auto">
        <a:xfrm>
          <a:off x="0" y="5283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8" name="AutoShape 1496" descr="Vancouver Canucks">
          <a:extLst>
            <a:ext uri="{FF2B5EF4-FFF2-40B4-BE49-F238E27FC236}">
              <a16:creationId xmlns:a16="http://schemas.microsoft.com/office/drawing/2014/main" id="{00000000-0008-0000-0D00-0000D8110000}"/>
            </a:ext>
          </a:extLst>
        </xdr:cNvPr>
        <xdr:cNvSpPr>
          <a:spLocks noChangeAspect="1" noChangeArrowheads="1"/>
        </xdr:cNvSpPr>
      </xdr:nvSpPr>
      <xdr:spPr bwMode="auto">
        <a:xfrm>
          <a:off x="0" y="5287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69" name="AutoShape 1497" descr="New Jersey Devils">
          <a:extLst>
            <a:ext uri="{FF2B5EF4-FFF2-40B4-BE49-F238E27FC236}">
              <a16:creationId xmlns:a16="http://schemas.microsoft.com/office/drawing/2014/main" id="{00000000-0008-0000-0D00-0000D9110000}"/>
            </a:ext>
          </a:extLst>
        </xdr:cNvPr>
        <xdr:cNvSpPr>
          <a:spLocks noChangeAspect="1" noChangeArrowheads="1"/>
        </xdr:cNvSpPr>
      </xdr:nvSpPr>
      <xdr:spPr bwMode="auto">
        <a:xfrm>
          <a:off x="0" y="52892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0" name="AutoShape 1498" descr="Montreal Canadiens">
          <a:extLst>
            <a:ext uri="{FF2B5EF4-FFF2-40B4-BE49-F238E27FC236}">
              <a16:creationId xmlns:a16="http://schemas.microsoft.com/office/drawing/2014/main" id="{00000000-0008-0000-0D00-0000DA110000}"/>
            </a:ext>
          </a:extLst>
        </xdr:cNvPr>
        <xdr:cNvSpPr>
          <a:spLocks noChangeAspect="1" noChangeArrowheads="1"/>
        </xdr:cNvSpPr>
      </xdr:nvSpPr>
      <xdr:spPr bwMode="auto">
        <a:xfrm>
          <a:off x="0" y="5291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1" name="AutoShape 1499" descr="New York Rangers">
          <a:extLst>
            <a:ext uri="{FF2B5EF4-FFF2-40B4-BE49-F238E27FC236}">
              <a16:creationId xmlns:a16="http://schemas.microsoft.com/office/drawing/2014/main" id="{00000000-0008-0000-0D00-0000DB110000}"/>
            </a:ext>
          </a:extLst>
        </xdr:cNvPr>
        <xdr:cNvSpPr>
          <a:spLocks noChangeAspect="1" noChangeArrowheads="1"/>
        </xdr:cNvSpPr>
      </xdr:nvSpPr>
      <xdr:spPr bwMode="auto">
        <a:xfrm>
          <a:off x="0" y="5294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2" name="AutoShape 1500" descr="Arizona Coyotes">
          <a:extLst>
            <a:ext uri="{FF2B5EF4-FFF2-40B4-BE49-F238E27FC236}">
              <a16:creationId xmlns:a16="http://schemas.microsoft.com/office/drawing/2014/main" id="{00000000-0008-0000-0D00-0000DC110000}"/>
            </a:ext>
          </a:extLst>
        </xdr:cNvPr>
        <xdr:cNvSpPr>
          <a:spLocks noChangeAspect="1" noChangeArrowheads="1"/>
        </xdr:cNvSpPr>
      </xdr:nvSpPr>
      <xdr:spPr bwMode="auto">
        <a:xfrm>
          <a:off x="0" y="5298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3" name="AutoShape 1501" descr="Colorado Avalanche">
          <a:extLst>
            <a:ext uri="{FF2B5EF4-FFF2-40B4-BE49-F238E27FC236}">
              <a16:creationId xmlns:a16="http://schemas.microsoft.com/office/drawing/2014/main" id="{00000000-0008-0000-0D00-0000DD110000}"/>
            </a:ext>
          </a:extLst>
        </xdr:cNvPr>
        <xdr:cNvSpPr>
          <a:spLocks noChangeAspect="1" noChangeArrowheads="1"/>
        </xdr:cNvSpPr>
      </xdr:nvSpPr>
      <xdr:spPr bwMode="auto">
        <a:xfrm>
          <a:off x="0" y="5302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4" name="AutoShape 1502" descr="Detroit Red Wings">
          <a:extLst>
            <a:ext uri="{FF2B5EF4-FFF2-40B4-BE49-F238E27FC236}">
              <a16:creationId xmlns:a16="http://schemas.microsoft.com/office/drawing/2014/main" id="{00000000-0008-0000-0D00-0000DE110000}"/>
            </a:ext>
          </a:extLst>
        </xdr:cNvPr>
        <xdr:cNvSpPr>
          <a:spLocks noChangeAspect="1" noChangeArrowheads="1"/>
        </xdr:cNvSpPr>
      </xdr:nvSpPr>
      <xdr:spPr bwMode="auto">
        <a:xfrm>
          <a:off x="0" y="5303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5" name="AutoShape 1503" descr="Tampa Bay Lightning">
          <a:extLst>
            <a:ext uri="{FF2B5EF4-FFF2-40B4-BE49-F238E27FC236}">
              <a16:creationId xmlns:a16="http://schemas.microsoft.com/office/drawing/2014/main" id="{00000000-0008-0000-0D00-0000DF110000}"/>
            </a:ext>
          </a:extLst>
        </xdr:cNvPr>
        <xdr:cNvSpPr>
          <a:spLocks noChangeAspect="1" noChangeArrowheads="1"/>
        </xdr:cNvSpPr>
      </xdr:nvSpPr>
      <xdr:spPr bwMode="auto">
        <a:xfrm>
          <a:off x="0" y="5305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6" name="AutoShape 1504" descr="Florida Panthers">
          <a:extLst>
            <a:ext uri="{FF2B5EF4-FFF2-40B4-BE49-F238E27FC236}">
              <a16:creationId xmlns:a16="http://schemas.microsoft.com/office/drawing/2014/main" id="{00000000-0008-0000-0D00-0000E0110000}"/>
            </a:ext>
          </a:extLst>
        </xdr:cNvPr>
        <xdr:cNvSpPr>
          <a:spLocks noChangeAspect="1" noChangeArrowheads="1"/>
        </xdr:cNvSpPr>
      </xdr:nvSpPr>
      <xdr:spPr bwMode="auto">
        <a:xfrm>
          <a:off x="0" y="5309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7" name="AutoShape 1505" descr="Los Angeles Kings">
          <a:extLst>
            <a:ext uri="{FF2B5EF4-FFF2-40B4-BE49-F238E27FC236}">
              <a16:creationId xmlns:a16="http://schemas.microsoft.com/office/drawing/2014/main" id="{00000000-0008-0000-0D00-0000E1110000}"/>
            </a:ext>
          </a:extLst>
        </xdr:cNvPr>
        <xdr:cNvSpPr>
          <a:spLocks noChangeAspect="1" noChangeArrowheads="1"/>
        </xdr:cNvSpPr>
      </xdr:nvSpPr>
      <xdr:spPr bwMode="auto">
        <a:xfrm>
          <a:off x="0" y="53112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8" name="AutoShape 1506" descr="Columbus Blue Jackets">
          <a:extLst>
            <a:ext uri="{FF2B5EF4-FFF2-40B4-BE49-F238E27FC236}">
              <a16:creationId xmlns:a16="http://schemas.microsoft.com/office/drawing/2014/main" id="{00000000-0008-0000-0D00-0000E2110000}"/>
            </a:ext>
          </a:extLst>
        </xdr:cNvPr>
        <xdr:cNvSpPr>
          <a:spLocks noChangeAspect="1" noChangeArrowheads="1"/>
        </xdr:cNvSpPr>
      </xdr:nvSpPr>
      <xdr:spPr bwMode="auto">
        <a:xfrm>
          <a:off x="0" y="53148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9" name="AutoShape 1507" descr="Ottawa Senators">
          <a:extLst>
            <a:ext uri="{FF2B5EF4-FFF2-40B4-BE49-F238E27FC236}">
              <a16:creationId xmlns:a16="http://schemas.microsoft.com/office/drawing/2014/main" id="{00000000-0008-0000-0D00-0000E3110000}"/>
            </a:ext>
          </a:extLst>
        </xdr:cNvPr>
        <xdr:cNvSpPr>
          <a:spLocks noChangeAspect="1" noChangeArrowheads="1"/>
        </xdr:cNvSpPr>
      </xdr:nvSpPr>
      <xdr:spPr bwMode="auto">
        <a:xfrm>
          <a:off x="0" y="5318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0" name="AutoShape 1508" descr="San Jose Sharks">
          <a:extLst>
            <a:ext uri="{FF2B5EF4-FFF2-40B4-BE49-F238E27FC236}">
              <a16:creationId xmlns:a16="http://schemas.microsoft.com/office/drawing/2014/main" id="{00000000-0008-0000-0D00-0000E4110000}"/>
            </a:ext>
          </a:extLst>
        </xdr:cNvPr>
        <xdr:cNvSpPr>
          <a:spLocks noChangeAspect="1" noChangeArrowheads="1"/>
        </xdr:cNvSpPr>
      </xdr:nvSpPr>
      <xdr:spPr bwMode="auto">
        <a:xfrm>
          <a:off x="0" y="5322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1" name="AutoShape 1509" descr="Minnesota Wild">
          <a:extLst>
            <a:ext uri="{FF2B5EF4-FFF2-40B4-BE49-F238E27FC236}">
              <a16:creationId xmlns:a16="http://schemas.microsoft.com/office/drawing/2014/main" id="{00000000-0008-0000-0D00-0000E5110000}"/>
            </a:ext>
          </a:extLst>
        </xdr:cNvPr>
        <xdr:cNvSpPr>
          <a:spLocks noChangeAspect="1" noChangeArrowheads="1"/>
        </xdr:cNvSpPr>
      </xdr:nvSpPr>
      <xdr:spPr bwMode="auto">
        <a:xfrm>
          <a:off x="0" y="5325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2" name="AutoShape 1510" descr="Vegas Golden Knights">
          <a:extLst>
            <a:ext uri="{FF2B5EF4-FFF2-40B4-BE49-F238E27FC236}">
              <a16:creationId xmlns:a16="http://schemas.microsoft.com/office/drawing/2014/main" id="{00000000-0008-0000-0D00-0000E6110000}"/>
            </a:ext>
          </a:extLst>
        </xdr:cNvPr>
        <xdr:cNvSpPr>
          <a:spLocks noChangeAspect="1" noChangeArrowheads="1"/>
        </xdr:cNvSpPr>
      </xdr:nvSpPr>
      <xdr:spPr bwMode="auto">
        <a:xfrm>
          <a:off x="0" y="5329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3" name="AutoShape 1511" descr="Philadelphia Flyers">
          <a:extLst>
            <a:ext uri="{FF2B5EF4-FFF2-40B4-BE49-F238E27FC236}">
              <a16:creationId xmlns:a16="http://schemas.microsoft.com/office/drawing/2014/main" id="{00000000-0008-0000-0D00-0000E7110000}"/>
            </a:ext>
          </a:extLst>
        </xdr:cNvPr>
        <xdr:cNvSpPr>
          <a:spLocks noChangeAspect="1" noChangeArrowheads="1"/>
        </xdr:cNvSpPr>
      </xdr:nvSpPr>
      <xdr:spPr bwMode="auto">
        <a:xfrm>
          <a:off x="0" y="5333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4" name="AutoShape 1512" descr="Washington Capitals">
          <a:extLst>
            <a:ext uri="{FF2B5EF4-FFF2-40B4-BE49-F238E27FC236}">
              <a16:creationId xmlns:a16="http://schemas.microsoft.com/office/drawing/2014/main" id="{00000000-0008-0000-0D00-0000E8110000}"/>
            </a:ext>
          </a:extLst>
        </xdr:cNvPr>
        <xdr:cNvSpPr>
          <a:spLocks noChangeAspect="1" noChangeArrowheads="1"/>
        </xdr:cNvSpPr>
      </xdr:nvSpPr>
      <xdr:spPr bwMode="auto">
        <a:xfrm>
          <a:off x="0" y="533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5" name="AutoShape 1513" descr="Carolina Hurricanes">
          <a:extLst>
            <a:ext uri="{FF2B5EF4-FFF2-40B4-BE49-F238E27FC236}">
              <a16:creationId xmlns:a16="http://schemas.microsoft.com/office/drawing/2014/main" id="{00000000-0008-0000-0D00-0000E9110000}"/>
            </a:ext>
          </a:extLst>
        </xdr:cNvPr>
        <xdr:cNvSpPr>
          <a:spLocks noChangeAspect="1" noChangeArrowheads="1"/>
        </xdr:cNvSpPr>
      </xdr:nvSpPr>
      <xdr:spPr bwMode="auto">
        <a:xfrm>
          <a:off x="0" y="5340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6" name="AutoShape 1514" descr="Calgary Flames">
          <a:extLst>
            <a:ext uri="{FF2B5EF4-FFF2-40B4-BE49-F238E27FC236}">
              <a16:creationId xmlns:a16="http://schemas.microsoft.com/office/drawing/2014/main" id="{00000000-0008-0000-0D00-0000EA110000}"/>
            </a:ext>
          </a:extLst>
        </xdr:cNvPr>
        <xdr:cNvSpPr>
          <a:spLocks noChangeAspect="1" noChangeArrowheads="1"/>
        </xdr:cNvSpPr>
      </xdr:nvSpPr>
      <xdr:spPr bwMode="auto">
        <a:xfrm>
          <a:off x="0" y="5344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7" name="AutoShape 1515" descr="Arizona Coyotes">
          <a:extLst>
            <a:ext uri="{FF2B5EF4-FFF2-40B4-BE49-F238E27FC236}">
              <a16:creationId xmlns:a16="http://schemas.microsoft.com/office/drawing/2014/main" id="{00000000-0008-0000-0D00-0000EB110000}"/>
            </a:ext>
          </a:extLst>
        </xdr:cNvPr>
        <xdr:cNvSpPr>
          <a:spLocks noChangeAspect="1" noChangeArrowheads="1"/>
        </xdr:cNvSpPr>
      </xdr:nvSpPr>
      <xdr:spPr bwMode="auto">
        <a:xfrm>
          <a:off x="0" y="5347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8" name="AutoShape 1516" descr="Carolina Hurricanes">
          <a:extLst>
            <a:ext uri="{FF2B5EF4-FFF2-40B4-BE49-F238E27FC236}">
              <a16:creationId xmlns:a16="http://schemas.microsoft.com/office/drawing/2014/main" id="{00000000-0008-0000-0D00-0000EC110000}"/>
            </a:ext>
          </a:extLst>
        </xdr:cNvPr>
        <xdr:cNvSpPr>
          <a:spLocks noChangeAspect="1" noChangeArrowheads="1"/>
        </xdr:cNvSpPr>
      </xdr:nvSpPr>
      <xdr:spPr bwMode="auto">
        <a:xfrm>
          <a:off x="0" y="5349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9" name="AutoShape 1517" descr="Ottawa Senators">
          <a:extLst>
            <a:ext uri="{FF2B5EF4-FFF2-40B4-BE49-F238E27FC236}">
              <a16:creationId xmlns:a16="http://schemas.microsoft.com/office/drawing/2014/main" id="{00000000-0008-0000-0D00-0000ED110000}"/>
            </a:ext>
          </a:extLst>
        </xdr:cNvPr>
        <xdr:cNvSpPr>
          <a:spLocks noChangeAspect="1" noChangeArrowheads="1"/>
        </xdr:cNvSpPr>
      </xdr:nvSpPr>
      <xdr:spPr bwMode="auto">
        <a:xfrm>
          <a:off x="0" y="5351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0" name="AutoShape 1518" descr="Edmonton Oilers">
          <a:extLst>
            <a:ext uri="{FF2B5EF4-FFF2-40B4-BE49-F238E27FC236}">
              <a16:creationId xmlns:a16="http://schemas.microsoft.com/office/drawing/2014/main" id="{00000000-0008-0000-0D00-0000EE110000}"/>
            </a:ext>
          </a:extLst>
        </xdr:cNvPr>
        <xdr:cNvSpPr>
          <a:spLocks noChangeAspect="1" noChangeArrowheads="1"/>
        </xdr:cNvSpPr>
      </xdr:nvSpPr>
      <xdr:spPr bwMode="auto">
        <a:xfrm>
          <a:off x="0" y="53551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1" name="AutoShape 1519" descr="Minnesota Wild">
          <a:extLst>
            <a:ext uri="{FF2B5EF4-FFF2-40B4-BE49-F238E27FC236}">
              <a16:creationId xmlns:a16="http://schemas.microsoft.com/office/drawing/2014/main" id="{00000000-0008-0000-0D00-0000EF110000}"/>
            </a:ext>
          </a:extLst>
        </xdr:cNvPr>
        <xdr:cNvSpPr>
          <a:spLocks noChangeAspect="1" noChangeArrowheads="1"/>
        </xdr:cNvSpPr>
      </xdr:nvSpPr>
      <xdr:spPr bwMode="auto">
        <a:xfrm>
          <a:off x="0" y="5356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92" name="AutoShape 1520" descr="Edmonton Oilers">
          <a:extLst>
            <a:ext uri="{FF2B5EF4-FFF2-40B4-BE49-F238E27FC236}">
              <a16:creationId xmlns:a16="http://schemas.microsoft.com/office/drawing/2014/main" id="{00000000-0008-0000-0D00-0000F0110000}"/>
            </a:ext>
          </a:extLst>
        </xdr:cNvPr>
        <xdr:cNvSpPr>
          <a:spLocks noChangeAspect="1" noChangeArrowheads="1"/>
        </xdr:cNvSpPr>
      </xdr:nvSpPr>
      <xdr:spPr bwMode="auto">
        <a:xfrm>
          <a:off x="0" y="5358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3" name="AutoShape 1521" descr="Washington Capitals">
          <a:extLst>
            <a:ext uri="{FF2B5EF4-FFF2-40B4-BE49-F238E27FC236}">
              <a16:creationId xmlns:a16="http://schemas.microsoft.com/office/drawing/2014/main" id="{00000000-0008-0000-0D00-0000F1110000}"/>
            </a:ext>
          </a:extLst>
        </xdr:cNvPr>
        <xdr:cNvSpPr>
          <a:spLocks noChangeAspect="1" noChangeArrowheads="1"/>
        </xdr:cNvSpPr>
      </xdr:nvSpPr>
      <xdr:spPr bwMode="auto">
        <a:xfrm>
          <a:off x="0" y="5360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4" name="AutoShape 1522" descr="Winnipeg Jets">
          <a:extLst>
            <a:ext uri="{FF2B5EF4-FFF2-40B4-BE49-F238E27FC236}">
              <a16:creationId xmlns:a16="http://schemas.microsoft.com/office/drawing/2014/main" id="{00000000-0008-0000-0D00-0000F2110000}"/>
            </a:ext>
          </a:extLst>
        </xdr:cNvPr>
        <xdr:cNvSpPr>
          <a:spLocks noChangeAspect="1" noChangeArrowheads="1"/>
        </xdr:cNvSpPr>
      </xdr:nvSpPr>
      <xdr:spPr bwMode="auto">
        <a:xfrm>
          <a:off x="0" y="5364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5" name="AutoShape 1523" descr="Buffalo Sabres">
          <a:extLst>
            <a:ext uri="{FF2B5EF4-FFF2-40B4-BE49-F238E27FC236}">
              <a16:creationId xmlns:a16="http://schemas.microsoft.com/office/drawing/2014/main" id="{00000000-0008-0000-0D00-0000F3110000}"/>
            </a:ext>
          </a:extLst>
        </xdr:cNvPr>
        <xdr:cNvSpPr>
          <a:spLocks noChangeAspect="1" noChangeArrowheads="1"/>
        </xdr:cNvSpPr>
      </xdr:nvSpPr>
      <xdr:spPr bwMode="auto">
        <a:xfrm>
          <a:off x="0" y="5367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6" name="AutoShape 1524" descr="Minnesota Wild">
          <a:extLst>
            <a:ext uri="{FF2B5EF4-FFF2-40B4-BE49-F238E27FC236}">
              <a16:creationId xmlns:a16="http://schemas.microsoft.com/office/drawing/2014/main" id="{00000000-0008-0000-0D00-0000F4110000}"/>
            </a:ext>
          </a:extLst>
        </xdr:cNvPr>
        <xdr:cNvSpPr>
          <a:spLocks noChangeAspect="1" noChangeArrowheads="1"/>
        </xdr:cNvSpPr>
      </xdr:nvSpPr>
      <xdr:spPr bwMode="auto">
        <a:xfrm>
          <a:off x="0" y="5371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7" name="AutoShape 1525" descr="Vancouver Canucks">
          <a:extLst>
            <a:ext uri="{FF2B5EF4-FFF2-40B4-BE49-F238E27FC236}">
              <a16:creationId xmlns:a16="http://schemas.microsoft.com/office/drawing/2014/main" id="{00000000-0008-0000-0D00-0000F5110000}"/>
            </a:ext>
          </a:extLst>
        </xdr:cNvPr>
        <xdr:cNvSpPr>
          <a:spLocks noChangeAspect="1" noChangeArrowheads="1"/>
        </xdr:cNvSpPr>
      </xdr:nvSpPr>
      <xdr:spPr bwMode="auto">
        <a:xfrm>
          <a:off x="0" y="5375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8" name="AutoShape 1526" descr="Washington Capitals">
          <a:extLst>
            <a:ext uri="{FF2B5EF4-FFF2-40B4-BE49-F238E27FC236}">
              <a16:creationId xmlns:a16="http://schemas.microsoft.com/office/drawing/2014/main" id="{00000000-0008-0000-0D00-0000F6110000}"/>
            </a:ext>
          </a:extLst>
        </xdr:cNvPr>
        <xdr:cNvSpPr>
          <a:spLocks noChangeAspect="1" noChangeArrowheads="1"/>
        </xdr:cNvSpPr>
      </xdr:nvSpPr>
      <xdr:spPr bwMode="auto">
        <a:xfrm>
          <a:off x="0" y="53788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9" name="AutoShape 1527" descr="Winnipeg Jets">
          <a:extLst>
            <a:ext uri="{FF2B5EF4-FFF2-40B4-BE49-F238E27FC236}">
              <a16:creationId xmlns:a16="http://schemas.microsoft.com/office/drawing/2014/main" id="{00000000-0008-0000-0D00-0000F7110000}"/>
            </a:ext>
          </a:extLst>
        </xdr:cNvPr>
        <xdr:cNvSpPr>
          <a:spLocks noChangeAspect="1" noChangeArrowheads="1"/>
        </xdr:cNvSpPr>
      </xdr:nvSpPr>
      <xdr:spPr bwMode="auto">
        <a:xfrm>
          <a:off x="0" y="53825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0" name="AutoShape 1528" descr="Carolina Hurricanes">
          <a:extLst>
            <a:ext uri="{FF2B5EF4-FFF2-40B4-BE49-F238E27FC236}">
              <a16:creationId xmlns:a16="http://schemas.microsoft.com/office/drawing/2014/main" id="{00000000-0008-0000-0D00-0000F8110000}"/>
            </a:ext>
          </a:extLst>
        </xdr:cNvPr>
        <xdr:cNvSpPr>
          <a:spLocks noChangeAspect="1" noChangeArrowheads="1"/>
        </xdr:cNvSpPr>
      </xdr:nvSpPr>
      <xdr:spPr bwMode="auto">
        <a:xfrm>
          <a:off x="0" y="53861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1" name="AutoShape 1529" descr="Carolina Hurricanes">
          <a:extLst>
            <a:ext uri="{FF2B5EF4-FFF2-40B4-BE49-F238E27FC236}">
              <a16:creationId xmlns:a16="http://schemas.microsoft.com/office/drawing/2014/main" id="{00000000-0008-0000-0D00-0000F9110000}"/>
            </a:ext>
          </a:extLst>
        </xdr:cNvPr>
        <xdr:cNvSpPr>
          <a:spLocks noChangeAspect="1" noChangeArrowheads="1"/>
        </xdr:cNvSpPr>
      </xdr:nvSpPr>
      <xdr:spPr bwMode="auto">
        <a:xfrm>
          <a:off x="0" y="5389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2" name="AutoShape 1530" descr="Detroit Red Wings">
          <a:extLst>
            <a:ext uri="{FF2B5EF4-FFF2-40B4-BE49-F238E27FC236}">
              <a16:creationId xmlns:a16="http://schemas.microsoft.com/office/drawing/2014/main" id="{00000000-0008-0000-0D00-0000FA110000}"/>
            </a:ext>
          </a:extLst>
        </xdr:cNvPr>
        <xdr:cNvSpPr>
          <a:spLocks noChangeAspect="1" noChangeArrowheads="1"/>
        </xdr:cNvSpPr>
      </xdr:nvSpPr>
      <xdr:spPr bwMode="auto">
        <a:xfrm>
          <a:off x="0" y="53935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3" name="AutoShape 1531" descr="Columbus Blue Jackets">
          <a:extLst>
            <a:ext uri="{FF2B5EF4-FFF2-40B4-BE49-F238E27FC236}">
              <a16:creationId xmlns:a16="http://schemas.microsoft.com/office/drawing/2014/main" id="{00000000-0008-0000-0D00-0000FB110000}"/>
            </a:ext>
          </a:extLst>
        </xdr:cNvPr>
        <xdr:cNvSpPr>
          <a:spLocks noChangeAspect="1" noChangeArrowheads="1"/>
        </xdr:cNvSpPr>
      </xdr:nvSpPr>
      <xdr:spPr bwMode="auto">
        <a:xfrm>
          <a:off x="0" y="53971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4" name="AutoShape 1532" descr="Chicago Blackhawks">
          <a:extLst>
            <a:ext uri="{FF2B5EF4-FFF2-40B4-BE49-F238E27FC236}">
              <a16:creationId xmlns:a16="http://schemas.microsoft.com/office/drawing/2014/main" id="{00000000-0008-0000-0D00-0000FC110000}"/>
            </a:ext>
          </a:extLst>
        </xdr:cNvPr>
        <xdr:cNvSpPr>
          <a:spLocks noChangeAspect="1" noChangeArrowheads="1"/>
        </xdr:cNvSpPr>
      </xdr:nvSpPr>
      <xdr:spPr bwMode="auto">
        <a:xfrm>
          <a:off x="0" y="5400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5" name="AutoShape 1533" descr="Buffalo Sabres">
          <a:extLst>
            <a:ext uri="{FF2B5EF4-FFF2-40B4-BE49-F238E27FC236}">
              <a16:creationId xmlns:a16="http://schemas.microsoft.com/office/drawing/2014/main" id="{00000000-0008-0000-0D00-0000FD110000}"/>
            </a:ext>
          </a:extLst>
        </xdr:cNvPr>
        <xdr:cNvSpPr>
          <a:spLocks noChangeAspect="1" noChangeArrowheads="1"/>
        </xdr:cNvSpPr>
      </xdr:nvSpPr>
      <xdr:spPr bwMode="auto">
        <a:xfrm>
          <a:off x="0" y="5404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6" name="AutoShape 1534" descr="Vancouver Canucks">
          <a:extLst>
            <a:ext uri="{FF2B5EF4-FFF2-40B4-BE49-F238E27FC236}">
              <a16:creationId xmlns:a16="http://schemas.microsoft.com/office/drawing/2014/main" id="{00000000-0008-0000-0D00-0000FE110000}"/>
            </a:ext>
          </a:extLst>
        </xdr:cNvPr>
        <xdr:cNvSpPr>
          <a:spLocks noChangeAspect="1" noChangeArrowheads="1"/>
        </xdr:cNvSpPr>
      </xdr:nvSpPr>
      <xdr:spPr bwMode="auto">
        <a:xfrm>
          <a:off x="0" y="5408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07" name="AutoShape 1535" descr="Chicago Blackhawks">
          <a:extLst>
            <a:ext uri="{FF2B5EF4-FFF2-40B4-BE49-F238E27FC236}">
              <a16:creationId xmlns:a16="http://schemas.microsoft.com/office/drawing/2014/main" id="{00000000-0008-0000-0D00-0000FF110000}"/>
            </a:ext>
          </a:extLst>
        </xdr:cNvPr>
        <xdr:cNvSpPr>
          <a:spLocks noChangeAspect="1" noChangeArrowheads="1"/>
        </xdr:cNvSpPr>
      </xdr:nvSpPr>
      <xdr:spPr bwMode="auto">
        <a:xfrm>
          <a:off x="0" y="5411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8" name="AutoShape 1536" descr="St Louis Blues">
          <a:extLst>
            <a:ext uri="{FF2B5EF4-FFF2-40B4-BE49-F238E27FC236}">
              <a16:creationId xmlns:a16="http://schemas.microsoft.com/office/drawing/2014/main" id="{00000000-0008-0000-0D00-000000120000}"/>
            </a:ext>
          </a:extLst>
        </xdr:cNvPr>
        <xdr:cNvSpPr>
          <a:spLocks noChangeAspect="1" noChangeArrowheads="1"/>
        </xdr:cNvSpPr>
      </xdr:nvSpPr>
      <xdr:spPr bwMode="auto">
        <a:xfrm>
          <a:off x="0" y="5413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09" name="AutoShape 1537" descr="Colorado Avalanche">
          <a:extLst>
            <a:ext uri="{FF2B5EF4-FFF2-40B4-BE49-F238E27FC236}">
              <a16:creationId xmlns:a16="http://schemas.microsoft.com/office/drawing/2014/main" id="{00000000-0008-0000-0D00-000001120000}"/>
            </a:ext>
          </a:extLst>
        </xdr:cNvPr>
        <xdr:cNvSpPr>
          <a:spLocks noChangeAspect="1" noChangeArrowheads="1"/>
        </xdr:cNvSpPr>
      </xdr:nvSpPr>
      <xdr:spPr bwMode="auto">
        <a:xfrm>
          <a:off x="0" y="5417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0" name="AutoShape 1538" descr="Philadelphia Flyers">
          <a:extLst>
            <a:ext uri="{FF2B5EF4-FFF2-40B4-BE49-F238E27FC236}">
              <a16:creationId xmlns:a16="http://schemas.microsoft.com/office/drawing/2014/main" id="{00000000-0008-0000-0D00-000002120000}"/>
            </a:ext>
          </a:extLst>
        </xdr:cNvPr>
        <xdr:cNvSpPr>
          <a:spLocks noChangeAspect="1" noChangeArrowheads="1"/>
        </xdr:cNvSpPr>
      </xdr:nvSpPr>
      <xdr:spPr bwMode="auto">
        <a:xfrm>
          <a:off x="0" y="54191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1" name="AutoShape 1539" descr="Ottawa Senators">
          <a:extLst>
            <a:ext uri="{FF2B5EF4-FFF2-40B4-BE49-F238E27FC236}">
              <a16:creationId xmlns:a16="http://schemas.microsoft.com/office/drawing/2014/main" id="{00000000-0008-0000-0D00-000003120000}"/>
            </a:ext>
          </a:extLst>
        </xdr:cNvPr>
        <xdr:cNvSpPr>
          <a:spLocks noChangeAspect="1" noChangeArrowheads="1"/>
        </xdr:cNvSpPr>
      </xdr:nvSpPr>
      <xdr:spPr bwMode="auto">
        <a:xfrm>
          <a:off x="0" y="54227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2" name="AutoShape 1540" descr="Dallas Stars">
          <a:extLst>
            <a:ext uri="{FF2B5EF4-FFF2-40B4-BE49-F238E27FC236}">
              <a16:creationId xmlns:a16="http://schemas.microsoft.com/office/drawing/2014/main" id="{00000000-0008-0000-0D00-000004120000}"/>
            </a:ext>
          </a:extLst>
        </xdr:cNvPr>
        <xdr:cNvSpPr>
          <a:spLocks noChangeAspect="1" noChangeArrowheads="1"/>
        </xdr:cNvSpPr>
      </xdr:nvSpPr>
      <xdr:spPr bwMode="auto">
        <a:xfrm>
          <a:off x="0" y="542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3" name="AutoShape 1541" descr="Dallas Stars">
          <a:extLst>
            <a:ext uri="{FF2B5EF4-FFF2-40B4-BE49-F238E27FC236}">
              <a16:creationId xmlns:a16="http://schemas.microsoft.com/office/drawing/2014/main" id="{00000000-0008-0000-0D00-000005120000}"/>
            </a:ext>
          </a:extLst>
        </xdr:cNvPr>
        <xdr:cNvSpPr>
          <a:spLocks noChangeAspect="1" noChangeArrowheads="1"/>
        </xdr:cNvSpPr>
      </xdr:nvSpPr>
      <xdr:spPr bwMode="auto">
        <a:xfrm>
          <a:off x="0" y="54264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4" name="AutoShape 1542" descr="Columbus Blue Jackets">
          <a:extLst>
            <a:ext uri="{FF2B5EF4-FFF2-40B4-BE49-F238E27FC236}">
              <a16:creationId xmlns:a16="http://schemas.microsoft.com/office/drawing/2014/main" id="{00000000-0008-0000-0D00-000006120000}"/>
            </a:ext>
          </a:extLst>
        </xdr:cNvPr>
        <xdr:cNvSpPr>
          <a:spLocks noChangeAspect="1" noChangeArrowheads="1"/>
        </xdr:cNvSpPr>
      </xdr:nvSpPr>
      <xdr:spPr bwMode="auto">
        <a:xfrm>
          <a:off x="0" y="54300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5" name="AutoShape 1543" descr="New York Rangers">
          <a:extLst>
            <a:ext uri="{FF2B5EF4-FFF2-40B4-BE49-F238E27FC236}">
              <a16:creationId xmlns:a16="http://schemas.microsoft.com/office/drawing/2014/main" id="{00000000-0008-0000-0D00-000007120000}"/>
            </a:ext>
          </a:extLst>
        </xdr:cNvPr>
        <xdr:cNvSpPr>
          <a:spLocks noChangeAspect="1" noChangeArrowheads="1"/>
        </xdr:cNvSpPr>
      </xdr:nvSpPr>
      <xdr:spPr bwMode="auto">
        <a:xfrm>
          <a:off x="0" y="5433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6" name="AutoShape 1544" descr="San Jose Sharks">
          <a:extLst>
            <a:ext uri="{FF2B5EF4-FFF2-40B4-BE49-F238E27FC236}">
              <a16:creationId xmlns:a16="http://schemas.microsoft.com/office/drawing/2014/main" id="{00000000-0008-0000-0D00-000008120000}"/>
            </a:ext>
          </a:extLst>
        </xdr:cNvPr>
        <xdr:cNvSpPr>
          <a:spLocks noChangeAspect="1" noChangeArrowheads="1"/>
        </xdr:cNvSpPr>
      </xdr:nvSpPr>
      <xdr:spPr bwMode="auto">
        <a:xfrm>
          <a:off x="0" y="5437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7" name="AutoShape 1545" descr="New York Rangers">
          <a:extLst>
            <a:ext uri="{FF2B5EF4-FFF2-40B4-BE49-F238E27FC236}">
              <a16:creationId xmlns:a16="http://schemas.microsoft.com/office/drawing/2014/main" id="{00000000-0008-0000-0D00-000009120000}"/>
            </a:ext>
          </a:extLst>
        </xdr:cNvPr>
        <xdr:cNvSpPr>
          <a:spLocks noChangeAspect="1" noChangeArrowheads="1"/>
        </xdr:cNvSpPr>
      </xdr:nvSpPr>
      <xdr:spPr bwMode="auto">
        <a:xfrm>
          <a:off x="0" y="5441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8" name="AutoShape 1546" descr="San Jose Sharks">
          <a:extLst>
            <a:ext uri="{FF2B5EF4-FFF2-40B4-BE49-F238E27FC236}">
              <a16:creationId xmlns:a16="http://schemas.microsoft.com/office/drawing/2014/main" id="{00000000-0008-0000-0D00-00000A120000}"/>
            </a:ext>
          </a:extLst>
        </xdr:cNvPr>
        <xdr:cNvSpPr>
          <a:spLocks noChangeAspect="1" noChangeArrowheads="1"/>
        </xdr:cNvSpPr>
      </xdr:nvSpPr>
      <xdr:spPr bwMode="auto">
        <a:xfrm>
          <a:off x="0" y="5444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9" name="AutoShape 1547" descr="Minnesota Wild">
          <a:extLst>
            <a:ext uri="{FF2B5EF4-FFF2-40B4-BE49-F238E27FC236}">
              <a16:creationId xmlns:a16="http://schemas.microsoft.com/office/drawing/2014/main" id="{00000000-0008-0000-0D00-00000B120000}"/>
            </a:ext>
          </a:extLst>
        </xdr:cNvPr>
        <xdr:cNvSpPr>
          <a:spLocks noChangeAspect="1" noChangeArrowheads="1"/>
        </xdr:cNvSpPr>
      </xdr:nvSpPr>
      <xdr:spPr bwMode="auto">
        <a:xfrm>
          <a:off x="0" y="5448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0" name="AutoShape 1548" descr="Los Angeles Kings">
          <a:extLst>
            <a:ext uri="{FF2B5EF4-FFF2-40B4-BE49-F238E27FC236}">
              <a16:creationId xmlns:a16="http://schemas.microsoft.com/office/drawing/2014/main" id="{00000000-0008-0000-0D00-00000C120000}"/>
            </a:ext>
          </a:extLst>
        </xdr:cNvPr>
        <xdr:cNvSpPr>
          <a:spLocks noChangeAspect="1" noChangeArrowheads="1"/>
        </xdr:cNvSpPr>
      </xdr:nvSpPr>
      <xdr:spPr bwMode="auto">
        <a:xfrm>
          <a:off x="0" y="5452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1" name="AutoShape 1549" descr="Vegas Golden Knights">
          <a:extLst>
            <a:ext uri="{FF2B5EF4-FFF2-40B4-BE49-F238E27FC236}">
              <a16:creationId xmlns:a16="http://schemas.microsoft.com/office/drawing/2014/main" id="{00000000-0008-0000-0D00-00000D120000}"/>
            </a:ext>
          </a:extLst>
        </xdr:cNvPr>
        <xdr:cNvSpPr>
          <a:spLocks noChangeAspect="1" noChangeArrowheads="1"/>
        </xdr:cNvSpPr>
      </xdr:nvSpPr>
      <xdr:spPr bwMode="auto">
        <a:xfrm>
          <a:off x="0" y="5455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2" name="AutoShape 1550" descr="Carolina Hurricanes">
          <a:extLst>
            <a:ext uri="{FF2B5EF4-FFF2-40B4-BE49-F238E27FC236}">
              <a16:creationId xmlns:a16="http://schemas.microsoft.com/office/drawing/2014/main" id="{00000000-0008-0000-0D00-00000E120000}"/>
            </a:ext>
          </a:extLst>
        </xdr:cNvPr>
        <xdr:cNvSpPr>
          <a:spLocks noChangeAspect="1" noChangeArrowheads="1"/>
        </xdr:cNvSpPr>
      </xdr:nvSpPr>
      <xdr:spPr bwMode="auto">
        <a:xfrm>
          <a:off x="0" y="5459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3" name="AutoShape 1551" descr="Montreal Canadiens">
          <a:extLst>
            <a:ext uri="{FF2B5EF4-FFF2-40B4-BE49-F238E27FC236}">
              <a16:creationId xmlns:a16="http://schemas.microsoft.com/office/drawing/2014/main" id="{00000000-0008-0000-0D00-00000F120000}"/>
            </a:ext>
          </a:extLst>
        </xdr:cNvPr>
        <xdr:cNvSpPr>
          <a:spLocks noChangeAspect="1" noChangeArrowheads="1"/>
        </xdr:cNvSpPr>
      </xdr:nvSpPr>
      <xdr:spPr bwMode="auto">
        <a:xfrm>
          <a:off x="0" y="54630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4" name="AutoShape 1552" descr="Toronto Maple Leafs">
          <a:extLst>
            <a:ext uri="{FF2B5EF4-FFF2-40B4-BE49-F238E27FC236}">
              <a16:creationId xmlns:a16="http://schemas.microsoft.com/office/drawing/2014/main" id="{00000000-0008-0000-0D00-000010120000}"/>
            </a:ext>
          </a:extLst>
        </xdr:cNvPr>
        <xdr:cNvSpPr>
          <a:spLocks noChangeAspect="1" noChangeArrowheads="1"/>
        </xdr:cNvSpPr>
      </xdr:nvSpPr>
      <xdr:spPr bwMode="auto">
        <a:xfrm>
          <a:off x="0" y="5466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5" name="AutoShape 1553" descr="Montreal Canadiens">
          <a:extLst>
            <a:ext uri="{FF2B5EF4-FFF2-40B4-BE49-F238E27FC236}">
              <a16:creationId xmlns:a16="http://schemas.microsoft.com/office/drawing/2014/main" id="{00000000-0008-0000-0D00-000011120000}"/>
            </a:ext>
          </a:extLst>
        </xdr:cNvPr>
        <xdr:cNvSpPr>
          <a:spLocks noChangeAspect="1" noChangeArrowheads="1"/>
        </xdr:cNvSpPr>
      </xdr:nvSpPr>
      <xdr:spPr bwMode="auto">
        <a:xfrm>
          <a:off x="0" y="5470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26" name="AutoShape 1554" descr="Boston Bruins">
          <a:extLst>
            <a:ext uri="{FF2B5EF4-FFF2-40B4-BE49-F238E27FC236}">
              <a16:creationId xmlns:a16="http://schemas.microsoft.com/office/drawing/2014/main" id="{00000000-0008-0000-0D00-000012120000}"/>
            </a:ext>
          </a:extLst>
        </xdr:cNvPr>
        <xdr:cNvSpPr>
          <a:spLocks noChangeAspect="1" noChangeArrowheads="1"/>
        </xdr:cNvSpPr>
      </xdr:nvSpPr>
      <xdr:spPr bwMode="auto">
        <a:xfrm>
          <a:off x="0" y="5472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7" name="AutoShape 1555" descr="Ottawa Senators">
          <a:extLst>
            <a:ext uri="{FF2B5EF4-FFF2-40B4-BE49-F238E27FC236}">
              <a16:creationId xmlns:a16="http://schemas.microsoft.com/office/drawing/2014/main" id="{00000000-0008-0000-0D00-000013120000}"/>
            </a:ext>
          </a:extLst>
        </xdr:cNvPr>
        <xdr:cNvSpPr>
          <a:spLocks noChangeAspect="1" noChangeArrowheads="1"/>
        </xdr:cNvSpPr>
      </xdr:nvSpPr>
      <xdr:spPr bwMode="auto">
        <a:xfrm>
          <a:off x="0" y="54739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8" name="AutoShape 1556" descr="Edmonton Oilers">
          <a:extLst>
            <a:ext uri="{FF2B5EF4-FFF2-40B4-BE49-F238E27FC236}">
              <a16:creationId xmlns:a16="http://schemas.microsoft.com/office/drawing/2014/main" id="{00000000-0008-0000-0D00-000014120000}"/>
            </a:ext>
          </a:extLst>
        </xdr:cNvPr>
        <xdr:cNvSpPr>
          <a:spLocks noChangeAspect="1" noChangeArrowheads="1"/>
        </xdr:cNvSpPr>
      </xdr:nvSpPr>
      <xdr:spPr bwMode="auto">
        <a:xfrm>
          <a:off x="0" y="5475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9" name="AutoShape 1557" descr="Columbus Blue Jackets">
          <a:extLst>
            <a:ext uri="{FF2B5EF4-FFF2-40B4-BE49-F238E27FC236}">
              <a16:creationId xmlns:a16="http://schemas.microsoft.com/office/drawing/2014/main" id="{00000000-0008-0000-0D00-000015120000}"/>
            </a:ext>
          </a:extLst>
        </xdr:cNvPr>
        <xdr:cNvSpPr>
          <a:spLocks noChangeAspect="1" noChangeArrowheads="1"/>
        </xdr:cNvSpPr>
      </xdr:nvSpPr>
      <xdr:spPr bwMode="auto">
        <a:xfrm>
          <a:off x="0" y="5479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0" name="AutoShape 1558" descr="Minnesota Wild">
          <a:extLst>
            <a:ext uri="{FF2B5EF4-FFF2-40B4-BE49-F238E27FC236}">
              <a16:creationId xmlns:a16="http://schemas.microsoft.com/office/drawing/2014/main" id="{00000000-0008-0000-0D00-000016120000}"/>
            </a:ext>
          </a:extLst>
        </xdr:cNvPr>
        <xdr:cNvSpPr>
          <a:spLocks noChangeAspect="1" noChangeArrowheads="1"/>
        </xdr:cNvSpPr>
      </xdr:nvSpPr>
      <xdr:spPr bwMode="auto">
        <a:xfrm>
          <a:off x="0" y="5481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1" name="AutoShape 1559" descr="Tampa Bay Lightning">
          <a:extLst>
            <a:ext uri="{FF2B5EF4-FFF2-40B4-BE49-F238E27FC236}">
              <a16:creationId xmlns:a16="http://schemas.microsoft.com/office/drawing/2014/main" id="{00000000-0008-0000-0D00-000017120000}"/>
            </a:ext>
          </a:extLst>
        </xdr:cNvPr>
        <xdr:cNvSpPr>
          <a:spLocks noChangeAspect="1" noChangeArrowheads="1"/>
        </xdr:cNvSpPr>
      </xdr:nvSpPr>
      <xdr:spPr bwMode="auto">
        <a:xfrm>
          <a:off x="0" y="5484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2" name="AutoShape 1560" descr="Dallas Stars">
          <a:extLst>
            <a:ext uri="{FF2B5EF4-FFF2-40B4-BE49-F238E27FC236}">
              <a16:creationId xmlns:a16="http://schemas.microsoft.com/office/drawing/2014/main" id="{00000000-0008-0000-0D00-000018120000}"/>
            </a:ext>
          </a:extLst>
        </xdr:cNvPr>
        <xdr:cNvSpPr>
          <a:spLocks noChangeAspect="1" noChangeArrowheads="1"/>
        </xdr:cNvSpPr>
      </xdr:nvSpPr>
      <xdr:spPr bwMode="auto">
        <a:xfrm>
          <a:off x="0" y="5488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3" name="AutoShape 1561" descr="Montreal Canadiens">
          <a:extLst>
            <a:ext uri="{FF2B5EF4-FFF2-40B4-BE49-F238E27FC236}">
              <a16:creationId xmlns:a16="http://schemas.microsoft.com/office/drawing/2014/main" id="{00000000-0008-0000-0D00-000019120000}"/>
            </a:ext>
          </a:extLst>
        </xdr:cNvPr>
        <xdr:cNvSpPr>
          <a:spLocks noChangeAspect="1" noChangeArrowheads="1"/>
        </xdr:cNvSpPr>
      </xdr:nvSpPr>
      <xdr:spPr bwMode="auto">
        <a:xfrm>
          <a:off x="0" y="5492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4" name="AutoShape 1562" descr="Winnipeg Jets">
          <a:extLst>
            <a:ext uri="{FF2B5EF4-FFF2-40B4-BE49-F238E27FC236}">
              <a16:creationId xmlns:a16="http://schemas.microsoft.com/office/drawing/2014/main" id="{00000000-0008-0000-0D00-00001A120000}"/>
            </a:ext>
          </a:extLst>
        </xdr:cNvPr>
        <xdr:cNvSpPr>
          <a:spLocks noChangeAspect="1" noChangeArrowheads="1"/>
        </xdr:cNvSpPr>
      </xdr:nvSpPr>
      <xdr:spPr bwMode="auto">
        <a:xfrm>
          <a:off x="0" y="549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5" name="AutoShape 1563" descr="Pittsburgh Penguins">
          <a:extLst>
            <a:ext uri="{FF2B5EF4-FFF2-40B4-BE49-F238E27FC236}">
              <a16:creationId xmlns:a16="http://schemas.microsoft.com/office/drawing/2014/main" id="{00000000-0008-0000-0D00-00001B120000}"/>
            </a:ext>
          </a:extLst>
        </xdr:cNvPr>
        <xdr:cNvSpPr>
          <a:spLocks noChangeAspect="1" noChangeArrowheads="1"/>
        </xdr:cNvSpPr>
      </xdr:nvSpPr>
      <xdr:spPr bwMode="auto">
        <a:xfrm>
          <a:off x="0" y="5499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36" name="AutoShape 1564" descr="Pittsburgh Penguins">
          <a:extLst>
            <a:ext uri="{FF2B5EF4-FFF2-40B4-BE49-F238E27FC236}">
              <a16:creationId xmlns:a16="http://schemas.microsoft.com/office/drawing/2014/main" id="{00000000-0008-0000-0D00-00001C120000}"/>
            </a:ext>
          </a:extLst>
        </xdr:cNvPr>
        <xdr:cNvSpPr>
          <a:spLocks noChangeAspect="1" noChangeArrowheads="1"/>
        </xdr:cNvSpPr>
      </xdr:nvSpPr>
      <xdr:spPr bwMode="auto">
        <a:xfrm>
          <a:off x="0" y="5503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7" name="AutoShape 1565" descr="Vegas Golden Knights">
          <a:extLst>
            <a:ext uri="{FF2B5EF4-FFF2-40B4-BE49-F238E27FC236}">
              <a16:creationId xmlns:a16="http://schemas.microsoft.com/office/drawing/2014/main" id="{00000000-0008-0000-0D00-00001D120000}"/>
            </a:ext>
          </a:extLst>
        </xdr:cNvPr>
        <xdr:cNvSpPr>
          <a:spLocks noChangeAspect="1" noChangeArrowheads="1"/>
        </xdr:cNvSpPr>
      </xdr:nvSpPr>
      <xdr:spPr bwMode="auto">
        <a:xfrm>
          <a:off x="0" y="5505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8" name="AutoShape 1566" descr="Minnesota Wild">
          <a:extLst>
            <a:ext uri="{FF2B5EF4-FFF2-40B4-BE49-F238E27FC236}">
              <a16:creationId xmlns:a16="http://schemas.microsoft.com/office/drawing/2014/main" id="{00000000-0008-0000-0D00-00001E120000}"/>
            </a:ext>
          </a:extLst>
        </xdr:cNvPr>
        <xdr:cNvSpPr>
          <a:spLocks noChangeAspect="1" noChangeArrowheads="1"/>
        </xdr:cNvSpPr>
      </xdr:nvSpPr>
      <xdr:spPr bwMode="auto">
        <a:xfrm>
          <a:off x="0" y="5508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39" name="AutoShape 1567" descr="Carolina Hurricanes">
          <a:extLst>
            <a:ext uri="{FF2B5EF4-FFF2-40B4-BE49-F238E27FC236}">
              <a16:creationId xmlns:a16="http://schemas.microsoft.com/office/drawing/2014/main" id="{00000000-0008-0000-0D00-00001F120000}"/>
            </a:ext>
          </a:extLst>
        </xdr:cNvPr>
        <xdr:cNvSpPr>
          <a:spLocks noChangeAspect="1" noChangeArrowheads="1"/>
        </xdr:cNvSpPr>
      </xdr:nvSpPr>
      <xdr:spPr bwMode="auto">
        <a:xfrm>
          <a:off x="0" y="5512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0" name="AutoShape 1568" descr="Calgary Flames">
          <a:extLst>
            <a:ext uri="{FF2B5EF4-FFF2-40B4-BE49-F238E27FC236}">
              <a16:creationId xmlns:a16="http://schemas.microsoft.com/office/drawing/2014/main" id="{00000000-0008-0000-0D00-000020120000}"/>
            </a:ext>
          </a:extLst>
        </xdr:cNvPr>
        <xdr:cNvSpPr>
          <a:spLocks noChangeAspect="1" noChangeArrowheads="1"/>
        </xdr:cNvSpPr>
      </xdr:nvSpPr>
      <xdr:spPr bwMode="auto">
        <a:xfrm>
          <a:off x="0" y="55142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1" name="AutoShape 1569" descr="Pittsburgh Penguins">
          <a:extLst>
            <a:ext uri="{FF2B5EF4-FFF2-40B4-BE49-F238E27FC236}">
              <a16:creationId xmlns:a16="http://schemas.microsoft.com/office/drawing/2014/main" id="{00000000-0008-0000-0D00-000021120000}"/>
            </a:ext>
          </a:extLst>
        </xdr:cNvPr>
        <xdr:cNvSpPr>
          <a:spLocks noChangeAspect="1" noChangeArrowheads="1"/>
        </xdr:cNvSpPr>
      </xdr:nvSpPr>
      <xdr:spPr bwMode="auto">
        <a:xfrm>
          <a:off x="0" y="55178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2" name="AutoShape 1570" descr="Ottawa Senators">
          <a:extLst>
            <a:ext uri="{FF2B5EF4-FFF2-40B4-BE49-F238E27FC236}">
              <a16:creationId xmlns:a16="http://schemas.microsoft.com/office/drawing/2014/main" id="{00000000-0008-0000-0D00-000022120000}"/>
            </a:ext>
          </a:extLst>
        </xdr:cNvPr>
        <xdr:cNvSpPr>
          <a:spLocks noChangeAspect="1" noChangeArrowheads="1"/>
        </xdr:cNvSpPr>
      </xdr:nvSpPr>
      <xdr:spPr bwMode="auto">
        <a:xfrm>
          <a:off x="0" y="551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3" name="AutoShape 1571" descr="Los Angeles Kings">
          <a:extLst>
            <a:ext uri="{FF2B5EF4-FFF2-40B4-BE49-F238E27FC236}">
              <a16:creationId xmlns:a16="http://schemas.microsoft.com/office/drawing/2014/main" id="{00000000-0008-0000-0D00-000023120000}"/>
            </a:ext>
          </a:extLst>
        </xdr:cNvPr>
        <xdr:cNvSpPr>
          <a:spLocks noChangeAspect="1" noChangeArrowheads="1"/>
        </xdr:cNvSpPr>
      </xdr:nvSpPr>
      <xdr:spPr bwMode="auto">
        <a:xfrm>
          <a:off x="0" y="5523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4" name="AutoShape 1572" descr="Montreal Canadiens">
          <a:extLst>
            <a:ext uri="{FF2B5EF4-FFF2-40B4-BE49-F238E27FC236}">
              <a16:creationId xmlns:a16="http://schemas.microsoft.com/office/drawing/2014/main" id="{00000000-0008-0000-0D00-000024120000}"/>
            </a:ext>
          </a:extLst>
        </xdr:cNvPr>
        <xdr:cNvSpPr>
          <a:spLocks noChangeAspect="1" noChangeArrowheads="1"/>
        </xdr:cNvSpPr>
      </xdr:nvSpPr>
      <xdr:spPr bwMode="auto">
        <a:xfrm>
          <a:off x="0" y="552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5" name="AutoShape 1573" descr="Anaheim Ducks">
          <a:extLst>
            <a:ext uri="{FF2B5EF4-FFF2-40B4-BE49-F238E27FC236}">
              <a16:creationId xmlns:a16="http://schemas.microsoft.com/office/drawing/2014/main" id="{00000000-0008-0000-0D00-000025120000}"/>
            </a:ext>
          </a:extLst>
        </xdr:cNvPr>
        <xdr:cNvSpPr>
          <a:spLocks noChangeAspect="1" noChangeArrowheads="1"/>
        </xdr:cNvSpPr>
      </xdr:nvSpPr>
      <xdr:spPr bwMode="auto">
        <a:xfrm>
          <a:off x="0" y="5530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6" name="AutoShape 1574" descr="St Louis Blues">
          <a:extLst>
            <a:ext uri="{FF2B5EF4-FFF2-40B4-BE49-F238E27FC236}">
              <a16:creationId xmlns:a16="http://schemas.microsoft.com/office/drawing/2014/main" id="{00000000-0008-0000-0D00-000026120000}"/>
            </a:ext>
          </a:extLst>
        </xdr:cNvPr>
        <xdr:cNvSpPr>
          <a:spLocks noChangeAspect="1" noChangeArrowheads="1"/>
        </xdr:cNvSpPr>
      </xdr:nvSpPr>
      <xdr:spPr bwMode="auto">
        <a:xfrm>
          <a:off x="0" y="5534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7" name="AutoShape 1575" descr="Buffalo Sabres">
          <a:extLst>
            <a:ext uri="{FF2B5EF4-FFF2-40B4-BE49-F238E27FC236}">
              <a16:creationId xmlns:a16="http://schemas.microsoft.com/office/drawing/2014/main" id="{00000000-0008-0000-0D00-000027120000}"/>
            </a:ext>
          </a:extLst>
        </xdr:cNvPr>
        <xdr:cNvSpPr>
          <a:spLocks noChangeAspect="1" noChangeArrowheads="1"/>
        </xdr:cNvSpPr>
      </xdr:nvSpPr>
      <xdr:spPr bwMode="auto">
        <a:xfrm>
          <a:off x="0" y="5536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8" name="AutoShape 1576" descr="Edmonton Oilers">
          <a:extLst>
            <a:ext uri="{FF2B5EF4-FFF2-40B4-BE49-F238E27FC236}">
              <a16:creationId xmlns:a16="http://schemas.microsoft.com/office/drawing/2014/main" id="{00000000-0008-0000-0D00-000028120000}"/>
            </a:ext>
          </a:extLst>
        </xdr:cNvPr>
        <xdr:cNvSpPr>
          <a:spLocks noChangeAspect="1" noChangeArrowheads="1"/>
        </xdr:cNvSpPr>
      </xdr:nvSpPr>
      <xdr:spPr bwMode="auto">
        <a:xfrm>
          <a:off x="0" y="5539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9" name="AutoShape 1577" descr="Edmonton Oilers">
          <a:extLst>
            <a:ext uri="{FF2B5EF4-FFF2-40B4-BE49-F238E27FC236}">
              <a16:creationId xmlns:a16="http://schemas.microsoft.com/office/drawing/2014/main" id="{00000000-0008-0000-0D00-000029120000}"/>
            </a:ext>
          </a:extLst>
        </xdr:cNvPr>
        <xdr:cNvSpPr>
          <a:spLocks noChangeAspect="1" noChangeArrowheads="1"/>
        </xdr:cNvSpPr>
      </xdr:nvSpPr>
      <xdr:spPr bwMode="auto">
        <a:xfrm>
          <a:off x="0" y="5543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50" name="AutoShape 1578" descr="Minnesota Wild">
          <a:extLst>
            <a:ext uri="{FF2B5EF4-FFF2-40B4-BE49-F238E27FC236}">
              <a16:creationId xmlns:a16="http://schemas.microsoft.com/office/drawing/2014/main" id="{00000000-0008-0000-0D00-00002A120000}"/>
            </a:ext>
          </a:extLst>
        </xdr:cNvPr>
        <xdr:cNvSpPr>
          <a:spLocks noChangeAspect="1" noChangeArrowheads="1"/>
        </xdr:cNvSpPr>
      </xdr:nvSpPr>
      <xdr:spPr bwMode="auto">
        <a:xfrm>
          <a:off x="0" y="5547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1" name="AutoShape 1579" descr="Chicago Blackhawks">
          <a:extLst>
            <a:ext uri="{FF2B5EF4-FFF2-40B4-BE49-F238E27FC236}">
              <a16:creationId xmlns:a16="http://schemas.microsoft.com/office/drawing/2014/main" id="{00000000-0008-0000-0D00-00002B120000}"/>
            </a:ext>
          </a:extLst>
        </xdr:cNvPr>
        <xdr:cNvSpPr>
          <a:spLocks noChangeAspect="1" noChangeArrowheads="1"/>
        </xdr:cNvSpPr>
      </xdr:nvSpPr>
      <xdr:spPr bwMode="auto">
        <a:xfrm>
          <a:off x="0" y="5548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2" name="AutoShape 1580" descr="Columbus Blue Jackets">
          <a:extLst>
            <a:ext uri="{FF2B5EF4-FFF2-40B4-BE49-F238E27FC236}">
              <a16:creationId xmlns:a16="http://schemas.microsoft.com/office/drawing/2014/main" id="{00000000-0008-0000-0D00-00002C120000}"/>
            </a:ext>
          </a:extLst>
        </xdr:cNvPr>
        <xdr:cNvSpPr>
          <a:spLocks noChangeAspect="1" noChangeArrowheads="1"/>
        </xdr:cNvSpPr>
      </xdr:nvSpPr>
      <xdr:spPr bwMode="auto">
        <a:xfrm>
          <a:off x="0" y="5554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3" name="AutoShape 1581" descr="San Jose Sharks">
          <a:extLst>
            <a:ext uri="{FF2B5EF4-FFF2-40B4-BE49-F238E27FC236}">
              <a16:creationId xmlns:a16="http://schemas.microsoft.com/office/drawing/2014/main" id="{00000000-0008-0000-0D00-00002D120000}"/>
            </a:ext>
          </a:extLst>
        </xdr:cNvPr>
        <xdr:cNvSpPr>
          <a:spLocks noChangeAspect="1" noChangeArrowheads="1"/>
        </xdr:cNvSpPr>
      </xdr:nvSpPr>
      <xdr:spPr bwMode="auto">
        <a:xfrm>
          <a:off x="0" y="5558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4" name="AutoShape 1582" descr="Minnesota Wild">
          <a:extLst>
            <a:ext uri="{FF2B5EF4-FFF2-40B4-BE49-F238E27FC236}">
              <a16:creationId xmlns:a16="http://schemas.microsoft.com/office/drawing/2014/main" id="{00000000-0008-0000-0D00-00002E120000}"/>
            </a:ext>
          </a:extLst>
        </xdr:cNvPr>
        <xdr:cNvSpPr>
          <a:spLocks noChangeAspect="1" noChangeArrowheads="1"/>
        </xdr:cNvSpPr>
      </xdr:nvSpPr>
      <xdr:spPr bwMode="auto">
        <a:xfrm>
          <a:off x="0" y="5561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5" name="AutoShape 1583" descr="Los Angeles Kings">
          <a:extLst>
            <a:ext uri="{FF2B5EF4-FFF2-40B4-BE49-F238E27FC236}">
              <a16:creationId xmlns:a16="http://schemas.microsoft.com/office/drawing/2014/main" id="{00000000-0008-0000-0D00-00002F120000}"/>
            </a:ext>
          </a:extLst>
        </xdr:cNvPr>
        <xdr:cNvSpPr>
          <a:spLocks noChangeAspect="1" noChangeArrowheads="1"/>
        </xdr:cNvSpPr>
      </xdr:nvSpPr>
      <xdr:spPr bwMode="auto">
        <a:xfrm>
          <a:off x="0" y="5565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6" name="AutoShape 1584" descr="Dallas Stars">
          <a:extLst>
            <a:ext uri="{FF2B5EF4-FFF2-40B4-BE49-F238E27FC236}">
              <a16:creationId xmlns:a16="http://schemas.microsoft.com/office/drawing/2014/main" id="{00000000-0008-0000-0D00-000030120000}"/>
            </a:ext>
          </a:extLst>
        </xdr:cNvPr>
        <xdr:cNvSpPr>
          <a:spLocks noChangeAspect="1" noChangeArrowheads="1"/>
        </xdr:cNvSpPr>
      </xdr:nvSpPr>
      <xdr:spPr bwMode="auto">
        <a:xfrm>
          <a:off x="0" y="5569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7" name="AutoShape 1585" descr="New York Islanders">
          <a:extLst>
            <a:ext uri="{FF2B5EF4-FFF2-40B4-BE49-F238E27FC236}">
              <a16:creationId xmlns:a16="http://schemas.microsoft.com/office/drawing/2014/main" id="{00000000-0008-0000-0D00-000031120000}"/>
            </a:ext>
          </a:extLst>
        </xdr:cNvPr>
        <xdr:cNvSpPr>
          <a:spLocks noChangeAspect="1" noChangeArrowheads="1"/>
        </xdr:cNvSpPr>
      </xdr:nvSpPr>
      <xdr:spPr bwMode="auto">
        <a:xfrm>
          <a:off x="0" y="5570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8" name="AutoShape 1586" descr="Carolina Hurricanes">
          <a:extLst>
            <a:ext uri="{FF2B5EF4-FFF2-40B4-BE49-F238E27FC236}">
              <a16:creationId xmlns:a16="http://schemas.microsoft.com/office/drawing/2014/main" id="{00000000-0008-0000-0D00-000032120000}"/>
            </a:ext>
          </a:extLst>
        </xdr:cNvPr>
        <xdr:cNvSpPr>
          <a:spLocks noChangeAspect="1" noChangeArrowheads="1"/>
        </xdr:cNvSpPr>
      </xdr:nvSpPr>
      <xdr:spPr bwMode="auto">
        <a:xfrm>
          <a:off x="0" y="55745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9" name="AutoShape 1587" descr="Florida Panthers">
          <a:extLst>
            <a:ext uri="{FF2B5EF4-FFF2-40B4-BE49-F238E27FC236}">
              <a16:creationId xmlns:a16="http://schemas.microsoft.com/office/drawing/2014/main" id="{00000000-0008-0000-0D00-000033120000}"/>
            </a:ext>
          </a:extLst>
        </xdr:cNvPr>
        <xdr:cNvSpPr>
          <a:spLocks noChangeAspect="1" noChangeArrowheads="1"/>
        </xdr:cNvSpPr>
      </xdr:nvSpPr>
      <xdr:spPr bwMode="auto">
        <a:xfrm>
          <a:off x="0" y="5576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0" name="AutoShape 1588" descr="Los Angeles Kings">
          <a:extLst>
            <a:ext uri="{FF2B5EF4-FFF2-40B4-BE49-F238E27FC236}">
              <a16:creationId xmlns:a16="http://schemas.microsoft.com/office/drawing/2014/main" id="{00000000-0008-0000-0D00-000034120000}"/>
            </a:ext>
          </a:extLst>
        </xdr:cNvPr>
        <xdr:cNvSpPr>
          <a:spLocks noChangeAspect="1" noChangeArrowheads="1"/>
        </xdr:cNvSpPr>
      </xdr:nvSpPr>
      <xdr:spPr bwMode="auto">
        <a:xfrm>
          <a:off x="0" y="5580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1" name="AutoShape 1589" descr="Tampa Bay Lightning">
          <a:extLst>
            <a:ext uri="{FF2B5EF4-FFF2-40B4-BE49-F238E27FC236}">
              <a16:creationId xmlns:a16="http://schemas.microsoft.com/office/drawing/2014/main" id="{00000000-0008-0000-0D00-000035120000}"/>
            </a:ext>
          </a:extLst>
        </xdr:cNvPr>
        <xdr:cNvSpPr>
          <a:spLocks noChangeAspect="1" noChangeArrowheads="1"/>
        </xdr:cNvSpPr>
      </xdr:nvSpPr>
      <xdr:spPr bwMode="auto">
        <a:xfrm>
          <a:off x="0" y="5583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2" name="AutoShape 1590" descr="Tampa Bay Lightning">
          <a:extLst>
            <a:ext uri="{FF2B5EF4-FFF2-40B4-BE49-F238E27FC236}">
              <a16:creationId xmlns:a16="http://schemas.microsoft.com/office/drawing/2014/main" id="{00000000-0008-0000-0D00-000036120000}"/>
            </a:ext>
          </a:extLst>
        </xdr:cNvPr>
        <xdr:cNvSpPr>
          <a:spLocks noChangeAspect="1" noChangeArrowheads="1"/>
        </xdr:cNvSpPr>
      </xdr:nvSpPr>
      <xdr:spPr bwMode="auto">
        <a:xfrm>
          <a:off x="0" y="5585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63" name="AutoShape 1591" descr="Minnesota Wild">
          <a:extLst>
            <a:ext uri="{FF2B5EF4-FFF2-40B4-BE49-F238E27FC236}">
              <a16:creationId xmlns:a16="http://schemas.microsoft.com/office/drawing/2014/main" id="{00000000-0008-0000-0D00-000037120000}"/>
            </a:ext>
          </a:extLst>
        </xdr:cNvPr>
        <xdr:cNvSpPr>
          <a:spLocks noChangeAspect="1" noChangeArrowheads="1"/>
        </xdr:cNvSpPr>
      </xdr:nvSpPr>
      <xdr:spPr bwMode="auto">
        <a:xfrm>
          <a:off x="0" y="5589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4" name="AutoShape 1592" descr="Chicago Blackhawks">
          <a:extLst>
            <a:ext uri="{FF2B5EF4-FFF2-40B4-BE49-F238E27FC236}">
              <a16:creationId xmlns:a16="http://schemas.microsoft.com/office/drawing/2014/main" id="{00000000-0008-0000-0D00-000038120000}"/>
            </a:ext>
          </a:extLst>
        </xdr:cNvPr>
        <xdr:cNvSpPr>
          <a:spLocks noChangeAspect="1" noChangeArrowheads="1"/>
        </xdr:cNvSpPr>
      </xdr:nvSpPr>
      <xdr:spPr bwMode="auto">
        <a:xfrm>
          <a:off x="0" y="5591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5" name="AutoShape 1593" descr="Buffalo Sabres">
          <a:extLst>
            <a:ext uri="{FF2B5EF4-FFF2-40B4-BE49-F238E27FC236}">
              <a16:creationId xmlns:a16="http://schemas.microsoft.com/office/drawing/2014/main" id="{00000000-0008-0000-0D00-000039120000}"/>
            </a:ext>
          </a:extLst>
        </xdr:cNvPr>
        <xdr:cNvSpPr>
          <a:spLocks noChangeAspect="1" noChangeArrowheads="1"/>
        </xdr:cNvSpPr>
      </xdr:nvSpPr>
      <xdr:spPr bwMode="auto">
        <a:xfrm>
          <a:off x="0" y="5594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6" name="AutoShape 1594" descr="Colorado Avalanche">
          <a:extLst>
            <a:ext uri="{FF2B5EF4-FFF2-40B4-BE49-F238E27FC236}">
              <a16:creationId xmlns:a16="http://schemas.microsoft.com/office/drawing/2014/main" id="{00000000-0008-0000-0D00-00003A120000}"/>
            </a:ext>
          </a:extLst>
        </xdr:cNvPr>
        <xdr:cNvSpPr>
          <a:spLocks noChangeAspect="1" noChangeArrowheads="1"/>
        </xdr:cNvSpPr>
      </xdr:nvSpPr>
      <xdr:spPr bwMode="auto">
        <a:xfrm>
          <a:off x="0" y="5598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7" name="AutoShape 1595" descr="Dallas Stars">
          <a:extLst>
            <a:ext uri="{FF2B5EF4-FFF2-40B4-BE49-F238E27FC236}">
              <a16:creationId xmlns:a16="http://schemas.microsoft.com/office/drawing/2014/main" id="{00000000-0008-0000-0D00-00003B120000}"/>
            </a:ext>
          </a:extLst>
        </xdr:cNvPr>
        <xdr:cNvSpPr>
          <a:spLocks noChangeAspect="1" noChangeArrowheads="1"/>
        </xdr:cNvSpPr>
      </xdr:nvSpPr>
      <xdr:spPr bwMode="auto">
        <a:xfrm>
          <a:off x="0" y="5601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8" name="AutoShape 1596" descr="Colorado Avalanche">
          <a:extLst>
            <a:ext uri="{FF2B5EF4-FFF2-40B4-BE49-F238E27FC236}">
              <a16:creationId xmlns:a16="http://schemas.microsoft.com/office/drawing/2014/main" id="{00000000-0008-0000-0D00-00003C120000}"/>
            </a:ext>
          </a:extLst>
        </xdr:cNvPr>
        <xdr:cNvSpPr>
          <a:spLocks noChangeAspect="1" noChangeArrowheads="1"/>
        </xdr:cNvSpPr>
      </xdr:nvSpPr>
      <xdr:spPr bwMode="auto">
        <a:xfrm>
          <a:off x="0" y="5603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9" name="AutoShape 1597" descr="Anaheim Ducks">
          <a:extLst>
            <a:ext uri="{FF2B5EF4-FFF2-40B4-BE49-F238E27FC236}">
              <a16:creationId xmlns:a16="http://schemas.microsoft.com/office/drawing/2014/main" id="{00000000-0008-0000-0D00-00003D120000}"/>
            </a:ext>
          </a:extLst>
        </xdr:cNvPr>
        <xdr:cNvSpPr>
          <a:spLocks noChangeAspect="1" noChangeArrowheads="1"/>
        </xdr:cNvSpPr>
      </xdr:nvSpPr>
      <xdr:spPr bwMode="auto">
        <a:xfrm>
          <a:off x="0" y="5607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0" name="AutoShape 1598" descr="Arizona Coyotes">
          <a:extLst>
            <a:ext uri="{FF2B5EF4-FFF2-40B4-BE49-F238E27FC236}">
              <a16:creationId xmlns:a16="http://schemas.microsoft.com/office/drawing/2014/main" id="{00000000-0008-0000-0D00-00003E120000}"/>
            </a:ext>
          </a:extLst>
        </xdr:cNvPr>
        <xdr:cNvSpPr>
          <a:spLocks noChangeAspect="1" noChangeArrowheads="1"/>
        </xdr:cNvSpPr>
      </xdr:nvSpPr>
      <xdr:spPr bwMode="auto">
        <a:xfrm>
          <a:off x="0" y="561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1" name="AutoShape 1599" descr="Tampa Bay Lightning">
          <a:extLst>
            <a:ext uri="{FF2B5EF4-FFF2-40B4-BE49-F238E27FC236}">
              <a16:creationId xmlns:a16="http://schemas.microsoft.com/office/drawing/2014/main" id="{00000000-0008-0000-0D00-00003F120000}"/>
            </a:ext>
          </a:extLst>
        </xdr:cNvPr>
        <xdr:cNvSpPr>
          <a:spLocks noChangeAspect="1" noChangeArrowheads="1"/>
        </xdr:cNvSpPr>
      </xdr:nvSpPr>
      <xdr:spPr bwMode="auto">
        <a:xfrm>
          <a:off x="0" y="5614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2" name="AutoShape 1600" descr="Arizona Coyotes">
          <a:extLst>
            <a:ext uri="{FF2B5EF4-FFF2-40B4-BE49-F238E27FC236}">
              <a16:creationId xmlns:a16="http://schemas.microsoft.com/office/drawing/2014/main" id="{00000000-0008-0000-0D00-000040120000}"/>
            </a:ext>
          </a:extLst>
        </xdr:cNvPr>
        <xdr:cNvSpPr>
          <a:spLocks noChangeAspect="1" noChangeArrowheads="1"/>
        </xdr:cNvSpPr>
      </xdr:nvSpPr>
      <xdr:spPr bwMode="auto">
        <a:xfrm>
          <a:off x="0" y="5618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3" name="AutoShape 1601" descr="New York Rangers">
          <a:extLst>
            <a:ext uri="{FF2B5EF4-FFF2-40B4-BE49-F238E27FC236}">
              <a16:creationId xmlns:a16="http://schemas.microsoft.com/office/drawing/2014/main" id="{00000000-0008-0000-0D00-000041120000}"/>
            </a:ext>
          </a:extLst>
        </xdr:cNvPr>
        <xdr:cNvSpPr>
          <a:spLocks noChangeAspect="1" noChangeArrowheads="1"/>
        </xdr:cNvSpPr>
      </xdr:nvSpPr>
      <xdr:spPr bwMode="auto">
        <a:xfrm>
          <a:off x="0" y="5622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4" name="AutoShape 1602" descr="Edmonton Oilers">
          <a:extLst>
            <a:ext uri="{FF2B5EF4-FFF2-40B4-BE49-F238E27FC236}">
              <a16:creationId xmlns:a16="http://schemas.microsoft.com/office/drawing/2014/main" id="{00000000-0008-0000-0D00-000042120000}"/>
            </a:ext>
          </a:extLst>
        </xdr:cNvPr>
        <xdr:cNvSpPr>
          <a:spLocks noChangeAspect="1" noChangeArrowheads="1"/>
        </xdr:cNvSpPr>
      </xdr:nvSpPr>
      <xdr:spPr bwMode="auto">
        <a:xfrm>
          <a:off x="0" y="5625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5" name="AutoShape 1603" descr="Arizona Coyotes">
          <a:extLst>
            <a:ext uri="{FF2B5EF4-FFF2-40B4-BE49-F238E27FC236}">
              <a16:creationId xmlns:a16="http://schemas.microsoft.com/office/drawing/2014/main" id="{00000000-0008-0000-0D00-000043120000}"/>
            </a:ext>
          </a:extLst>
        </xdr:cNvPr>
        <xdr:cNvSpPr>
          <a:spLocks noChangeAspect="1" noChangeArrowheads="1"/>
        </xdr:cNvSpPr>
      </xdr:nvSpPr>
      <xdr:spPr bwMode="auto">
        <a:xfrm>
          <a:off x="0" y="5629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6" name="AutoShape 1604" descr="Toronto Maple Leafs">
          <a:extLst>
            <a:ext uri="{FF2B5EF4-FFF2-40B4-BE49-F238E27FC236}">
              <a16:creationId xmlns:a16="http://schemas.microsoft.com/office/drawing/2014/main" id="{00000000-0008-0000-0D00-000044120000}"/>
            </a:ext>
          </a:extLst>
        </xdr:cNvPr>
        <xdr:cNvSpPr>
          <a:spLocks noChangeAspect="1" noChangeArrowheads="1"/>
        </xdr:cNvSpPr>
      </xdr:nvSpPr>
      <xdr:spPr bwMode="auto">
        <a:xfrm>
          <a:off x="0" y="5633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7" name="AutoShape 1605" descr="Columbus Blue Jackets">
          <a:extLst>
            <a:ext uri="{FF2B5EF4-FFF2-40B4-BE49-F238E27FC236}">
              <a16:creationId xmlns:a16="http://schemas.microsoft.com/office/drawing/2014/main" id="{00000000-0008-0000-0D00-000045120000}"/>
            </a:ext>
          </a:extLst>
        </xdr:cNvPr>
        <xdr:cNvSpPr>
          <a:spLocks noChangeAspect="1" noChangeArrowheads="1"/>
        </xdr:cNvSpPr>
      </xdr:nvSpPr>
      <xdr:spPr bwMode="auto">
        <a:xfrm>
          <a:off x="0" y="5636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8" name="AutoShape 1606" descr="Calgary Flames">
          <a:extLst>
            <a:ext uri="{FF2B5EF4-FFF2-40B4-BE49-F238E27FC236}">
              <a16:creationId xmlns:a16="http://schemas.microsoft.com/office/drawing/2014/main" id="{00000000-0008-0000-0D00-000046120000}"/>
            </a:ext>
          </a:extLst>
        </xdr:cNvPr>
        <xdr:cNvSpPr>
          <a:spLocks noChangeAspect="1" noChangeArrowheads="1"/>
        </xdr:cNvSpPr>
      </xdr:nvSpPr>
      <xdr:spPr bwMode="auto">
        <a:xfrm>
          <a:off x="0" y="5640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9" name="AutoShape 1607" descr="Vancouver Canucks">
          <a:extLst>
            <a:ext uri="{FF2B5EF4-FFF2-40B4-BE49-F238E27FC236}">
              <a16:creationId xmlns:a16="http://schemas.microsoft.com/office/drawing/2014/main" id="{00000000-0008-0000-0D00-000047120000}"/>
            </a:ext>
          </a:extLst>
        </xdr:cNvPr>
        <xdr:cNvSpPr>
          <a:spLocks noChangeAspect="1" noChangeArrowheads="1"/>
        </xdr:cNvSpPr>
      </xdr:nvSpPr>
      <xdr:spPr bwMode="auto">
        <a:xfrm>
          <a:off x="0" y="5644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0" name="AutoShape 1608" descr="Colorado Avalanche">
          <a:extLst>
            <a:ext uri="{FF2B5EF4-FFF2-40B4-BE49-F238E27FC236}">
              <a16:creationId xmlns:a16="http://schemas.microsoft.com/office/drawing/2014/main" id="{00000000-0008-0000-0D00-000048120000}"/>
            </a:ext>
          </a:extLst>
        </xdr:cNvPr>
        <xdr:cNvSpPr>
          <a:spLocks noChangeAspect="1" noChangeArrowheads="1"/>
        </xdr:cNvSpPr>
      </xdr:nvSpPr>
      <xdr:spPr bwMode="auto">
        <a:xfrm>
          <a:off x="0" y="5647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1" name="AutoShape 1609" descr="Pittsburgh Penguins">
          <a:extLst>
            <a:ext uri="{FF2B5EF4-FFF2-40B4-BE49-F238E27FC236}">
              <a16:creationId xmlns:a16="http://schemas.microsoft.com/office/drawing/2014/main" id="{00000000-0008-0000-0D00-000049120000}"/>
            </a:ext>
          </a:extLst>
        </xdr:cNvPr>
        <xdr:cNvSpPr>
          <a:spLocks noChangeAspect="1" noChangeArrowheads="1"/>
        </xdr:cNvSpPr>
      </xdr:nvSpPr>
      <xdr:spPr bwMode="auto">
        <a:xfrm>
          <a:off x="0" y="5651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2" name="AutoShape 1610" descr="New Jersey Devils">
          <a:extLst>
            <a:ext uri="{FF2B5EF4-FFF2-40B4-BE49-F238E27FC236}">
              <a16:creationId xmlns:a16="http://schemas.microsoft.com/office/drawing/2014/main" id="{00000000-0008-0000-0D00-00004A120000}"/>
            </a:ext>
          </a:extLst>
        </xdr:cNvPr>
        <xdr:cNvSpPr>
          <a:spLocks noChangeAspect="1" noChangeArrowheads="1"/>
        </xdr:cNvSpPr>
      </xdr:nvSpPr>
      <xdr:spPr bwMode="auto">
        <a:xfrm>
          <a:off x="0" y="56550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3" name="AutoShape 1611" descr="Nashville Predators">
          <a:extLst>
            <a:ext uri="{FF2B5EF4-FFF2-40B4-BE49-F238E27FC236}">
              <a16:creationId xmlns:a16="http://schemas.microsoft.com/office/drawing/2014/main" id="{00000000-0008-0000-0D00-00004B120000}"/>
            </a:ext>
          </a:extLst>
        </xdr:cNvPr>
        <xdr:cNvSpPr>
          <a:spLocks noChangeAspect="1" noChangeArrowheads="1"/>
        </xdr:cNvSpPr>
      </xdr:nvSpPr>
      <xdr:spPr bwMode="auto">
        <a:xfrm>
          <a:off x="0" y="56586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4" name="AutoShape 1612" descr="Nashville Predators">
          <a:extLst>
            <a:ext uri="{FF2B5EF4-FFF2-40B4-BE49-F238E27FC236}">
              <a16:creationId xmlns:a16="http://schemas.microsoft.com/office/drawing/2014/main" id="{00000000-0008-0000-0D00-00004C120000}"/>
            </a:ext>
          </a:extLst>
        </xdr:cNvPr>
        <xdr:cNvSpPr>
          <a:spLocks noChangeAspect="1" noChangeArrowheads="1"/>
        </xdr:cNvSpPr>
      </xdr:nvSpPr>
      <xdr:spPr bwMode="auto">
        <a:xfrm>
          <a:off x="0" y="56623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85" name="AutoShape 1613" descr="New Jersey Devils">
          <a:extLst>
            <a:ext uri="{FF2B5EF4-FFF2-40B4-BE49-F238E27FC236}">
              <a16:creationId xmlns:a16="http://schemas.microsoft.com/office/drawing/2014/main" id="{00000000-0008-0000-0D00-00004D120000}"/>
            </a:ext>
          </a:extLst>
        </xdr:cNvPr>
        <xdr:cNvSpPr>
          <a:spLocks noChangeAspect="1" noChangeArrowheads="1"/>
        </xdr:cNvSpPr>
      </xdr:nvSpPr>
      <xdr:spPr bwMode="auto">
        <a:xfrm>
          <a:off x="0" y="5666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6" name="AutoShape 1614" descr="Nashville Predators">
          <a:extLst>
            <a:ext uri="{FF2B5EF4-FFF2-40B4-BE49-F238E27FC236}">
              <a16:creationId xmlns:a16="http://schemas.microsoft.com/office/drawing/2014/main" id="{00000000-0008-0000-0D00-00004E120000}"/>
            </a:ext>
          </a:extLst>
        </xdr:cNvPr>
        <xdr:cNvSpPr>
          <a:spLocks noChangeAspect="1" noChangeArrowheads="1"/>
        </xdr:cNvSpPr>
      </xdr:nvSpPr>
      <xdr:spPr bwMode="auto">
        <a:xfrm>
          <a:off x="0" y="5667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7" name="AutoShape 1615" descr="New Jersey Devils">
          <a:extLst>
            <a:ext uri="{FF2B5EF4-FFF2-40B4-BE49-F238E27FC236}">
              <a16:creationId xmlns:a16="http://schemas.microsoft.com/office/drawing/2014/main" id="{00000000-0008-0000-0D00-00004F120000}"/>
            </a:ext>
          </a:extLst>
        </xdr:cNvPr>
        <xdr:cNvSpPr>
          <a:spLocks noChangeAspect="1" noChangeArrowheads="1"/>
        </xdr:cNvSpPr>
      </xdr:nvSpPr>
      <xdr:spPr bwMode="auto">
        <a:xfrm>
          <a:off x="0" y="5671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8" name="AutoShape 1616" descr="Vancouver Canucks">
          <a:extLst>
            <a:ext uri="{FF2B5EF4-FFF2-40B4-BE49-F238E27FC236}">
              <a16:creationId xmlns:a16="http://schemas.microsoft.com/office/drawing/2014/main" id="{00000000-0008-0000-0D00-000050120000}"/>
            </a:ext>
          </a:extLst>
        </xdr:cNvPr>
        <xdr:cNvSpPr>
          <a:spLocks noChangeAspect="1" noChangeArrowheads="1"/>
        </xdr:cNvSpPr>
      </xdr:nvSpPr>
      <xdr:spPr bwMode="auto">
        <a:xfrm>
          <a:off x="0" y="5675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9" name="AutoShape 1617" descr="San Jose Sharks">
          <a:extLst>
            <a:ext uri="{FF2B5EF4-FFF2-40B4-BE49-F238E27FC236}">
              <a16:creationId xmlns:a16="http://schemas.microsoft.com/office/drawing/2014/main" id="{00000000-0008-0000-0D00-000051120000}"/>
            </a:ext>
          </a:extLst>
        </xdr:cNvPr>
        <xdr:cNvSpPr>
          <a:spLocks noChangeAspect="1" noChangeArrowheads="1"/>
        </xdr:cNvSpPr>
      </xdr:nvSpPr>
      <xdr:spPr bwMode="auto">
        <a:xfrm>
          <a:off x="0" y="56788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0" name="AutoShape 1618" descr="Ottawa Senators">
          <a:extLst>
            <a:ext uri="{FF2B5EF4-FFF2-40B4-BE49-F238E27FC236}">
              <a16:creationId xmlns:a16="http://schemas.microsoft.com/office/drawing/2014/main" id="{00000000-0008-0000-0D00-000052120000}"/>
            </a:ext>
          </a:extLst>
        </xdr:cNvPr>
        <xdr:cNvSpPr>
          <a:spLocks noChangeAspect="1" noChangeArrowheads="1"/>
        </xdr:cNvSpPr>
      </xdr:nvSpPr>
      <xdr:spPr bwMode="auto">
        <a:xfrm>
          <a:off x="0" y="5682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1" name="AutoShape 1619" descr="Edmonton Oilers">
          <a:extLst>
            <a:ext uri="{FF2B5EF4-FFF2-40B4-BE49-F238E27FC236}">
              <a16:creationId xmlns:a16="http://schemas.microsoft.com/office/drawing/2014/main" id="{00000000-0008-0000-0D00-000053120000}"/>
            </a:ext>
          </a:extLst>
        </xdr:cNvPr>
        <xdr:cNvSpPr>
          <a:spLocks noChangeAspect="1" noChangeArrowheads="1"/>
        </xdr:cNvSpPr>
      </xdr:nvSpPr>
      <xdr:spPr bwMode="auto">
        <a:xfrm>
          <a:off x="0" y="5686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2" name="AutoShape 1620" descr="Tampa Bay Lightning">
          <a:extLst>
            <a:ext uri="{FF2B5EF4-FFF2-40B4-BE49-F238E27FC236}">
              <a16:creationId xmlns:a16="http://schemas.microsoft.com/office/drawing/2014/main" id="{00000000-0008-0000-0D00-000054120000}"/>
            </a:ext>
          </a:extLst>
        </xdr:cNvPr>
        <xdr:cNvSpPr>
          <a:spLocks noChangeAspect="1" noChangeArrowheads="1"/>
        </xdr:cNvSpPr>
      </xdr:nvSpPr>
      <xdr:spPr bwMode="auto">
        <a:xfrm>
          <a:off x="0" y="56897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3" name="AutoShape 1621" descr="Buffalo Sabres">
          <a:extLst>
            <a:ext uri="{FF2B5EF4-FFF2-40B4-BE49-F238E27FC236}">
              <a16:creationId xmlns:a16="http://schemas.microsoft.com/office/drawing/2014/main" id="{00000000-0008-0000-0D00-000055120000}"/>
            </a:ext>
          </a:extLst>
        </xdr:cNvPr>
        <xdr:cNvSpPr>
          <a:spLocks noChangeAspect="1" noChangeArrowheads="1"/>
        </xdr:cNvSpPr>
      </xdr:nvSpPr>
      <xdr:spPr bwMode="auto">
        <a:xfrm>
          <a:off x="0" y="5693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4" name="AutoShape 1622" descr="Detroit Red Wings">
          <a:extLst>
            <a:ext uri="{FF2B5EF4-FFF2-40B4-BE49-F238E27FC236}">
              <a16:creationId xmlns:a16="http://schemas.microsoft.com/office/drawing/2014/main" id="{00000000-0008-0000-0D00-000056120000}"/>
            </a:ext>
          </a:extLst>
        </xdr:cNvPr>
        <xdr:cNvSpPr>
          <a:spLocks noChangeAspect="1" noChangeArrowheads="1"/>
        </xdr:cNvSpPr>
      </xdr:nvSpPr>
      <xdr:spPr bwMode="auto">
        <a:xfrm>
          <a:off x="0" y="5697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5" name="AutoShape 1623" descr="Pittsburgh Penguins">
          <a:extLst>
            <a:ext uri="{FF2B5EF4-FFF2-40B4-BE49-F238E27FC236}">
              <a16:creationId xmlns:a16="http://schemas.microsoft.com/office/drawing/2014/main" id="{00000000-0008-0000-0D00-000057120000}"/>
            </a:ext>
          </a:extLst>
        </xdr:cNvPr>
        <xdr:cNvSpPr>
          <a:spLocks noChangeAspect="1" noChangeArrowheads="1"/>
        </xdr:cNvSpPr>
      </xdr:nvSpPr>
      <xdr:spPr bwMode="auto">
        <a:xfrm>
          <a:off x="0" y="570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6" name="AutoShape 1624" descr="Los Angeles Kings">
          <a:extLst>
            <a:ext uri="{FF2B5EF4-FFF2-40B4-BE49-F238E27FC236}">
              <a16:creationId xmlns:a16="http://schemas.microsoft.com/office/drawing/2014/main" id="{00000000-0008-0000-0D00-000058120000}"/>
            </a:ext>
          </a:extLst>
        </xdr:cNvPr>
        <xdr:cNvSpPr>
          <a:spLocks noChangeAspect="1" noChangeArrowheads="1"/>
        </xdr:cNvSpPr>
      </xdr:nvSpPr>
      <xdr:spPr bwMode="auto">
        <a:xfrm>
          <a:off x="0" y="5704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7" name="AutoShape 1625" descr="Philadelphia Flyers">
          <a:extLst>
            <a:ext uri="{FF2B5EF4-FFF2-40B4-BE49-F238E27FC236}">
              <a16:creationId xmlns:a16="http://schemas.microsoft.com/office/drawing/2014/main" id="{00000000-0008-0000-0D00-000059120000}"/>
            </a:ext>
          </a:extLst>
        </xdr:cNvPr>
        <xdr:cNvSpPr>
          <a:spLocks noChangeAspect="1" noChangeArrowheads="1"/>
        </xdr:cNvSpPr>
      </xdr:nvSpPr>
      <xdr:spPr bwMode="auto">
        <a:xfrm>
          <a:off x="0" y="5708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98" name="AutoShape 1626" descr="San Jose Sharks">
          <a:extLst>
            <a:ext uri="{FF2B5EF4-FFF2-40B4-BE49-F238E27FC236}">
              <a16:creationId xmlns:a16="http://schemas.microsoft.com/office/drawing/2014/main" id="{00000000-0008-0000-0D00-00005A120000}"/>
            </a:ext>
          </a:extLst>
        </xdr:cNvPr>
        <xdr:cNvSpPr>
          <a:spLocks noChangeAspect="1" noChangeArrowheads="1"/>
        </xdr:cNvSpPr>
      </xdr:nvSpPr>
      <xdr:spPr bwMode="auto">
        <a:xfrm>
          <a:off x="0" y="5711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9" name="AutoShape 1627" descr="Boston Bruins">
          <a:extLst>
            <a:ext uri="{FF2B5EF4-FFF2-40B4-BE49-F238E27FC236}">
              <a16:creationId xmlns:a16="http://schemas.microsoft.com/office/drawing/2014/main" id="{00000000-0008-0000-0D00-00005B120000}"/>
            </a:ext>
          </a:extLst>
        </xdr:cNvPr>
        <xdr:cNvSpPr>
          <a:spLocks noChangeAspect="1" noChangeArrowheads="1"/>
        </xdr:cNvSpPr>
      </xdr:nvSpPr>
      <xdr:spPr bwMode="auto">
        <a:xfrm>
          <a:off x="0" y="57135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0" name="AutoShape 1628" descr="Montreal Canadiens">
          <a:extLst>
            <a:ext uri="{FF2B5EF4-FFF2-40B4-BE49-F238E27FC236}">
              <a16:creationId xmlns:a16="http://schemas.microsoft.com/office/drawing/2014/main" id="{00000000-0008-0000-0D00-00005C120000}"/>
            </a:ext>
          </a:extLst>
        </xdr:cNvPr>
        <xdr:cNvSpPr>
          <a:spLocks noChangeAspect="1" noChangeArrowheads="1"/>
        </xdr:cNvSpPr>
      </xdr:nvSpPr>
      <xdr:spPr bwMode="auto">
        <a:xfrm>
          <a:off x="0" y="5717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1" name="AutoShape 1629" descr="Detroit Red Wings">
          <a:extLst>
            <a:ext uri="{FF2B5EF4-FFF2-40B4-BE49-F238E27FC236}">
              <a16:creationId xmlns:a16="http://schemas.microsoft.com/office/drawing/2014/main" id="{00000000-0008-0000-0D00-00005D120000}"/>
            </a:ext>
          </a:extLst>
        </xdr:cNvPr>
        <xdr:cNvSpPr>
          <a:spLocks noChangeAspect="1" noChangeArrowheads="1"/>
        </xdr:cNvSpPr>
      </xdr:nvSpPr>
      <xdr:spPr bwMode="auto">
        <a:xfrm>
          <a:off x="0" y="5720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2" name="AutoShape 1630" descr="San Jose Sharks">
          <a:extLst>
            <a:ext uri="{FF2B5EF4-FFF2-40B4-BE49-F238E27FC236}">
              <a16:creationId xmlns:a16="http://schemas.microsoft.com/office/drawing/2014/main" id="{00000000-0008-0000-0D00-00005E120000}"/>
            </a:ext>
          </a:extLst>
        </xdr:cNvPr>
        <xdr:cNvSpPr>
          <a:spLocks noChangeAspect="1" noChangeArrowheads="1"/>
        </xdr:cNvSpPr>
      </xdr:nvSpPr>
      <xdr:spPr bwMode="auto">
        <a:xfrm>
          <a:off x="0" y="5724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3" name="AutoShape 1631" descr="Detroit Red Wings">
          <a:extLst>
            <a:ext uri="{FF2B5EF4-FFF2-40B4-BE49-F238E27FC236}">
              <a16:creationId xmlns:a16="http://schemas.microsoft.com/office/drawing/2014/main" id="{00000000-0008-0000-0D00-00005F120000}"/>
            </a:ext>
          </a:extLst>
        </xdr:cNvPr>
        <xdr:cNvSpPr>
          <a:spLocks noChangeAspect="1" noChangeArrowheads="1"/>
        </xdr:cNvSpPr>
      </xdr:nvSpPr>
      <xdr:spPr bwMode="auto">
        <a:xfrm>
          <a:off x="0" y="5726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4" name="AutoShape 1632" descr="Chicago Blackhawks">
          <a:extLst>
            <a:ext uri="{FF2B5EF4-FFF2-40B4-BE49-F238E27FC236}">
              <a16:creationId xmlns:a16="http://schemas.microsoft.com/office/drawing/2014/main" id="{00000000-0008-0000-0D00-000060120000}"/>
            </a:ext>
          </a:extLst>
        </xdr:cNvPr>
        <xdr:cNvSpPr>
          <a:spLocks noChangeAspect="1" noChangeArrowheads="1"/>
        </xdr:cNvSpPr>
      </xdr:nvSpPr>
      <xdr:spPr bwMode="auto">
        <a:xfrm>
          <a:off x="0" y="5730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5" name="AutoShape 1633" descr="San Jose Sharks">
          <a:extLst>
            <a:ext uri="{FF2B5EF4-FFF2-40B4-BE49-F238E27FC236}">
              <a16:creationId xmlns:a16="http://schemas.microsoft.com/office/drawing/2014/main" id="{00000000-0008-0000-0D00-000061120000}"/>
            </a:ext>
          </a:extLst>
        </xdr:cNvPr>
        <xdr:cNvSpPr>
          <a:spLocks noChangeAspect="1" noChangeArrowheads="1"/>
        </xdr:cNvSpPr>
      </xdr:nvSpPr>
      <xdr:spPr bwMode="auto">
        <a:xfrm>
          <a:off x="0" y="5733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6" name="AutoShape 1634" descr="Montreal Canadiens">
          <a:extLst>
            <a:ext uri="{FF2B5EF4-FFF2-40B4-BE49-F238E27FC236}">
              <a16:creationId xmlns:a16="http://schemas.microsoft.com/office/drawing/2014/main" id="{00000000-0008-0000-0D00-000062120000}"/>
            </a:ext>
          </a:extLst>
        </xdr:cNvPr>
        <xdr:cNvSpPr>
          <a:spLocks noChangeAspect="1" noChangeArrowheads="1"/>
        </xdr:cNvSpPr>
      </xdr:nvSpPr>
      <xdr:spPr bwMode="auto">
        <a:xfrm>
          <a:off x="0" y="57354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7" name="AutoShape 1635" descr="Philadelphia Flyers">
          <a:extLst>
            <a:ext uri="{FF2B5EF4-FFF2-40B4-BE49-F238E27FC236}">
              <a16:creationId xmlns:a16="http://schemas.microsoft.com/office/drawing/2014/main" id="{00000000-0008-0000-0D00-000063120000}"/>
            </a:ext>
          </a:extLst>
        </xdr:cNvPr>
        <xdr:cNvSpPr>
          <a:spLocks noChangeAspect="1" noChangeArrowheads="1"/>
        </xdr:cNvSpPr>
      </xdr:nvSpPr>
      <xdr:spPr bwMode="auto">
        <a:xfrm>
          <a:off x="0" y="5739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8" name="AutoShape 1636" descr="New York Rangers">
          <a:extLst>
            <a:ext uri="{FF2B5EF4-FFF2-40B4-BE49-F238E27FC236}">
              <a16:creationId xmlns:a16="http://schemas.microsoft.com/office/drawing/2014/main" id="{00000000-0008-0000-0D00-000064120000}"/>
            </a:ext>
          </a:extLst>
        </xdr:cNvPr>
        <xdr:cNvSpPr>
          <a:spLocks noChangeAspect="1" noChangeArrowheads="1"/>
        </xdr:cNvSpPr>
      </xdr:nvSpPr>
      <xdr:spPr bwMode="auto">
        <a:xfrm>
          <a:off x="0" y="5740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9" name="AutoShape 1637" descr="Anaheim Ducks">
          <a:extLst>
            <a:ext uri="{FF2B5EF4-FFF2-40B4-BE49-F238E27FC236}">
              <a16:creationId xmlns:a16="http://schemas.microsoft.com/office/drawing/2014/main" id="{00000000-0008-0000-0D00-000065120000}"/>
            </a:ext>
          </a:extLst>
        </xdr:cNvPr>
        <xdr:cNvSpPr>
          <a:spLocks noChangeAspect="1" noChangeArrowheads="1"/>
        </xdr:cNvSpPr>
      </xdr:nvSpPr>
      <xdr:spPr bwMode="auto">
        <a:xfrm>
          <a:off x="0" y="5744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10" name="AutoShape 1638" descr="Vegas Golden Knights">
          <a:extLst>
            <a:ext uri="{FF2B5EF4-FFF2-40B4-BE49-F238E27FC236}">
              <a16:creationId xmlns:a16="http://schemas.microsoft.com/office/drawing/2014/main" id="{00000000-0008-0000-0D00-000066120000}"/>
            </a:ext>
          </a:extLst>
        </xdr:cNvPr>
        <xdr:cNvSpPr>
          <a:spLocks noChangeAspect="1" noChangeArrowheads="1"/>
        </xdr:cNvSpPr>
      </xdr:nvSpPr>
      <xdr:spPr bwMode="auto">
        <a:xfrm>
          <a:off x="0" y="5746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1" name="AutoShape 1639" descr="Vegas Golden Knights">
          <a:extLst>
            <a:ext uri="{FF2B5EF4-FFF2-40B4-BE49-F238E27FC236}">
              <a16:creationId xmlns:a16="http://schemas.microsoft.com/office/drawing/2014/main" id="{00000000-0008-0000-0D00-000067120000}"/>
            </a:ext>
          </a:extLst>
        </xdr:cNvPr>
        <xdr:cNvSpPr>
          <a:spLocks noChangeAspect="1" noChangeArrowheads="1"/>
        </xdr:cNvSpPr>
      </xdr:nvSpPr>
      <xdr:spPr bwMode="auto">
        <a:xfrm>
          <a:off x="0" y="5748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2" name="AutoShape 1640" descr="Vegas Golden Knights">
          <a:extLst>
            <a:ext uri="{FF2B5EF4-FFF2-40B4-BE49-F238E27FC236}">
              <a16:creationId xmlns:a16="http://schemas.microsoft.com/office/drawing/2014/main" id="{00000000-0008-0000-0D00-000068120000}"/>
            </a:ext>
          </a:extLst>
        </xdr:cNvPr>
        <xdr:cNvSpPr>
          <a:spLocks noChangeAspect="1" noChangeArrowheads="1"/>
        </xdr:cNvSpPr>
      </xdr:nvSpPr>
      <xdr:spPr bwMode="auto">
        <a:xfrm>
          <a:off x="0" y="5751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3" name="AutoShape 1641" descr="Anaheim Ducks">
          <a:extLst>
            <a:ext uri="{FF2B5EF4-FFF2-40B4-BE49-F238E27FC236}">
              <a16:creationId xmlns:a16="http://schemas.microsoft.com/office/drawing/2014/main" id="{00000000-0008-0000-0D00-000069120000}"/>
            </a:ext>
          </a:extLst>
        </xdr:cNvPr>
        <xdr:cNvSpPr>
          <a:spLocks noChangeAspect="1" noChangeArrowheads="1"/>
        </xdr:cNvSpPr>
      </xdr:nvSpPr>
      <xdr:spPr bwMode="auto">
        <a:xfrm>
          <a:off x="0" y="5753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4" name="AutoShape 1642" descr="Philadelphia Flyers">
          <a:extLst>
            <a:ext uri="{FF2B5EF4-FFF2-40B4-BE49-F238E27FC236}">
              <a16:creationId xmlns:a16="http://schemas.microsoft.com/office/drawing/2014/main" id="{00000000-0008-0000-0D00-00006A120000}"/>
            </a:ext>
          </a:extLst>
        </xdr:cNvPr>
        <xdr:cNvSpPr>
          <a:spLocks noChangeAspect="1" noChangeArrowheads="1"/>
        </xdr:cNvSpPr>
      </xdr:nvSpPr>
      <xdr:spPr bwMode="auto">
        <a:xfrm>
          <a:off x="0" y="5757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5" name="AutoShape 1643" descr="Buffalo Sabres">
          <a:extLst>
            <a:ext uri="{FF2B5EF4-FFF2-40B4-BE49-F238E27FC236}">
              <a16:creationId xmlns:a16="http://schemas.microsoft.com/office/drawing/2014/main" id="{00000000-0008-0000-0D00-00006B120000}"/>
            </a:ext>
          </a:extLst>
        </xdr:cNvPr>
        <xdr:cNvSpPr>
          <a:spLocks noChangeAspect="1" noChangeArrowheads="1"/>
        </xdr:cNvSpPr>
      </xdr:nvSpPr>
      <xdr:spPr bwMode="auto">
        <a:xfrm>
          <a:off x="0" y="5759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6" name="AutoShape 1644" descr="San Jose Sharks">
          <a:extLst>
            <a:ext uri="{FF2B5EF4-FFF2-40B4-BE49-F238E27FC236}">
              <a16:creationId xmlns:a16="http://schemas.microsoft.com/office/drawing/2014/main" id="{00000000-0008-0000-0D00-00006C120000}"/>
            </a:ext>
          </a:extLst>
        </xdr:cNvPr>
        <xdr:cNvSpPr>
          <a:spLocks noChangeAspect="1" noChangeArrowheads="1"/>
        </xdr:cNvSpPr>
      </xdr:nvSpPr>
      <xdr:spPr bwMode="auto">
        <a:xfrm>
          <a:off x="0" y="5762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7" name="AutoShape 1645" descr="Ottawa Senators">
          <a:extLst>
            <a:ext uri="{FF2B5EF4-FFF2-40B4-BE49-F238E27FC236}">
              <a16:creationId xmlns:a16="http://schemas.microsoft.com/office/drawing/2014/main" id="{00000000-0008-0000-0D00-00006D120000}"/>
            </a:ext>
          </a:extLst>
        </xdr:cNvPr>
        <xdr:cNvSpPr>
          <a:spLocks noChangeAspect="1" noChangeArrowheads="1"/>
        </xdr:cNvSpPr>
      </xdr:nvSpPr>
      <xdr:spPr bwMode="auto">
        <a:xfrm>
          <a:off x="0" y="57665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8" name="AutoShape 1646" descr="Washington Capitals">
          <a:extLst>
            <a:ext uri="{FF2B5EF4-FFF2-40B4-BE49-F238E27FC236}">
              <a16:creationId xmlns:a16="http://schemas.microsoft.com/office/drawing/2014/main" id="{00000000-0008-0000-0D00-00006E120000}"/>
            </a:ext>
          </a:extLst>
        </xdr:cNvPr>
        <xdr:cNvSpPr>
          <a:spLocks noChangeAspect="1" noChangeArrowheads="1"/>
        </xdr:cNvSpPr>
      </xdr:nvSpPr>
      <xdr:spPr bwMode="auto">
        <a:xfrm>
          <a:off x="0" y="5770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9" name="AutoShape 1647" descr="Vegas Golden Knights">
          <a:extLst>
            <a:ext uri="{FF2B5EF4-FFF2-40B4-BE49-F238E27FC236}">
              <a16:creationId xmlns:a16="http://schemas.microsoft.com/office/drawing/2014/main" id="{00000000-0008-0000-0D00-00006F120000}"/>
            </a:ext>
          </a:extLst>
        </xdr:cNvPr>
        <xdr:cNvSpPr>
          <a:spLocks noChangeAspect="1" noChangeArrowheads="1"/>
        </xdr:cNvSpPr>
      </xdr:nvSpPr>
      <xdr:spPr bwMode="auto">
        <a:xfrm>
          <a:off x="0" y="57739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0" name="AutoShape 1648" descr="Philadelphia Flyers">
          <a:extLst>
            <a:ext uri="{FF2B5EF4-FFF2-40B4-BE49-F238E27FC236}">
              <a16:creationId xmlns:a16="http://schemas.microsoft.com/office/drawing/2014/main" id="{00000000-0008-0000-0D00-000070120000}"/>
            </a:ext>
          </a:extLst>
        </xdr:cNvPr>
        <xdr:cNvSpPr>
          <a:spLocks noChangeAspect="1" noChangeArrowheads="1"/>
        </xdr:cNvSpPr>
      </xdr:nvSpPr>
      <xdr:spPr bwMode="auto">
        <a:xfrm>
          <a:off x="0" y="5775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1" name="AutoShape 1649" descr="Washington Capitals">
          <a:extLst>
            <a:ext uri="{FF2B5EF4-FFF2-40B4-BE49-F238E27FC236}">
              <a16:creationId xmlns:a16="http://schemas.microsoft.com/office/drawing/2014/main" id="{00000000-0008-0000-0D00-000071120000}"/>
            </a:ext>
          </a:extLst>
        </xdr:cNvPr>
        <xdr:cNvSpPr>
          <a:spLocks noChangeAspect="1" noChangeArrowheads="1"/>
        </xdr:cNvSpPr>
      </xdr:nvSpPr>
      <xdr:spPr bwMode="auto">
        <a:xfrm>
          <a:off x="0" y="5779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2" name="AutoShape 1650" descr="Washington Capitals">
          <a:extLst>
            <a:ext uri="{FF2B5EF4-FFF2-40B4-BE49-F238E27FC236}">
              <a16:creationId xmlns:a16="http://schemas.microsoft.com/office/drawing/2014/main" id="{00000000-0008-0000-0D00-000072120000}"/>
            </a:ext>
          </a:extLst>
        </xdr:cNvPr>
        <xdr:cNvSpPr>
          <a:spLocks noChangeAspect="1" noChangeArrowheads="1"/>
        </xdr:cNvSpPr>
      </xdr:nvSpPr>
      <xdr:spPr bwMode="auto">
        <a:xfrm>
          <a:off x="0" y="5783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3" name="AutoShape 1651" descr="Montreal Canadiens">
          <a:extLst>
            <a:ext uri="{FF2B5EF4-FFF2-40B4-BE49-F238E27FC236}">
              <a16:creationId xmlns:a16="http://schemas.microsoft.com/office/drawing/2014/main" id="{00000000-0008-0000-0D00-000073120000}"/>
            </a:ext>
          </a:extLst>
        </xdr:cNvPr>
        <xdr:cNvSpPr>
          <a:spLocks noChangeAspect="1" noChangeArrowheads="1"/>
        </xdr:cNvSpPr>
      </xdr:nvSpPr>
      <xdr:spPr bwMode="auto">
        <a:xfrm>
          <a:off x="0" y="5786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4" name="AutoShape 1652" descr="Washington Capitals">
          <a:extLst>
            <a:ext uri="{FF2B5EF4-FFF2-40B4-BE49-F238E27FC236}">
              <a16:creationId xmlns:a16="http://schemas.microsoft.com/office/drawing/2014/main" id="{00000000-0008-0000-0D00-000074120000}"/>
            </a:ext>
          </a:extLst>
        </xdr:cNvPr>
        <xdr:cNvSpPr>
          <a:spLocks noChangeAspect="1" noChangeArrowheads="1"/>
        </xdr:cNvSpPr>
      </xdr:nvSpPr>
      <xdr:spPr bwMode="auto">
        <a:xfrm>
          <a:off x="0" y="579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5" name="AutoShape 1653" descr="Colorado Avalanche">
          <a:extLst>
            <a:ext uri="{FF2B5EF4-FFF2-40B4-BE49-F238E27FC236}">
              <a16:creationId xmlns:a16="http://schemas.microsoft.com/office/drawing/2014/main" id="{00000000-0008-0000-0D00-000075120000}"/>
            </a:ext>
          </a:extLst>
        </xdr:cNvPr>
        <xdr:cNvSpPr>
          <a:spLocks noChangeAspect="1" noChangeArrowheads="1"/>
        </xdr:cNvSpPr>
      </xdr:nvSpPr>
      <xdr:spPr bwMode="auto">
        <a:xfrm>
          <a:off x="0" y="5794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6" name="AutoShape 1654" descr="Vancouver Canucks">
          <a:extLst>
            <a:ext uri="{FF2B5EF4-FFF2-40B4-BE49-F238E27FC236}">
              <a16:creationId xmlns:a16="http://schemas.microsoft.com/office/drawing/2014/main" id="{00000000-0008-0000-0D00-000076120000}"/>
            </a:ext>
          </a:extLst>
        </xdr:cNvPr>
        <xdr:cNvSpPr>
          <a:spLocks noChangeAspect="1" noChangeArrowheads="1"/>
        </xdr:cNvSpPr>
      </xdr:nvSpPr>
      <xdr:spPr bwMode="auto">
        <a:xfrm>
          <a:off x="0" y="5797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7" name="AutoShape 1655" descr="Pittsburgh Penguins">
          <a:extLst>
            <a:ext uri="{FF2B5EF4-FFF2-40B4-BE49-F238E27FC236}">
              <a16:creationId xmlns:a16="http://schemas.microsoft.com/office/drawing/2014/main" id="{00000000-0008-0000-0D00-000077120000}"/>
            </a:ext>
          </a:extLst>
        </xdr:cNvPr>
        <xdr:cNvSpPr>
          <a:spLocks noChangeAspect="1" noChangeArrowheads="1"/>
        </xdr:cNvSpPr>
      </xdr:nvSpPr>
      <xdr:spPr bwMode="auto">
        <a:xfrm>
          <a:off x="0" y="5801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8" name="AutoShape 1656" descr="Nashville Predators">
          <a:extLst>
            <a:ext uri="{FF2B5EF4-FFF2-40B4-BE49-F238E27FC236}">
              <a16:creationId xmlns:a16="http://schemas.microsoft.com/office/drawing/2014/main" id="{00000000-0008-0000-0D00-000078120000}"/>
            </a:ext>
          </a:extLst>
        </xdr:cNvPr>
        <xdr:cNvSpPr>
          <a:spLocks noChangeAspect="1" noChangeArrowheads="1"/>
        </xdr:cNvSpPr>
      </xdr:nvSpPr>
      <xdr:spPr bwMode="auto">
        <a:xfrm>
          <a:off x="0" y="5804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9" name="AutoShape 1657" descr="Anaheim Ducks">
          <a:extLst>
            <a:ext uri="{FF2B5EF4-FFF2-40B4-BE49-F238E27FC236}">
              <a16:creationId xmlns:a16="http://schemas.microsoft.com/office/drawing/2014/main" id="{00000000-0008-0000-0D00-000079120000}"/>
            </a:ext>
          </a:extLst>
        </xdr:cNvPr>
        <xdr:cNvSpPr>
          <a:spLocks noChangeAspect="1" noChangeArrowheads="1"/>
        </xdr:cNvSpPr>
      </xdr:nvSpPr>
      <xdr:spPr bwMode="auto">
        <a:xfrm>
          <a:off x="0" y="5808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0" name="AutoShape 1658" descr="Vegas Golden Knights">
          <a:extLst>
            <a:ext uri="{FF2B5EF4-FFF2-40B4-BE49-F238E27FC236}">
              <a16:creationId xmlns:a16="http://schemas.microsoft.com/office/drawing/2014/main" id="{00000000-0008-0000-0D00-00007A120000}"/>
            </a:ext>
          </a:extLst>
        </xdr:cNvPr>
        <xdr:cNvSpPr>
          <a:spLocks noChangeAspect="1" noChangeArrowheads="1"/>
        </xdr:cNvSpPr>
      </xdr:nvSpPr>
      <xdr:spPr bwMode="auto">
        <a:xfrm>
          <a:off x="0" y="5812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1" name="AutoShape 1659" descr="Toronto Maple Leafs">
          <a:extLst>
            <a:ext uri="{FF2B5EF4-FFF2-40B4-BE49-F238E27FC236}">
              <a16:creationId xmlns:a16="http://schemas.microsoft.com/office/drawing/2014/main" id="{00000000-0008-0000-0D00-00007B120000}"/>
            </a:ext>
          </a:extLst>
        </xdr:cNvPr>
        <xdr:cNvSpPr>
          <a:spLocks noChangeAspect="1" noChangeArrowheads="1"/>
        </xdr:cNvSpPr>
      </xdr:nvSpPr>
      <xdr:spPr bwMode="auto">
        <a:xfrm>
          <a:off x="0" y="5815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2" name="AutoShape 1660" descr="New York Rangers">
          <a:extLst>
            <a:ext uri="{FF2B5EF4-FFF2-40B4-BE49-F238E27FC236}">
              <a16:creationId xmlns:a16="http://schemas.microsoft.com/office/drawing/2014/main" id="{00000000-0008-0000-0D00-00007C120000}"/>
            </a:ext>
          </a:extLst>
        </xdr:cNvPr>
        <xdr:cNvSpPr>
          <a:spLocks noChangeAspect="1" noChangeArrowheads="1"/>
        </xdr:cNvSpPr>
      </xdr:nvSpPr>
      <xdr:spPr bwMode="auto">
        <a:xfrm>
          <a:off x="0" y="5819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3" name="AutoShape 1661" descr="Montreal Canadiens">
          <a:extLst>
            <a:ext uri="{FF2B5EF4-FFF2-40B4-BE49-F238E27FC236}">
              <a16:creationId xmlns:a16="http://schemas.microsoft.com/office/drawing/2014/main" id="{00000000-0008-0000-0D00-00007D120000}"/>
            </a:ext>
          </a:extLst>
        </xdr:cNvPr>
        <xdr:cNvSpPr>
          <a:spLocks noChangeAspect="1" noChangeArrowheads="1"/>
        </xdr:cNvSpPr>
      </xdr:nvSpPr>
      <xdr:spPr bwMode="auto">
        <a:xfrm>
          <a:off x="0" y="5823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4" name="AutoShape 1662" descr="Ottawa Senators">
          <a:extLst>
            <a:ext uri="{FF2B5EF4-FFF2-40B4-BE49-F238E27FC236}">
              <a16:creationId xmlns:a16="http://schemas.microsoft.com/office/drawing/2014/main" id="{00000000-0008-0000-0D00-00007E120000}"/>
            </a:ext>
          </a:extLst>
        </xdr:cNvPr>
        <xdr:cNvSpPr>
          <a:spLocks noChangeAspect="1" noChangeArrowheads="1"/>
        </xdr:cNvSpPr>
      </xdr:nvSpPr>
      <xdr:spPr bwMode="auto">
        <a:xfrm>
          <a:off x="0" y="5826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5" name="AutoShape 1663" descr="Arizona Coyotes">
          <a:extLst>
            <a:ext uri="{FF2B5EF4-FFF2-40B4-BE49-F238E27FC236}">
              <a16:creationId xmlns:a16="http://schemas.microsoft.com/office/drawing/2014/main" id="{00000000-0008-0000-0D00-00007F120000}"/>
            </a:ext>
          </a:extLst>
        </xdr:cNvPr>
        <xdr:cNvSpPr>
          <a:spLocks noChangeAspect="1" noChangeArrowheads="1"/>
        </xdr:cNvSpPr>
      </xdr:nvSpPr>
      <xdr:spPr bwMode="auto">
        <a:xfrm>
          <a:off x="0" y="5830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6" name="AutoShape 1664" descr="New York Islanders">
          <a:extLst>
            <a:ext uri="{FF2B5EF4-FFF2-40B4-BE49-F238E27FC236}">
              <a16:creationId xmlns:a16="http://schemas.microsoft.com/office/drawing/2014/main" id="{00000000-0008-0000-0D00-000080120000}"/>
            </a:ext>
          </a:extLst>
        </xdr:cNvPr>
        <xdr:cNvSpPr>
          <a:spLocks noChangeAspect="1" noChangeArrowheads="1"/>
        </xdr:cNvSpPr>
      </xdr:nvSpPr>
      <xdr:spPr bwMode="auto">
        <a:xfrm>
          <a:off x="0" y="5834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7" name="AutoShape 1665" descr="St Louis Blues">
          <a:extLst>
            <a:ext uri="{FF2B5EF4-FFF2-40B4-BE49-F238E27FC236}">
              <a16:creationId xmlns:a16="http://schemas.microsoft.com/office/drawing/2014/main" id="{00000000-0008-0000-0D00-000081120000}"/>
            </a:ext>
          </a:extLst>
        </xdr:cNvPr>
        <xdr:cNvSpPr>
          <a:spLocks noChangeAspect="1" noChangeArrowheads="1"/>
        </xdr:cNvSpPr>
      </xdr:nvSpPr>
      <xdr:spPr bwMode="auto">
        <a:xfrm>
          <a:off x="0" y="5837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8" name="AutoShape 1666" descr="Buffalo Sabres">
          <a:extLst>
            <a:ext uri="{FF2B5EF4-FFF2-40B4-BE49-F238E27FC236}">
              <a16:creationId xmlns:a16="http://schemas.microsoft.com/office/drawing/2014/main" id="{00000000-0008-0000-0D00-000082120000}"/>
            </a:ext>
          </a:extLst>
        </xdr:cNvPr>
        <xdr:cNvSpPr>
          <a:spLocks noChangeAspect="1" noChangeArrowheads="1"/>
        </xdr:cNvSpPr>
      </xdr:nvSpPr>
      <xdr:spPr bwMode="auto">
        <a:xfrm>
          <a:off x="0" y="5839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9" name="AutoShape 1667" descr="Dallas Stars">
          <a:extLst>
            <a:ext uri="{FF2B5EF4-FFF2-40B4-BE49-F238E27FC236}">
              <a16:creationId xmlns:a16="http://schemas.microsoft.com/office/drawing/2014/main" id="{00000000-0008-0000-0D00-000083120000}"/>
            </a:ext>
          </a:extLst>
        </xdr:cNvPr>
        <xdr:cNvSpPr>
          <a:spLocks noChangeAspect="1" noChangeArrowheads="1"/>
        </xdr:cNvSpPr>
      </xdr:nvSpPr>
      <xdr:spPr bwMode="auto">
        <a:xfrm>
          <a:off x="0" y="5841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0" name="AutoShape 1668" descr="Tampa Bay Lightning">
          <a:extLst>
            <a:ext uri="{FF2B5EF4-FFF2-40B4-BE49-F238E27FC236}">
              <a16:creationId xmlns:a16="http://schemas.microsoft.com/office/drawing/2014/main" id="{00000000-0008-0000-0D00-000084120000}"/>
            </a:ext>
          </a:extLst>
        </xdr:cNvPr>
        <xdr:cNvSpPr>
          <a:spLocks noChangeAspect="1" noChangeArrowheads="1"/>
        </xdr:cNvSpPr>
      </xdr:nvSpPr>
      <xdr:spPr bwMode="auto">
        <a:xfrm>
          <a:off x="0" y="5845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1" name="AutoShape 1669" descr="Edmonton Oilers">
          <a:extLst>
            <a:ext uri="{FF2B5EF4-FFF2-40B4-BE49-F238E27FC236}">
              <a16:creationId xmlns:a16="http://schemas.microsoft.com/office/drawing/2014/main" id="{00000000-0008-0000-0D00-000085120000}"/>
            </a:ext>
          </a:extLst>
        </xdr:cNvPr>
        <xdr:cNvSpPr>
          <a:spLocks noChangeAspect="1" noChangeArrowheads="1"/>
        </xdr:cNvSpPr>
      </xdr:nvSpPr>
      <xdr:spPr bwMode="auto">
        <a:xfrm>
          <a:off x="0" y="5848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2" name="AutoShape 1670" descr="Boston Bruins">
          <a:extLst>
            <a:ext uri="{FF2B5EF4-FFF2-40B4-BE49-F238E27FC236}">
              <a16:creationId xmlns:a16="http://schemas.microsoft.com/office/drawing/2014/main" id="{00000000-0008-0000-0D00-000086120000}"/>
            </a:ext>
          </a:extLst>
        </xdr:cNvPr>
        <xdr:cNvSpPr>
          <a:spLocks noChangeAspect="1" noChangeArrowheads="1"/>
        </xdr:cNvSpPr>
      </xdr:nvSpPr>
      <xdr:spPr bwMode="auto">
        <a:xfrm>
          <a:off x="0" y="5852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3" name="AutoShape 1671" descr="Buffalo Sabres">
          <a:extLst>
            <a:ext uri="{FF2B5EF4-FFF2-40B4-BE49-F238E27FC236}">
              <a16:creationId xmlns:a16="http://schemas.microsoft.com/office/drawing/2014/main" id="{00000000-0008-0000-0D00-000087120000}"/>
            </a:ext>
          </a:extLst>
        </xdr:cNvPr>
        <xdr:cNvSpPr>
          <a:spLocks noChangeAspect="1" noChangeArrowheads="1"/>
        </xdr:cNvSpPr>
      </xdr:nvSpPr>
      <xdr:spPr bwMode="auto">
        <a:xfrm>
          <a:off x="0" y="5856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4" name="AutoShape 1672" descr="Minnesota Wild">
          <a:extLst>
            <a:ext uri="{FF2B5EF4-FFF2-40B4-BE49-F238E27FC236}">
              <a16:creationId xmlns:a16="http://schemas.microsoft.com/office/drawing/2014/main" id="{00000000-0008-0000-0D00-000088120000}"/>
            </a:ext>
          </a:extLst>
        </xdr:cNvPr>
        <xdr:cNvSpPr>
          <a:spLocks noChangeAspect="1" noChangeArrowheads="1"/>
        </xdr:cNvSpPr>
      </xdr:nvSpPr>
      <xdr:spPr bwMode="auto">
        <a:xfrm>
          <a:off x="0" y="5859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45" name="AutoShape 1673" descr="Minnesota Wild">
          <a:extLst>
            <a:ext uri="{FF2B5EF4-FFF2-40B4-BE49-F238E27FC236}">
              <a16:creationId xmlns:a16="http://schemas.microsoft.com/office/drawing/2014/main" id="{00000000-0008-0000-0D00-000089120000}"/>
            </a:ext>
          </a:extLst>
        </xdr:cNvPr>
        <xdr:cNvSpPr>
          <a:spLocks noChangeAspect="1" noChangeArrowheads="1"/>
        </xdr:cNvSpPr>
      </xdr:nvSpPr>
      <xdr:spPr bwMode="auto">
        <a:xfrm>
          <a:off x="0" y="5863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6" name="AutoShape 1674" descr="Pittsburgh Penguins">
          <a:extLst>
            <a:ext uri="{FF2B5EF4-FFF2-40B4-BE49-F238E27FC236}">
              <a16:creationId xmlns:a16="http://schemas.microsoft.com/office/drawing/2014/main" id="{00000000-0008-0000-0D00-00008A120000}"/>
            </a:ext>
          </a:extLst>
        </xdr:cNvPr>
        <xdr:cNvSpPr>
          <a:spLocks noChangeAspect="1" noChangeArrowheads="1"/>
        </xdr:cNvSpPr>
      </xdr:nvSpPr>
      <xdr:spPr bwMode="auto">
        <a:xfrm>
          <a:off x="0" y="5865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7" name="AutoShape 1675" descr="Ottawa Senators">
          <a:extLst>
            <a:ext uri="{FF2B5EF4-FFF2-40B4-BE49-F238E27FC236}">
              <a16:creationId xmlns:a16="http://schemas.microsoft.com/office/drawing/2014/main" id="{00000000-0008-0000-0D00-00008B120000}"/>
            </a:ext>
          </a:extLst>
        </xdr:cNvPr>
        <xdr:cNvSpPr>
          <a:spLocks noChangeAspect="1" noChangeArrowheads="1"/>
        </xdr:cNvSpPr>
      </xdr:nvSpPr>
      <xdr:spPr bwMode="auto">
        <a:xfrm>
          <a:off x="0" y="5869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8" name="AutoShape 1676" descr="St Louis Blues">
          <a:extLst>
            <a:ext uri="{FF2B5EF4-FFF2-40B4-BE49-F238E27FC236}">
              <a16:creationId xmlns:a16="http://schemas.microsoft.com/office/drawing/2014/main" id="{00000000-0008-0000-0D00-00008C120000}"/>
            </a:ext>
          </a:extLst>
        </xdr:cNvPr>
        <xdr:cNvSpPr>
          <a:spLocks noChangeAspect="1" noChangeArrowheads="1"/>
        </xdr:cNvSpPr>
      </xdr:nvSpPr>
      <xdr:spPr bwMode="auto">
        <a:xfrm>
          <a:off x="0" y="5870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9" name="AutoShape 1677" descr="Los Angeles Kings">
          <a:extLst>
            <a:ext uri="{FF2B5EF4-FFF2-40B4-BE49-F238E27FC236}">
              <a16:creationId xmlns:a16="http://schemas.microsoft.com/office/drawing/2014/main" id="{00000000-0008-0000-0D00-00008D120000}"/>
            </a:ext>
          </a:extLst>
        </xdr:cNvPr>
        <xdr:cNvSpPr>
          <a:spLocks noChangeAspect="1" noChangeArrowheads="1"/>
        </xdr:cNvSpPr>
      </xdr:nvSpPr>
      <xdr:spPr bwMode="auto">
        <a:xfrm>
          <a:off x="0" y="5874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0" name="AutoShape 1678" descr="San Jose Sharks">
          <a:extLst>
            <a:ext uri="{FF2B5EF4-FFF2-40B4-BE49-F238E27FC236}">
              <a16:creationId xmlns:a16="http://schemas.microsoft.com/office/drawing/2014/main" id="{00000000-0008-0000-0D00-00008E120000}"/>
            </a:ext>
          </a:extLst>
        </xdr:cNvPr>
        <xdr:cNvSpPr>
          <a:spLocks noChangeAspect="1" noChangeArrowheads="1"/>
        </xdr:cNvSpPr>
      </xdr:nvSpPr>
      <xdr:spPr bwMode="auto">
        <a:xfrm>
          <a:off x="0" y="5876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1" name="AutoShape 1679" descr="Minnesota Wild">
          <a:extLst>
            <a:ext uri="{FF2B5EF4-FFF2-40B4-BE49-F238E27FC236}">
              <a16:creationId xmlns:a16="http://schemas.microsoft.com/office/drawing/2014/main" id="{00000000-0008-0000-0D00-00008F120000}"/>
            </a:ext>
          </a:extLst>
        </xdr:cNvPr>
        <xdr:cNvSpPr>
          <a:spLocks noChangeAspect="1" noChangeArrowheads="1"/>
        </xdr:cNvSpPr>
      </xdr:nvSpPr>
      <xdr:spPr bwMode="auto">
        <a:xfrm>
          <a:off x="0" y="587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52" name="AutoShape 1680" descr="Detroit Red Wings">
          <a:extLst>
            <a:ext uri="{FF2B5EF4-FFF2-40B4-BE49-F238E27FC236}">
              <a16:creationId xmlns:a16="http://schemas.microsoft.com/office/drawing/2014/main" id="{00000000-0008-0000-0D00-000090120000}"/>
            </a:ext>
          </a:extLst>
        </xdr:cNvPr>
        <xdr:cNvSpPr>
          <a:spLocks noChangeAspect="1" noChangeArrowheads="1"/>
        </xdr:cNvSpPr>
      </xdr:nvSpPr>
      <xdr:spPr bwMode="auto">
        <a:xfrm>
          <a:off x="0" y="58836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3" name="AutoShape 1681" descr="Nashville Predators">
          <a:extLst>
            <a:ext uri="{FF2B5EF4-FFF2-40B4-BE49-F238E27FC236}">
              <a16:creationId xmlns:a16="http://schemas.microsoft.com/office/drawing/2014/main" id="{00000000-0008-0000-0D00-000091120000}"/>
            </a:ext>
          </a:extLst>
        </xdr:cNvPr>
        <xdr:cNvSpPr>
          <a:spLocks noChangeAspect="1" noChangeArrowheads="1"/>
        </xdr:cNvSpPr>
      </xdr:nvSpPr>
      <xdr:spPr bwMode="auto">
        <a:xfrm>
          <a:off x="0" y="5885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54" name="AutoShape 1682" descr="Nashville Predators">
          <a:extLst>
            <a:ext uri="{FF2B5EF4-FFF2-40B4-BE49-F238E27FC236}">
              <a16:creationId xmlns:a16="http://schemas.microsoft.com/office/drawing/2014/main" id="{00000000-0008-0000-0D00-000092120000}"/>
            </a:ext>
          </a:extLst>
        </xdr:cNvPr>
        <xdr:cNvSpPr>
          <a:spLocks noChangeAspect="1" noChangeArrowheads="1"/>
        </xdr:cNvSpPr>
      </xdr:nvSpPr>
      <xdr:spPr bwMode="auto">
        <a:xfrm>
          <a:off x="0" y="5889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5" name="AutoShape 1683" descr="Columbus Blue Jackets">
          <a:extLst>
            <a:ext uri="{FF2B5EF4-FFF2-40B4-BE49-F238E27FC236}">
              <a16:creationId xmlns:a16="http://schemas.microsoft.com/office/drawing/2014/main" id="{00000000-0008-0000-0D00-000093120000}"/>
            </a:ext>
          </a:extLst>
        </xdr:cNvPr>
        <xdr:cNvSpPr>
          <a:spLocks noChangeAspect="1" noChangeArrowheads="1"/>
        </xdr:cNvSpPr>
      </xdr:nvSpPr>
      <xdr:spPr bwMode="auto">
        <a:xfrm>
          <a:off x="0" y="5890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6" name="AutoShape 1684" descr="Buffalo Sabres">
          <a:extLst>
            <a:ext uri="{FF2B5EF4-FFF2-40B4-BE49-F238E27FC236}">
              <a16:creationId xmlns:a16="http://schemas.microsoft.com/office/drawing/2014/main" id="{00000000-0008-0000-0D00-000094120000}"/>
            </a:ext>
          </a:extLst>
        </xdr:cNvPr>
        <xdr:cNvSpPr>
          <a:spLocks noChangeAspect="1" noChangeArrowheads="1"/>
        </xdr:cNvSpPr>
      </xdr:nvSpPr>
      <xdr:spPr bwMode="auto">
        <a:xfrm>
          <a:off x="0" y="5894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topLeftCell="A13" workbookViewId="0">
      <selection activeCell="C37" sqref="C37"/>
    </sheetView>
  </sheetViews>
  <sheetFormatPr baseColWidth="10" defaultRowHeight="15" x14ac:dyDescent="0.25"/>
  <sheetData>
    <row r="1" spans="1:1" ht="15.75" x14ac:dyDescent="0.25">
      <c r="A1" s="42" t="s">
        <v>118</v>
      </c>
    </row>
    <row r="2" spans="1:1" x14ac:dyDescent="0.25">
      <c r="A2" t="s">
        <v>119</v>
      </c>
    </row>
    <row r="3" spans="1:1" x14ac:dyDescent="0.25">
      <c r="A3" t="s">
        <v>120</v>
      </c>
    </row>
    <row r="4" spans="1:1" x14ac:dyDescent="0.25">
      <c r="A4" t="s">
        <v>111</v>
      </c>
    </row>
    <row r="5" spans="1:1" x14ac:dyDescent="0.25">
      <c r="A5" t="s">
        <v>121</v>
      </c>
    </row>
    <row r="6" spans="1:1" x14ac:dyDescent="0.25">
      <c r="A6" t="s">
        <v>131</v>
      </c>
    </row>
    <row r="7" spans="1:1" x14ac:dyDescent="0.25">
      <c r="A7" t="s">
        <v>134</v>
      </c>
    </row>
    <row r="9" spans="1:1" x14ac:dyDescent="0.25">
      <c r="A9" s="36" t="s">
        <v>110</v>
      </c>
    </row>
    <row r="10" spans="1:1" x14ac:dyDescent="0.25">
      <c r="A10" t="s">
        <v>122</v>
      </c>
    </row>
    <row r="11" spans="1:1" x14ac:dyDescent="0.25">
      <c r="A11" t="s">
        <v>113</v>
      </c>
    </row>
    <row r="12" spans="1:1" x14ac:dyDescent="0.25">
      <c r="A12" t="s">
        <v>123</v>
      </c>
    </row>
    <row r="14" spans="1:1" x14ac:dyDescent="0.25">
      <c r="A14" s="36" t="s">
        <v>114</v>
      </c>
    </row>
    <row r="15" spans="1:1" x14ac:dyDescent="0.25">
      <c r="A15" s="41" t="s">
        <v>116</v>
      </c>
    </row>
    <row r="16" spans="1:1" x14ac:dyDescent="0.25">
      <c r="A16" t="s">
        <v>115</v>
      </c>
    </row>
    <row r="17" spans="1:2" x14ac:dyDescent="0.25">
      <c r="A17" t="s">
        <v>117</v>
      </c>
    </row>
    <row r="19" spans="1:2" x14ac:dyDescent="0.25">
      <c r="A19" s="36" t="s">
        <v>2579</v>
      </c>
    </row>
    <row r="20" spans="1:2" x14ac:dyDescent="0.25">
      <c r="A20" t="s">
        <v>2580</v>
      </c>
    </row>
    <row r="21" spans="1:2" x14ac:dyDescent="0.25">
      <c r="B21" t="s">
        <v>2582</v>
      </c>
    </row>
    <row r="22" spans="1:2" x14ac:dyDescent="0.25">
      <c r="B22" t="s">
        <v>2584</v>
      </c>
    </row>
    <row r="23" spans="1:2" x14ac:dyDescent="0.25">
      <c r="B23" t="s">
        <v>2583</v>
      </c>
    </row>
    <row r="24" spans="1:2" x14ac:dyDescent="0.25">
      <c r="A24" t="s">
        <v>2585</v>
      </c>
    </row>
    <row r="25" spans="1:2" x14ac:dyDescent="0.25">
      <c r="A25" t="s">
        <v>2602</v>
      </c>
    </row>
    <row r="26" spans="1:2" x14ac:dyDescent="0.25">
      <c r="A26" t="s">
        <v>2581</v>
      </c>
    </row>
    <row r="27" spans="1:2" x14ac:dyDescent="0.25">
      <c r="A27" t="s">
        <v>2603</v>
      </c>
    </row>
    <row r="29" spans="1:2" x14ac:dyDescent="0.25">
      <c r="A29" s="36" t="s">
        <v>2586</v>
      </c>
    </row>
    <row r="30" spans="1:2" x14ac:dyDescent="0.25">
      <c r="A30" t="s">
        <v>2587</v>
      </c>
    </row>
    <row r="31" spans="1:2" x14ac:dyDescent="0.25">
      <c r="A31" t="s">
        <v>2588</v>
      </c>
    </row>
    <row r="32" spans="1:2" x14ac:dyDescent="0.25">
      <c r="A32" t="s">
        <v>2589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74"/>
  <sheetViews>
    <sheetView zoomScale="85" zoomScaleNormal="85" workbookViewId="0">
      <selection activeCell="G24" sqref="G24"/>
    </sheetView>
  </sheetViews>
  <sheetFormatPr baseColWidth="10" defaultColWidth="11.42578125" defaultRowHeight="15" x14ac:dyDescent="0.25"/>
  <cols>
    <col min="1" max="1" width="12.42578125" style="92" customWidth="1"/>
    <col min="2" max="2" width="24.7109375" style="92" customWidth="1"/>
    <col min="3" max="3" width="7.140625" style="107" bestFit="1" customWidth="1"/>
    <col min="4" max="4" width="4" style="107" bestFit="1" customWidth="1"/>
    <col min="5" max="5" width="13.140625" style="92" bestFit="1" customWidth="1"/>
    <col min="6" max="6" width="24.140625" style="92" bestFit="1" customWidth="1"/>
    <col min="7" max="7" width="15.42578125" style="118" bestFit="1" customWidth="1"/>
    <col min="8" max="8" width="23.7109375" style="92" bestFit="1" customWidth="1"/>
    <col min="9" max="9" width="11.28515625" style="92" customWidth="1"/>
    <col min="10" max="10" width="2" style="92" customWidth="1"/>
    <col min="11" max="11" width="15.28515625" style="92" customWidth="1"/>
    <col min="12" max="12" width="25.140625" style="92" customWidth="1"/>
    <col min="13" max="13" width="2" style="91" customWidth="1"/>
    <col min="14" max="14" width="11.42578125" style="92"/>
    <col min="15" max="15" width="20.5703125" style="92" customWidth="1"/>
    <col min="16" max="16" width="23.5703125" style="92" customWidth="1"/>
    <col min="17" max="17" width="14.85546875" style="92" customWidth="1"/>
    <col min="18" max="16384" width="11.42578125" style="92"/>
  </cols>
  <sheetData>
    <row r="1" spans="1:20" ht="21.75" thickBot="1" x14ac:dyDescent="0.4">
      <c r="A1" s="568" t="s">
        <v>41</v>
      </c>
      <c r="B1" s="568"/>
      <c r="C1" s="568"/>
      <c r="D1" s="343"/>
      <c r="E1" s="89" t="s">
        <v>188</v>
      </c>
      <c r="F1" s="303">
        <f>SUM(F3:F30)</f>
        <v>96617422</v>
      </c>
      <c r="G1" s="89" t="s">
        <v>189</v>
      </c>
      <c r="H1" s="303">
        <f>F32</f>
        <v>1962578</v>
      </c>
      <c r="I1" s="90"/>
      <c r="J1" s="91"/>
      <c r="K1" s="93" t="s">
        <v>59</v>
      </c>
      <c r="L1" s="93"/>
      <c r="N1" s="91"/>
      <c r="O1" s="573" t="s">
        <v>45</v>
      </c>
      <c r="P1" s="573"/>
      <c r="Q1" s="573"/>
      <c r="R1" s="573"/>
      <c r="S1" s="117"/>
    </row>
    <row r="2" spans="1:20" ht="30" x14ac:dyDescent="0.25">
      <c r="A2" s="574" t="s">
        <v>38</v>
      </c>
      <c r="B2" s="94" t="s">
        <v>36</v>
      </c>
      <c r="C2" s="94" t="s">
        <v>52</v>
      </c>
      <c r="D2" s="94" t="s">
        <v>412</v>
      </c>
      <c r="E2" s="94" t="s">
        <v>5</v>
      </c>
      <c r="F2" s="95" t="s">
        <v>135</v>
      </c>
      <c r="G2" s="96" t="s">
        <v>190</v>
      </c>
      <c r="H2" s="97" t="s">
        <v>1165</v>
      </c>
      <c r="I2" s="98" t="s">
        <v>2576</v>
      </c>
      <c r="J2" s="91"/>
      <c r="K2" s="100"/>
      <c r="L2" s="100"/>
      <c r="N2" s="101" t="s">
        <v>112</v>
      </c>
      <c r="O2" s="376" t="s">
        <v>108</v>
      </c>
      <c r="P2" s="384" t="s">
        <v>109</v>
      </c>
      <c r="Q2" s="99" t="s">
        <v>46</v>
      </c>
      <c r="R2" s="99" t="s">
        <v>55</v>
      </c>
    </row>
    <row r="3" spans="1:20" ht="15.75" x14ac:dyDescent="0.25">
      <c r="A3" s="574"/>
      <c r="B3" s="102" t="s">
        <v>280</v>
      </c>
      <c r="C3" s="103" t="str">
        <f>IF(ISERROR(VLOOKUP(B3,Données!$A$3:$K$1490,5,FALSE)),"",VLOOKUP(B3,Données!$A$3:$K$1490,5,FALSE))</f>
        <v>NYR</v>
      </c>
      <c r="D3" s="347">
        <f>IF(ISERROR(VLOOKUP(B3,Données!$A$3:$W$1490,22,FALSE)),"",VLOOKUP(B3,Données!$A$3:$W$1490,22,FALSE))</f>
        <v>1</v>
      </c>
      <c r="E3" s="103" t="str">
        <f>IF(ISERROR(VLOOKUP(B3,Données!$A$3:$K$1490,7,FALSE)),"",VLOOKUP(B3,Données!$A$3:$K$1490,7,FALSE))</f>
        <v>AG</v>
      </c>
      <c r="F3" s="104">
        <f>IF(ISERROR(VLOOKUP(B3,Données!$A$3:$T$1490,11,FALSE)),0,VLOOKUP(B3,Données!$A$3:$T$1490,11,FALSE))</f>
        <v>11642857</v>
      </c>
      <c r="G3" s="105">
        <f>VALUE(COUNTIF(Validation!$A$2:$H$64,B3))-1</f>
        <v>0</v>
      </c>
      <c r="H3" s="363">
        <f>IF(ISERROR(VLOOKUP(B3,Données!$A$3:$T$1490,12,FALSE)),0,VLOOKUP(B3,Données!$A$3:$T$1490,12,FALSE))</f>
        <v>11642857</v>
      </c>
      <c r="I3" s="106">
        <f>IF(ISERROR(VLOOKUP(B3,Données!$A$3:$T$1490,20,FALSE)),0,VLOOKUP(B3,Données!$A$3:$T$1490,20,FALSE))</f>
        <v>7</v>
      </c>
      <c r="J3" s="91"/>
      <c r="K3" s="41"/>
      <c r="L3" s="41"/>
      <c r="Q3" s="464"/>
      <c r="R3" s="464" t="str">
        <f>IF(Q3="","",Q3+7)</f>
        <v/>
      </c>
    </row>
    <row r="4" spans="1:20" ht="15.75" x14ac:dyDescent="0.25">
      <c r="A4" s="574"/>
      <c r="B4" s="108" t="s">
        <v>281</v>
      </c>
      <c r="C4" s="103" t="str">
        <f>IF(ISERROR(VLOOKUP(B4,Données!$A$3:$K$1490,5,FALSE)),"",VLOOKUP(B4,Données!$A$3:$K$1490,5,FALSE))</f>
        <v>TOR</v>
      </c>
      <c r="D4" s="347">
        <f>IF(ISERROR(VLOOKUP(B4,Données!$A$3:$W$1490,22,FALSE)),"",VLOOKUP(B4,Données!$A$3:$W$1490,22,FALSE))</f>
        <v>1</v>
      </c>
      <c r="E4" s="103" t="str">
        <f>IF(ISERROR(VLOOKUP(B4,Données!$A$3:$K$1490,7,FALSE)),"",VLOOKUP(B4,Données!$A$3:$K$1490,7,FALSE))</f>
        <v>AD</v>
      </c>
      <c r="F4" s="104">
        <f>IF(ISERROR(VLOOKUP(B4,Données!$A$3:$T$1490,11,FALSE)),0,VLOOKUP(B4,Données!$A$3:$T$1490,11,FALSE))</f>
        <v>0</v>
      </c>
      <c r="G4" s="105">
        <f>VALUE(COUNTIF(Validation!$A$2:$H$64,B4))-1</f>
        <v>0</v>
      </c>
      <c r="H4" s="363">
        <f>IF(ISERROR(VLOOKUP(B4,Données!$A$3:$T$1490,12,FALSE)),0,VLOOKUP(B4,Données!$A$3:$T$1490,12,FALSE))</f>
        <v>0</v>
      </c>
      <c r="I4" s="106">
        <f>IF(ISERROR(VLOOKUP(B4,Données!$A$3:$T$1490,20,FALSE)),0,VLOOKUP(B4,Données!$A$3:$T$1490,20,FALSE))</f>
        <v>0</v>
      </c>
      <c r="J4" s="91"/>
      <c r="O4" s="41"/>
      <c r="P4" s="41"/>
      <c r="Q4" s="464"/>
      <c r="R4" s="464" t="str">
        <f t="shared" ref="R4:R30" si="0">IF(Q4="","",Q4+7)</f>
        <v/>
      </c>
    </row>
    <row r="5" spans="1:20" ht="15.75" x14ac:dyDescent="0.25">
      <c r="A5" s="574"/>
      <c r="B5" s="108" t="s">
        <v>282</v>
      </c>
      <c r="C5" s="103" t="str">
        <f>IF(ISERROR(VLOOKUP(B5,Données!$A$3:$K$1490,5,FALSE)),"",VLOOKUP(B5,Données!$A$3:$K$1490,5,FALSE))</f>
        <v>PHI</v>
      </c>
      <c r="D5" s="347">
        <f>IF(ISERROR(VLOOKUP(B5,Données!$A$3:$W$1490,22,FALSE)),"",VLOOKUP(B5,Données!$A$3:$W$1490,22,FALSE))</f>
        <v>1</v>
      </c>
      <c r="E5" s="103" t="str">
        <f>IF(ISERROR(VLOOKUP(B5,Données!$A$3:$K$1490,7,FALSE)),"",VLOOKUP(B5,Données!$A$3:$K$1490,7,FALSE))</f>
        <v>AG, C, AD</v>
      </c>
      <c r="F5" s="104">
        <f>IF(ISERROR(VLOOKUP(B5,Données!$A$3:$T$1490,11,FALSE)),0,VLOOKUP(B5,Données!$A$3:$T$1490,11,FALSE))</f>
        <v>8275000</v>
      </c>
      <c r="G5" s="105">
        <f>VALUE(COUNTIF(Validation!$A$2:$H$64,B5))-1</f>
        <v>0</v>
      </c>
      <c r="H5" s="363">
        <f>IF(ISERROR(VLOOKUP(B5,Données!$A$3:$T$1490,12,FALSE)),0,VLOOKUP(B5,Données!$A$3:$T$1490,12,FALSE))</f>
        <v>8275000</v>
      </c>
      <c r="I5" s="106">
        <f>IF(ISERROR(VLOOKUP(B5,Données!$A$3:$T$1490,20,FALSE)),0,VLOOKUP(B5,Données!$A$3:$T$1490,20,FALSE))</f>
        <v>3</v>
      </c>
      <c r="J5" s="91"/>
      <c r="N5" s="41"/>
      <c r="O5" s="41"/>
      <c r="P5" s="41"/>
      <c r="R5" s="464" t="str">
        <f t="shared" si="0"/>
        <v/>
      </c>
    </row>
    <row r="6" spans="1:20" ht="15.75" x14ac:dyDescent="0.25">
      <c r="A6" s="574"/>
      <c r="B6" s="209" t="s">
        <v>229</v>
      </c>
      <c r="C6" s="103" t="str">
        <f>IF(ISERROR(VLOOKUP(B6,Données!$A$3:$K$1490,5,FALSE)),"",VLOOKUP(B6,Données!$A$3:$K$1490,5,FALSE))</f>
        <v>FLO</v>
      </c>
      <c r="D6" s="347">
        <f>IF(ISERROR(VLOOKUP(B6,Données!$A$3:$W$1490,22,FALSE)),"",VLOOKUP(B6,Données!$A$3:$W$1490,22,FALSE))</f>
        <v>1</v>
      </c>
      <c r="E6" s="103" t="str">
        <f>IF(ISERROR(VLOOKUP(B6,Données!$A$3:$K$1490,7,FALSE)),"",VLOOKUP(B6,Données!$A$3:$K$1490,7,FALSE))</f>
        <v>C, AD</v>
      </c>
      <c r="F6" s="104">
        <f>IF(ISERROR(VLOOKUP(B6,Données!$A$3:$T$1490,11,FALSE)),0,VLOOKUP(B6,Données!$A$3:$T$1490,11,FALSE))</f>
        <v>4750000</v>
      </c>
      <c r="G6" s="105">
        <f>VALUE(COUNTIF(Validation!$A$2:$H$64,B6))-1</f>
        <v>0</v>
      </c>
      <c r="H6" s="363">
        <f>IF(ISERROR(VLOOKUP(B6,Données!$A$3:$T$1490,12,FALSE)),0,VLOOKUP(B6,Données!$A$3:$T$1490,12,FALSE))</f>
        <v>4750000</v>
      </c>
      <c r="I6" s="106">
        <f>IF(ISERROR(VLOOKUP(B6,Données!$A$3:$T$1490,20,FALSE)),0,VLOOKUP(B6,Données!$A$3:$T$1490,20,FALSE))</f>
        <v>3</v>
      </c>
      <c r="J6" s="91"/>
      <c r="P6" s="41"/>
      <c r="Q6" s="464"/>
      <c r="R6" s="464" t="str">
        <f t="shared" si="0"/>
        <v/>
      </c>
    </row>
    <row r="7" spans="1:20" ht="15.75" x14ac:dyDescent="0.25">
      <c r="A7" s="574"/>
      <c r="B7" s="209" t="s">
        <v>757</v>
      </c>
      <c r="C7" s="103" t="str">
        <f>IF(ISERROR(VLOOKUP(B7,Données!$A$3:$K$1490,5,FALSE)),"",VLOOKUP(B7,Données!$A$3:$K$1490,5,FALSE))</f>
        <v>CGY</v>
      </c>
      <c r="D7" s="347">
        <f>IF(ISERROR(VLOOKUP(B7,Données!$A$3:$W$1490,22,FALSE)),"",VLOOKUP(B7,Données!$A$3:$W$1490,22,FALSE))</f>
        <v>1</v>
      </c>
      <c r="E7" s="103" t="str">
        <f>IF(ISERROR(VLOOKUP(B7,Données!$A$3:$K$1490,7,FALSE)),"",VLOOKUP(B7,Données!$A$3:$K$1490,7,FALSE))</f>
        <v>AD, C</v>
      </c>
      <c r="F7" s="104">
        <f>IF(ISERROR(VLOOKUP(B7,Données!$A$3:$T$1490,11,FALSE)),0,VLOOKUP(B7,Données!$A$3:$T$1490,11,FALSE))</f>
        <v>4850000</v>
      </c>
      <c r="G7" s="105">
        <f>VALUE(COUNTIF(Validation!$A$2:$H$64,B7))-1</f>
        <v>0</v>
      </c>
      <c r="H7" s="363">
        <f>IF(ISERROR(VLOOKUP(B7,Données!$A$3:$T$1490,12,FALSE)),0,VLOOKUP(B7,Données!$A$3:$T$1490,12,FALSE))</f>
        <v>4850000</v>
      </c>
      <c r="I7" s="106">
        <f>IF(ISERROR(VLOOKUP(B7,Données!$A$3:$T$1490,20,FALSE)),0,VLOOKUP(B7,Données!$A$3:$T$1490,20,FALSE))</f>
        <v>5</v>
      </c>
      <c r="J7" s="91"/>
      <c r="N7" s="392"/>
      <c r="P7" s="41"/>
      <c r="Q7" s="392"/>
      <c r="R7" s="464" t="str">
        <f t="shared" si="0"/>
        <v/>
      </c>
      <c r="S7" s="392"/>
      <c r="T7" s="392"/>
    </row>
    <row r="8" spans="1:20" ht="15.75" x14ac:dyDescent="0.25">
      <c r="A8" s="574"/>
      <c r="B8" s="209" t="s">
        <v>385</v>
      </c>
      <c r="C8" s="103" t="str">
        <f>IF(ISERROR(VLOOKUP(B8,Données!$A$3:$K$1490,5,FALSE)),"",VLOOKUP(B8,Données!$A$3:$K$1490,5,FALSE))</f>
        <v>DET</v>
      </c>
      <c r="D8" s="347">
        <f>IF(ISERROR(VLOOKUP(B8,Données!$A$3:$W$1490,22,FALSE)),"",VLOOKUP(B8,Données!$A$3:$W$1490,22,FALSE))</f>
        <v>1</v>
      </c>
      <c r="E8" s="103" t="str">
        <f>IF(ISERROR(VLOOKUP(B8,Données!$A$3:$K$1490,7,FALSE)),"",VLOOKUP(B8,Données!$A$3:$K$1490,7,FALSE))</f>
        <v>C, AG, AD</v>
      </c>
      <c r="F8" s="104">
        <f>IF(ISERROR(VLOOKUP(B8,Données!$A$3:$T$1490,11,FALSE)),0,VLOOKUP(B8,Données!$A$3:$T$1490,11,FALSE))</f>
        <v>3000000</v>
      </c>
      <c r="G8" s="105">
        <f>VALUE(COUNTIF(Validation!$A$2:$H$64,B8))-1</f>
        <v>0</v>
      </c>
      <c r="H8" s="363">
        <f>IF(ISERROR(VLOOKUP(B8,Données!$A$3:$T$1490,12,FALSE)),0,VLOOKUP(B8,Données!$A$3:$T$1490,12,FALSE))</f>
        <v>0</v>
      </c>
      <c r="I8" s="106">
        <f>IF(ISERROR(VLOOKUP(B8,Données!$A$3:$T$1490,20,FALSE)),0,VLOOKUP(B8,Données!$A$3:$T$1490,20,FALSE))</f>
        <v>1</v>
      </c>
      <c r="J8" s="91"/>
      <c r="O8" s="41"/>
      <c r="P8" s="41"/>
      <c r="Q8" s="464"/>
      <c r="R8" s="464" t="str">
        <f t="shared" si="0"/>
        <v/>
      </c>
    </row>
    <row r="9" spans="1:20" ht="15.75" x14ac:dyDescent="0.25">
      <c r="A9" s="574"/>
      <c r="B9" s="102" t="s">
        <v>286</v>
      </c>
      <c r="C9" s="103" t="str">
        <f>IF(ISERROR(VLOOKUP(B9,Données!$A$3:$K$1490,5,FALSE)),"",VLOOKUP(B9,Données!$A$3:$K$1490,5,FALSE))</f>
        <v>EDM</v>
      </c>
      <c r="D9" s="347">
        <f>IF(ISERROR(VLOOKUP(B9,Données!$A$3:$W$1490,22,FALSE)),"",VLOOKUP(B9,Données!$A$3:$W$1490,22,FALSE))</f>
        <v>1</v>
      </c>
      <c r="E9" s="103" t="str">
        <f>IF(ISERROR(VLOOKUP(B9,Données!$A$3:$K$1490,7,FALSE)),"",VLOOKUP(B9,Données!$A$3:$K$1490,7,FALSE))</f>
        <v>C</v>
      </c>
      <c r="F9" s="104">
        <f>IF(ISERROR(VLOOKUP(B9,Données!$A$3:$T$1490,11,FALSE)),0,VLOOKUP(B9,Données!$A$3:$T$1490,11,FALSE))</f>
        <v>12500000</v>
      </c>
      <c r="G9" s="105">
        <f>VALUE(COUNTIF(Validation!$A$2:$H$64,B9))-1</f>
        <v>0</v>
      </c>
      <c r="H9" s="363">
        <f>IF(ISERROR(VLOOKUP(B9,Données!$A$3:$T$1490,12,FALSE)),0,VLOOKUP(B9,Données!$A$3:$T$1490,12,FALSE))</f>
        <v>12500000</v>
      </c>
      <c r="I9" s="106">
        <f>IF(ISERROR(VLOOKUP(B9,Données!$A$3:$T$1490,20,FALSE)),0,VLOOKUP(B9,Données!$A$3:$T$1490,20,FALSE))</f>
        <v>7</v>
      </c>
      <c r="J9" s="91"/>
      <c r="K9" s="576" t="s">
        <v>60</v>
      </c>
      <c r="L9" s="576"/>
      <c r="O9" s="41"/>
      <c r="P9" s="41"/>
      <c r="Q9" s="464"/>
      <c r="R9" s="464" t="str">
        <f t="shared" si="0"/>
        <v/>
      </c>
    </row>
    <row r="10" spans="1:20" ht="15.75" x14ac:dyDescent="0.25">
      <c r="A10" s="574"/>
      <c r="B10" s="209" t="s">
        <v>287</v>
      </c>
      <c r="C10" s="103" t="str">
        <f>IF(ISERROR(VLOOKUP(B10,Données!$A$3:$K$1490,5,FALSE)),"",VLOOKUP(B10,Données!$A$3:$K$1490,5,FALSE))</f>
        <v>PHI</v>
      </c>
      <c r="D10" s="347">
        <f>IF(ISERROR(VLOOKUP(B10,Données!$A$3:$W$1490,22,FALSE)),"",VLOOKUP(B10,Données!$A$3:$W$1490,22,FALSE))</f>
        <v>1</v>
      </c>
      <c r="E10" s="103" t="str">
        <f>IF(ISERROR(VLOOKUP(B10,Données!$A$3:$K$1490,7,FALSE)),"",VLOOKUP(B10,Données!$A$3:$K$1490,7,FALSE))</f>
        <v>AD</v>
      </c>
      <c r="F10" s="104">
        <f>IF(ISERROR(VLOOKUP(B10,Données!$A$3:$T$1490,11,FALSE)),0,VLOOKUP(B10,Données!$A$3:$T$1490,11,FALSE))</f>
        <v>8250000</v>
      </c>
      <c r="G10" s="105">
        <f>VALUE(COUNTIF(Validation!$A$2:$H$64,B10))-1</f>
        <v>0</v>
      </c>
      <c r="H10" s="363">
        <f>IF(ISERROR(VLOOKUP(B10,Données!$A$3:$T$1490,12,FALSE)),0,VLOOKUP(B10,Données!$A$3:$T$1490,12,FALSE))</f>
        <v>8250000</v>
      </c>
      <c r="I10" s="106">
        <f>IF(ISERROR(VLOOKUP(B10,Données!$A$3:$T$1490,20,FALSE)),0,VLOOKUP(B10,Données!$A$3:$T$1490,20,FALSE))</f>
        <v>5</v>
      </c>
      <c r="J10" s="91"/>
      <c r="K10" s="99" t="s">
        <v>62</v>
      </c>
      <c r="L10" s="99" t="s">
        <v>61</v>
      </c>
      <c r="N10" s="41"/>
      <c r="O10" s="41"/>
      <c r="P10" s="41"/>
      <c r="R10" s="464" t="str">
        <f t="shared" si="0"/>
        <v/>
      </c>
    </row>
    <row r="11" spans="1:20" ht="15.75" x14ac:dyDescent="0.25">
      <c r="A11" s="574"/>
      <c r="B11" s="209" t="s">
        <v>310</v>
      </c>
      <c r="C11" s="103" t="str">
        <f>IF(ISERROR(VLOOKUP(B11,Données!$A$3:$K$1490,5,FALSE)),"",VLOOKUP(B11,Données!$A$3:$K$1490,5,FALSE))</f>
        <v>PHI</v>
      </c>
      <c r="D11" s="347">
        <f>IF(ISERROR(VLOOKUP(B11,Données!$A$3:$W$1490,22,FALSE)),"",VLOOKUP(B11,Données!$A$3:$W$1490,22,FALSE))</f>
        <v>1</v>
      </c>
      <c r="E11" s="103" t="str">
        <f>IF(ISERROR(VLOOKUP(B11,Données!$A$3:$K$1490,7,FALSE)),"",VLOOKUP(B11,Données!$A$3:$K$1490,7,FALSE))</f>
        <v>AD, AG</v>
      </c>
      <c r="F11" s="104">
        <f>IF(ISERROR(VLOOKUP(B11,Données!$A$3:$T$1490,11,FALSE)),0,VLOOKUP(B11,Données!$A$3:$T$1490,11,FALSE))</f>
        <v>0</v>
      </c>
      <c r="G11" s="105">
        <f>VALUE(COUNTIF(Validation!$A$2:$H$64,B11))-1</f>
        <v>0</v>
      </c>
      <c r="H11" s="363">
        <f>IF(ISERROR(VLOOKUP(B11,Données!$A$3:$T$1490,12,FALSE)),0,VLOOKUP(B11,Données!$A$3:$T$1490,12,FALSE))</f>
        <v>0</v>
      </c>
      <c r="I11" s="106">
        <f>IF(ISERROR(VLOOKUP(B11,Données!$A$3:$T$1490,20,FALSE)),0,VLOOKUP(B11,Données!$A$3:$T$1490,20,FALSE))</f>
        <v>0</v>
      </c>
      <c r="J11" s="91"/>
      <c r="K11" s="92" t="s">
        <v>192</v>
      </c>
      <c r="L11" s="92" t="s">
        <v>1351</v>
      </c>
      <c r="P11" s="41"/>
      <c r="Q11" s="464"/>
      <c r="R11" s="464" t="str">
        <f t="shared" si="0"/>
        <v/>
      </c>
    </row>
    <row r="12" spans="1:20" ht="15.75" x14ac:dyDescent="0.25">
      <c r="A12" s="574"/>
      <c r="B12" s="102" t="s">
        <v>289</v>
      </c>
      <c r="C12" s="103" t="str">
        <f>IF(ISERROR(VLOOKUP(B12,Données!$A$3:$K$1490,5,FALSE)),"",VLOOKUP(B12,Données!$A$3:$K$1490,5,FALSE))</f>
        <v>CGY</v>
      </c>
      <c r="D12" s="347">
        <f>IF(ISERROR(VLOOKUP(B12,Données!$A$3:$W$1490,22,FALSE)),"",VLOOKUP(B12,Données!$A$3:$W$1490,22,FALSE))</f>
        <v>1</v>
      </c>
      <c r="E12" s="103" t="str">
        <f>IF(ISERROR(VLOOKUP(B12,Données!$A$3:$K$1490,7,FALSE)),"",VLOOKUP(B12,Données!$A$3:$K$1490,7,FALSE))</f>
        <v>AG</v>
      </c>
      <c r="F12" s="104">
        <f>IF(ISERROR(VLOOKUP(B12,Données!$A$3:$T$1490,11,FALSE)),0,VLOOKUP(B12,Données!$A$3:$T$1490,11,FALSE))</f>
        <v>6750000</v>
      </c>
      <c r="G12" s="105">
        <f>VALUE(COUNTIF(Validation!$A$2:$H$64,B12))-1</f>
        <v>0</v>
      </c>
      <c r="H12" s="363">
        <f>IF(ISERROR(VLOOKUP(B12,Données!$A$3:$T$1490,12,FALSE)),0,VLOOKUP(B12,Données!$A$3:$T$1490,12,FALSE))</f>
        <v>6750000</v>
      </c>
      <c r="I12" s="106">
        <f>IF(ISERROR(VLOOKUP(B12,Données!$A$3:$T$1490,20,FALSE)),0,VLOOKUP(B12,Données!$A$3:$T$1490,20,FALSE))</f>
        <v>3</v>
      </c>
      <c r="J12" s="91"/>
      <c r="K12" s="41" t="s">
        <v>193</v>
      </c>
      <c r="L12" s="92" t="s">
        <v>1351</v>
      </c>
      <c r="N12" s="41"/>
      <c r="O12" s="41"/>
      <c r="P12" s="41"/>
      <c r="R12" s="464" t="str">
        <f t="shared" si="0"/>
        <v/>
      </c>
    </row>
    <row r="13" spans="1:20" ht="15.75" x14ac:dyDescent="0.25">
      <c r="A13" s="574"/>
      <c r="B13" s="209" t="s">
        <v>301</v>
      </c>
      <c r="C13" s="103" t="str">
        <f>IF(ISERROR(VLOOKUP(B13,Données!$A$3:$K$1490,5,FALSE)),"",VLOOKUP(B13,Données!$A$3:$K$1490,5,FALSE))</f>
        <v>PHI</v>
      </c>
      <c r="D13" s="347">
        <f>IF(ISERROR(VLOOKUP(B13,Données!$A$3:$W$1490,22,FALSE)),"",VLOOKUP(B13,Données!$A$3:$W$1490,22,FALSE))</f>
        <v>1</v>
      </c>
      <c r="E13" s="103" t="str">
        <f>IF(ISERROR(VLOOKUP(B13,Données!$A$3:$K$1490,7,FALSE)),"",VLOOKUP(B13,Données!$A$3:$K$1490,7,FALSE))</f>
        <v>C</v>
      </c>
      <c r="F13" s="104">
        <f>IF(ISERROR(VLOOKUP(B13,Données!$A$3:$T$1490,11,FALSE)),0,VLOOKUP(B13,Données!$A$3:$T$1490,11,FALSE))</f>
        <v>4333333</v>
      </c>
      <c r="G13" s="105">
        <f>VALUE(COUNTIF(Validation!$A$2:$H$64,B13))-1</f>
        <v>0</v>
      </c>
      <c r="H13" s="363">
        <f>IF(ISERROR(VLOOKUP(B13,Données!$A$3:$T$1490,12,FALSE)),0,VLOOKUP(B13,Données!$A$3:$T$1490,12,FALSE))</f>
        <v>4333333</v>
      </c>
      <c r="I13" s="106">
        <f>IF(ISERROR(VLOOKUP(B13,Données!$A$3:$T$1490,20,FALSE)),0,VLOOKUP(B13,Données!$A$3:$T$1490,20,FALSE))</f>
        <v>3</v>
      </c>
      <c r="J13" s="91"/>
      <c r="O13" s="41"/>
      <c r="P13" s="41"/>
      <c r="R13" s="464" t="str">
        <f t="shared" si="0"/>
        <v/>
      </c>
    </row>
    <row r="14" spans="1:20" ht="15.75" x14ac:dyDescent="0.25">
      <c r="A14" s="575"/>
      <c r="B14" s="278" t="s">
        <v>689</v>
      </c>
      <c r="C14" s="110" t="str">
        <f>IF(ISERROR(VLOOKUP(B14,Données!$A$3:$K$1490,5,FALSE)),"",VLOOKUP(B14,Données!$A$3:$K$1490,5,FALSE))</f>
        <v/>
      </c>
      <c r="D14" s="349" t="str">
        <f>IF(ISERROR(VLOOKUP(B14,Données!$A$3:$W$1490,22,FALSE)),"",VLOOKUP(B14,Données!$A$3:$W$1490,22,FALSE))</f>
        <v/>
      </c>
      <c r="E14" s="110" t="str">
        <f>IF(ISERROR(VLOOKUP(B14,Données!$A$3:$K$1490,7,FALSE)),"",VLOOKUP(B14,Données!$A$3:$K$1490,7,FALSE))</f>
        <v/>
      </c>
      <c r="F14" s="111">
        <f>IF(ISERROR(VLOOKUP(B14,Données!$A$3:$T$1490,11,FALSE)),0,VLOOKUP(B14,Données!$A$3:$T$1490,11,FALSE))</f>
        <v>0</v>
      </c>
      <c r="G14" s="112">
        <f>VALUE(COUNTIF(Validation!$A$2:$H$64,B14))-1</f>
        <v>0</v>
      </c>
      <c r="H14" s="364">
        <f>IF(ISERROR(VLOOKUP(B14,Données!$A$3:$T$1490,12,FALSE)),0,VLOOKUP(B14,Données!$A$3:$T$1490,12,FALSE))</f>
        <v>0</v>
      </c>
      <c r="I14" s="113">
        <f>IF(ISERROR(VLOOKUP(B14,Données!$A$3:$T$1490,20,FALSE)),0,VLOOKUP(B14,Données!$A$3:$T$1490,20,FALSE))</f>
        <v>0</v>
      </c>
      <c r="J14" s="91"/>
      <c r="O14" s="41"/>
      <c r="P14" s="41"/>
      <c r="Q14" s="464"/>
      <c r="R14" s="464" t="str">
        <f t="shared" si="0"/>
        <v/>
      </c>
    </row>
    <row r="15" spans="1:20" ht="15.75" x14ac:dyDescent="0.25">
      <c r="A15" s="577" t="s">
        <v>39</v>
      </c>
      <c r="B15" s="276" t="s">
        <v>292</v>
      </c>
      <c r="C15" s="103" t="str">
        <f>IF(ISERROR(VLOOKUP(B15,Données!$A$3:$K$1490,5,FALSE)),"",VLOOKUP(B15,Données!$A$3:$K$1490,5,FALSE))</f>
        <v>BOS</v>
      </c>
      <c r="D15" s="347">
        <f>IF(ISERROR(VLOOKUP(B15,Données!$A$3:$W$1490,22,FALSE)),"",VLOOKUP(B15,Données!$A$3:$W$1490,22,FALSE))</f>
        <v>1</v>
      </c>
      <c r="E15" s="103" t="str">
        <f>IF(ISERROR(VLOOKUP(B15,Données!$A$3:$K$1490,7,FALSE)),"",VLOOKUP(B15,Données!$A$3:$K$1490,7,FALSE))</f>
        <v>DD</v>
      </c>
      <c r="F15" s="104">
        <f>IF(ISERROR(VLOOKUP(B15,Données!$A$3:$T$1490,11,FALSE)),0,VLOOKUP(B15,Données!$A$3:$T$1490,11,FALSE))</f>
        <v>0</v>
      </c>
      <c r="G15" s="105">
        <f>VALUE(COUNTIF(Validation!$A$2:$H$64,B15))-1</f>
        <v>0</v>
      </c>
      <c r="H15" s="363">
        <f>IF(ISERROR(VLOOKUP(B15,Données!$A$3:$T$1490,12,FALSE)),0,VLOOKUP(B15,Données!$A$3:$T$1490,12,FALSE))</f>
        <v>0</v>
      </c>
      <c r="I15" s="106">
        <f>IF(ISERROR(VLOOKUP(B15,Données!$A$3:$T$1490,20,FALSE)),0,VLOOKUP(B15,Données!$A$3:$T$1490,20,FALSE))</f>
        <v>0</v>
      </c>
      <c r="J15" s="91"/>
      <c r="N15" s="41"/>
      <c r="O15" s="41"/>
      <c r="P15" s="41"/>
      <c r="R15" s="464" t="str">
        <f t="shared" si="0"/>
        <v/>
      </c>
    </row>
    <row r="16" spans="1:20" ht="15.75" x14ac:dyDescent="0.25">
      <c r="A16" s="578"/>
      <c r="B16" s="209" t="s">
        <v>507</v>
      </c>
      <c r="C16" s="103" t="str">
        <f>IF(ISERROR(VLOOKUP(B16,Données!$A$3:$K$1490,5,FALSE)),"",VLOOKUP(B16,Données!$A$3:$K$1490,5,FALSE))</f>
        <v>TOR</v>
      </c>
      <c r="D16" s="347">
        <f>IF(ISERROR(VLOOKUP(B16,Données!$A$3:$W$1490,22,FALSE)),"",VLOOKUP(B16,Données!$A$3:$W$1490,22,FALSE))</f>
        <v>1</v>
      </c>
      <c r="E16" s="103" t="str">
        <f>IF(ISERROR(VLOOKUP(B16,Données!$A$3:$K$1490,7,FALSE)),"",VLOOKUP(B16,Données!$A$3:$K$1490,7,FALSE))</f>
        <v>DG</v>
      </c>
      <c r="F16" s="104">
        <f>IF(ISERROR(VLOOKUP(B16,Données!$A$3:$T$1490,11,FALSE)),0,VLOOKUP(B16,Données!$A$3:$T$1490,11,FALSE))</f>
        <v>4000000</v>
      </c>
      <c r="G16" s="105">
        <f>VALUE(COUNTIF(Validation!$A$2:$H$64,B16))-1</f>
        <v>0</v>
      </c>
      <c r="H16" s="363">
        <f>IF(ISERROR(VLOOKUP(B16,Données!$A$3:$T$1490,12,FALSE)),0,VLOOKUP(B16,Données!$A$3:$T$1490,12,FALSE))</f>
        <v>0</v>
      </c>
      <c r="I16" s="106">
        <f>IF(ISERROR(VLOOKUP(B16,Données!$A$3:$T$1490,20,FALSE)),0,VLOOKUP(B16,Données!$A$3:$T$1490,20,FALSE))</f>
        <v>1</v>
      </c>
      <c r="J16" s="91"/>
      <c r="O16" s="41"/>
      <c r="P16" s="41"/>
      <c r="R16" s="464" t="str">
        <f t="shared" si="0"/>
        <v/>
      </c>
    </row>
    <row r="17" spans="1:18" ht="15.75" x14ac:dyDescent="0.25">
      <c r="A17" s="578"/>
      <c r="B17" s="209" t="s">
        <v>450</v>
      </c>
      <c r="C17" s="103" t="str">
        <f>IF(ISERROR(VLOOKUP(B17,Données!$A$3:$K$1490,5,FALSE)),"",VLOOKUP(B17,Données!$A$3:$K$1490,5,FALSE))</f>
        <v>DET</v>
      </c>
      <c r="D17" s="347">
        <f>IF(ISERROR(VLOOKUP(B17,Données!$A$3:$W$1490,22,FALSE)),"",VLOOKUP(B17,Données!$A$3:$W$1490,22,FALSE))</f>
        <v>1</v>
      </c>
      <c r="E17" s="103" t="str">
        <f>IF(ISERROR(VLOOKUP(B17,Données!$A$3:$K$1490,7,FALSE)),"",VLOOKUP(B17,Données!$A$3:$K$1490,7,FALSE))</f>
        <v>DD</v>
      </c>
      <c r="F17" s="104">
        <f>IF(ISERROR(VLOOKUP(B17,Données!$A$3:$T$1490,11,FALSE)),0,VLOOKUP(B17,Données!$A$3:$T$1490,11,FALSE))</f>
        <v>1000000</v>
      </c>
      <c r="G17" s="105">
        <f>VALUE(COUNTIF(Validation!$A$2:$H$64,B17))-1</f>
        <v>0</v>
      </c>
      <c r="H17" s="363">
        <f>IF(ISERROR(VLOOKUP(B17,Données!$A$3:$T$1490,12,FALSE)),0,VLOOKUP(B17,Données!$A$3:$T$1490,12,FALSE))</f>
        <v>0</v>
      </c>
      <c r="I17" s="106">
        <f>IF(ISERROR(VLOOKUP(B17,Données!$A$3:$T$1490,20,FALSE)),0,VLOOKUP(B17,Données!$A$3:$T$1490,20,FALSE))</f>
        <v>1</v>
      </c>
      <c r="J17" s="91"/>
      <c r="O17" s="41"/>
      <c r="P17" s="41"/>
      <c r="R17" s="464" t="str">
        <f t="shared" si="0"/>
        <v/>
      </c>
    </row>
    <row r="18" spans="1:18" ht="15.75" x14ac:dyDescent="0.25">
      <c r="A18" s="578"/>
      <c r="B18" s="209" t="s">
        <v>760</v>
      </c>
      <c r="C18" s="103" t="str">
        <f>IF(ISERROR(VLOOKUP(B18,Données!$A$3:$K$1490,5,FALSE)),"",VLOOKUP(B18,Données!$A$3:$K$1490,5,FALSE))</f>
        <v>CGY</v>
      </c>
      <c r="D18" s="347">
        <f>IF(ISERROR(VLOOKUP(B18,Données!$A$3:$W$1490,22,FALSE)),"",VLOOKUP(B18,Données!$A$3:$W$1490,22,FALSE))</f>
        <v>1</v>
      </c>
      <c r="E18" s="103" t="str">
        <f>IF(ISERROR(VLOOKUP(B18,Données!$A$3:$K$1490,7,FALSE)),"",VLOOKUP(B18,Données!$A$3:$K$1490,7,FALSE))</f>
        <v>DD</v>
      </c>
      <c r="F18" s="104">
        <f>IF(ISERROR(VLOOKUP(B18,Données!$A$3:$T$1490,11,FALSE)),0,VLOOKUP(B18,Données!$A$3:$T$1490,11,FALSE))</f>
        <v>4650400</v>
      </c>
      <c r="G18" s="105">
        <f>VALUE(COUNTIF(Validation!$A$2:$H$64,B18))-1</f>
        <v>0</v>
      </c>
      <c r="H18" s="363">
        <f>IF(ISERROR(VLOOKUP(B18,Données!$A$3:$T$1490,12,FALSE)),0,VLOOKUP(B18,Données!$A$3:$T$1490,12,FALSE))</f>
        <v>0</v>
      </c>
      <c r="I18" s="106">
        <f>IF(ISERROR(VLOOKUP(B18,Données!$A$3:$T$1490,20,FALSE)),0,VLOOKUP(B18,Données!$A$3:$T$1490,20,FALSE))</f>
        <v>1</v>
      </c>
      <c r="J18" s="114"/>
      <c r="O18" s="41"/>
      <c r="P18" s="41"/>
      <c r="R18" s="464" t="str">
        <f t="shared" si="0"/>
        <v/>
      </c>
    </row>
    <row r="19" spans="1:18" ht="15.75" x14ac:dyDescent="0.25">
      <c r="A19" s="578"/>
      <c r="B19" s="209" t="s">
        <v>947</v>
      </c>
      <c r="C19" s="103" t="str">
        <f>IF(ISERROR(VLOOKUP(B19,Données!$A$3:$K$1490,5,FALSE)),"",VLOOKUP(B19,Données!$A$3:$K$1490,5,FALSE))</f>
        <v>TOR</v>
      </c>
      <c r="D19" s="347">
        <f>IF(ISERROR(VLOOKUP(B19,Données!$A$3:$W$1490,22,FALSE)),"",VLOOKUP(B19,Données!$A$3:$W$1490,22,FALSE))</f>
        <v>1</v>
      </c>
      <c r="E19" s="103" t="str">
        <f>IF(ISERROR(VLOOKUP(B19,Données!$A$3:$K$1490,7,FALSE)),"",VLOOKUP(B19,Données!$A$3:$K$1490,7,FALSE))</f>
        <v>DG</v>
      </c>
      <c r="F19" s="104">
        <f>IF(ISERROR(VLOOKUP(B19,Données!$A$3:$T$1490,11,FALSE)),0,VLOOKUP(B19,Données!$A$3:$T$1490,11,FALSE))</f>
        <v>863333</v>
      </c>
      <c r="G19" s="105">
        <f>VALUE(COUNTIF(Validation!$A$2:$H$64,B19))-1</f>
        <v>0</v>
      </c>
      <c r="H19" s="363">
        <f>IF(ISERROR(VLOOKUP(B19,Données!$A$3:$T$1490,12,FALSE)),0,VLOOKUP(B19,Données!$A$3:$T$1490,12,FALSE))</f>
        <v>0</v>
      </c>
      <c r="I19" s="106">
        <f>IF(ISERROR(VLOOKUP(B19,Données!$A$3:$T$1490,20,FALSE)),0,VLOOKUP(B19,Données!$A$3:$T$1490,20,FALSE))</f>
        <v>1</v>
      </c>
      <c r="J19" s="114"/>
      <c r="O19" s="41"/>
      <c r="P19" s="41"/>
      <c r="Q19" s="464"/>
      <c r="R19" s="464" t="str">
        <f t="shared" si="0"/>
        <v/>
      </c>
    </row>
    <row r="20" spans="1:18" ht="15.75" x14ac:dyDescent="0.25">
      <c r="A20" s="579"/>
      <c r="B20" s="277" t="s">
        <v>673</v>
      </c>
      <c r="C20" s="110" t="str">
        <f>IF(ISERROR(VLOOKUP(B20,Données!$A$3:$K$1490,5,FALSE)),"",VLOOKUP(B20,Données!$A$3:$K$1490,5,FALSE))</f>
        <v>WPG</v>
      </c>
      <c r="D20" s="349">
        <f>IF(ISERROR(VLOOKUP(B20,Données!$A$3:$W$1490,22,FALSE)),"",VLOOKUP(B20,Données!$A$3:$W$1490,22,FALSE))</f>
        <v>1</v>
      </c>
      <c r="E20" s="110" t="str">
        <f>IF(ISERROR(VLOOKUP(B20,Données!$A$3:$K$1490,7,FALSE)),"",VLOOKUP(B20,Données!$A$3:$K$1490,7,FALSE))</f>
        <v>DD</v>
      </c>
      <c r="F20" s="111">
        <f>IF(ISERROR(VLOOKUP(B20,Données!$A$3:$T$1490,11,FALSE)),0,VLOOKUP(B20,Données!$A$3:$T$1490,11,FALSE))</f>
        <v>0</v>
      </c>
      <c r="G20" s="112">
        <f>VALUE(COUNTIF(Validation!$A$2:$H$64,B20))-1</f>
        <v>0</v>
      </c>
      <c r="H20" s="364">
        <f>IF(ISERROR(VLOOKUP(B20,Données!$A$3:$T$1490,12,FALSE)),0,VLOOKUP(B20,Données!$A$3:$T$1490,12,FALSE))</f>
        <v>0</v>
      </c>
      <c r="I20" s="113">
        <f>IF(ISERROR(VLOOKUP(B20,Données!$A$3:$T$1490,20,FALSE)),0,VLOOKUP(B20,Données!$A$3:$T$1490,20,FALSE))</f>
        <v>0</v>
      </c>
      <c r="J20" s="114"/>
      <c r="N20" s="41"/>
      <c r="O20" s="41"/>
      <c r="P20" s="41"/>
      <c r="R20" s="464" t="str">
        <f t="shared" si="0"/>
        <v/>
      </c>
    </row>
    <row r="21" spans="1:18" ht="20.25" customHeight="1" x14ac:dyDescent="0.25">
      <c r="A21" s="580" t="s">
        <v>40</v>
      </c>
      <c r="B21" s="108" t="s">
        <v>297</v>
      </c>
      <c r="C21" s="103" t="str">
        <f>IF(ISERROR(VLOOKUP(B21,Données!$A$3:$K$1490,5,FALSE)),"",VLOOKUP(B21,Données!$A$3:$K$1490,5,FALSE))</f>
        <v>SJS</v>
      </c>
      <c r="D21" s="347">
        <f>IF(ISERROR(VLOOKUP(B21,Données!$A$3:$W$1490,22,FALSE)),"",VLOOKUP(B21,Données!$A$3:$W$1490,22,FALSE))</f>
        <v>1</v>
      </c>
      <c r="E21" s="103" t="str">
        <f>IF(ISERROR(VLOOKUP(B21,Données!$A$3:$K$1490,7,FALSE)),"",VLOOKUP(B21,Données!$A$3:$K$1490,7,FALSE))</f>
        <v>G</v>
      </c>
      <c r="F21" s="104">
        <f>IF(ISERROR(VLOOKUP(B21,Données!$A$3:$T$1490,11,FALSE)),0,VLOOKUP(B21,Données!$A$3:$T$1490,11,FALSE))</f>
        <v>5750000</v>
      </c>
      <c r="G21" s="105">
        <f>VALUE(COUNTIF(Validation!$A$2:$H$64,B21))-1</f>
        <v>0</v>
      </c>
      <c r="H21" s="363">
        <f>IF(ISERROR(VLOOKUP(B21,Données!$A$3:$T$1490,12,FALSE)),0,VLOOKUP(B21,Données!$A$3:$T$1490,12,FALSE))</f>
        <v>5750000</v>
      </c>
      <c r="I21" s="106">
        <f>IF(ISERROR(VLOOKUP(B21,Données!$A$3:$T$1490,20,FALSE)),0,VLOOKUP(B21,Données!$A$3:$T$1490,20,FALSE))</f>
        <v>5</v>
      </c>
      <c r="J21" s="91"/>
      <c r="N21" s="41"/>
      <c r="O21" s="41"/>
      <c r="R21" s="464" t="str">
        <f t="shared" si="0"/>
        <v/>
      </c>
    </row>
    <row r="22" spans="1:18" ht="15.75" customHeight="1" x14ac:dyDescent="0.25">
      <c r="A22" s="581"/>
      <c r="B22" s="277" t="s">
        <v>298</v>
      </c>
      <c r="C22" s="110" t="str">
        <f>IF(ISERROR(VLOOKUP(B22,Données!$A$3:$K$1490,5,FALSE)),"",VLOOKUP(B22,Données!$A$3:$K$1490,5,FALSE))</f>
        <v>WPG</v>
      </c>
      <c r="D22" s="349">
        <f>IF(ISERROR(VLOOKUP(B22,Données!$A$3:$W$1490,22,FALSE)),"",VLOOKUP(B22,Données!$A$3:$W$1490,22,FALSE))</f>
        <v>0</v>
      </c>
      <c r="E22" s="110" t="str">
        <f>IF(ISERROR(VLOOKUP(B22,Données!$A$3:$K$1490,7,FALSE)),"",VLOOKUP(B22,Données!$A$3:$K$1490,7,FALSE))</f>
        <v>G</v>
      </c>
      <c r="F22" s="111">
        <f>IF(ISERROR(VLOOKUP(B22,Données!$A$3:$T$1490,11,FALSE)),0,VLOOKUP(B22,Données!$A$3:$T$1490,11,FALSE))</f>
        <v>6166666</v>
      </c>
      <c r="G22" s="112">
        <f>VALUE(COUNTIF(Validation!$A$2:$H$64,B22))-1</f>
        <v>0</v>
      </c>
      <c r="H22" s="364">
        <f>IF(ISERROR(VLOOKUP(B22,Données!$A$3:$T$1490,12,FALSE)),0,VLOOKUP(B22,Données!$A$3:$T$1490,12,FALSE))</f>
        <v>6166666</v>
      </c>
      <c r="I22" s="113">
        <f>IF(ISERROR(VLOOKUP(B22,Données!$A$3:$T$1490,20,FALSE)),0,VLOOKUP(B22,Données!$A$3:$T$1490,20,FALSE))</f>
        <v>5</v>
      </c>
      <c r="J22" s="91"/>
      <c r="R22" s="464" t="str">
        <f t="shared" si="0"/>
        <v/>
      </c>
    </row>
    <row r="23" spans="1:18" ht="15.75" customHeight="1" x14ac:dyDescent="0.25">
      <c r="A23" s="569" t="s">
        <v>42</v>
      </c>
      <c r="B23" s="209" t="s">
        <v>537</v>
      </c>
      <c r="C23" s="103" t="str">
        <f>IF(ISERROR(VLOOKUP(B23,Données!$A$3:$K$1490,5,FALSE)),"",VLOOKUP(B23,Données!$A$3:$K$1490,5,FALSE))</f>
        <v>TBL</v>
      </c>
      <c r="D23" s="347">
        <f>IF(ISERROR(VLOOKUP(B23,Données!$A$3:$W$1490,22,FALSE)),"",VLOOKUP(B23,Données!$A$3:$W$1490,22,FALSE))</f>
        <v>1</v>
      </c>
      <c r="E23" s="103" t="str">
        <f>IF(ISERROR(VLOOKUP(B23,Données!$A$3:$K$1490,7,FALSE)),"",VLOOKUP(B23,Données!$A$3:$K$1490,7,FALSE))</f>
        <v>C</v>
      </c>
      <c r="F23" s="104">
        <f>IF(ISERROR(VLOOKUP(B23,Données!$A$3:$T$1490,11,FALSE)),0,VLOOKUP(B23,Données!$A$3:$T$1490,11,FALSE))</f>
        <v>935833</v>
      </c>
      <c r="G23" s="105">
        <f>VALUE(COUNTIF(Validation!$A$2:$H$64,B23))-1</f>
        <v>0</v>
      </c>
      <c r="H23" s="363">
        <f>IF(ISERROR(VLOOKUP(B23,Données!$A$3:$T$1490,12,FALSE)),0,VLOOKUP(B23,Données!$A$3:$T$1490,12,FALSE))</f>
        <v>0</v>
      </c>
      <c r="I23" s="106">
        <f>IF(ISERROR(VLOOKUP(B23,Données!$A$3:$T$1490,20,FALSE)),0,VLOOKUP(B23,Données!$A$3:$T$1490,20,FALSE))</f>
        <v>1</v>
      </c>
      <c r="J23" s="91"/>
      <c r="R23" s="464" t="str">
        <f t="shared" si="0"/>
        <v/>
      </c>
    </row>
    <row r="24" spans="1:18" ht="15.75" customHeight="1" x14ac:dyDescent="0.25">
      <c r="A24" s="570"/>
      <c r="B24" s="209" t="s">
        <v>288</v>
      </c>
      <c r="C24" s="103" t="str">
        <f>IF(ISERROR(VLOOKUP(B24,Données!$A$3:$K$1490,5,FALSE)),"",VLOOKUP(B24,Données!$A$3:$K$1490,5,FALSE))</f>
        <v>MIN</v>
      </c>
      <c r="D24" s="347">
        <f>IF(ISERROR(VLOOKUP(B24,Données!$A$3:$W$1490,22,FALSE)),"",VLOOKUP(B24,Données!$A$3:$W$1490,22,FALSE))</f>
        <v>1</v>
      </c>
      <c r="E24" s="103" t="str">
        <f>IF(ISERROR(VLOOKUP(B24,Données!$A$3:$K$1490,7,FALSE)),"",VLOOKUP(B24,Données!$A$3:$K$1490,7,FALSE))</f>
        <v>AG, AD</v>
      </c>
      <c r="F24" s="104">
        <f>IF(ISERROR(VLOOKUP(B24,Données!$A$3:$T$1490,11,FALSE)),0,VLOOKUP(B24,Données!$A$3:$T$1490,11,FALSE))</f>
        <v>1900000</v>
      </c>
      <c r="G24" s="105">
        <f>VALUE(COUNTIF(Validation!$A$2:$H$64,B24))-1</f>
        <v>0</v>
      </c>
      <c r="H24" s="363">
        <f>IF(ISERROR(VLOOKUP(B24,Données!$A$3:$T$1490,12,FALSE)),0,VLOOKUP(B24,Données!$A$3:$T$1490,12,FALSE))</f>
        <v>1900000</v>
      </c>
      <c r="I24" s="106">
        <f>IF(ISERROR(VLOOKUP(B24,Données!$A$3:$T$1490,20,FALSE)),0,VLOOKUP(B24,Données!$A$3:$T$1490,20,FALSE))</f>
        <v>2</v>
      </c>
      <c r="J24" s="91"/>
      <c r="R24" s="464" t="str">
        <f t="shared" si="0"/>
        <v/>
      </c>
    </row>
    <row r="25" spans="1:18" ht="15.75" customHeight="1" x14ac:dyDescent="0.25">
      <c r="A25" s="570"/>
      <c r="B25" s="209" t="s">
        <v>291</v>
      </c>
      <c r="C25" s="103" t="str">
        <f>IF(ISERROR(VLOOKUP(B25,Données!$A$3:$K$1490,5,FALSE)),"",VLOOKUP(B25,Données!$A$3:$K$1490,5,FALSE))</f>
        <v>NYI</v>
      </c>
      <c r="D25" s="347">
        <f>IF(ISERROR(VLOOKUP(B25,Données!$A$3:$W$1490,22,FALSE)),"",VLOOKUP(B25,Données!$A$3:$W$1490,22,FALSE))</f>
        <v>1</v>
      </c>
      <c r="E25" s="103" t="str">
        <f>IF(ISERROR(VLOOKUP(B25,Données!$A$3:$K$1490,7,FALSE)),"",VLOOKUP(B25,Données!$A$3:$K$1490,7,FALSE))</f>
        <v>AG, C</v>
      </c>
      <c r="F25" s="104">
        <f>IF(ISERROR(VLOOKUP(B25,Données!$A$3:$T$1490,11,FALSE)),0,VLOOKUP(B25,Données!$A$3:$T$1490,11,FALSE))</f>
        <v>7000000</v>
      </c>
      <c r="G25" s="105">
        <f>VALUE(COUNTIF(Validation!$A$2:$H$64,B25))-1</f>
        <v>0</v>
      </c>
      <c r="H25" s="363">
        <f>IF(ISERROR(VLOOKUP(B25,Données!$A$3:$T$1490,12,FALSE)),0,VLOOKUP(B25,Données!$A$3:$T$1490,12,FALSE))</f>
        <v>7000000</v>
      </c>
      <c r="I25" s="106">
        <f>IF(ISERROR(VLOOKUP(B25,Données!$A$3:$T$1490,20,FALSE)),0,VLOOKUP(B25,Données!$A$3:$T$1490,20,FALSE))</f>
        <v>7</v>
      </c>
      <c r="J25" s="91"/>
      <c r="R25" s="464" t="str">
        <f t="shared" si="0"/>
        <v/>
      </c>
    </row>
    <row r="26" spans="1:18" ht="15.75" customHeight="1" x14ac:dyDescent="0.25">
      <c r="A26" s="570"/>
      <c r="B26" s="209" t="s">
        <v>838</v>
      </c>
      <c r="C26" s="103" t="str">
        <f>IF(ISERROR(VLOOKUP(B26,Données!$A$3:$K$1490,5,FALSE)),"",VLOOKUP(B26,Données!$A$3:$K$1490,5,FALSE))</f>
        <v>VAN</v>
      </c>
      <c r="D26" s="347">
        <f>IF(ISERROR(VLOOKUP(B26,Données!$A$3:$W$1490,22,FALSE)),"",VLOOKUP(B26,Données!$A$3:$W$1490,22,FALSE))</f>
        <v>1</v>
      </c>
      <c r="E26" s="103" t="str">
        <f>IF(ISERROR(VLOOKUP(B26,Données!$A$3:$K$1490,7,FALSE)),"",VLOOKUP(B26,Données!$A$3:$K$1490,7,FALSE))</f>
        <v>AG</v>
      </c>
      <c r="F26" s="104">
        <f>IF(ISERROR(VLOOKUP(B26,Données!$A$3:$T$1490,11,FALSE)),0,VLOOKUP(B26,Données!$A$3:$T$1490,11,FALSE))</f>
        <v>0</v>
      </c>
      <c r="G26" s="105">
        <f>VALUE(COUNTIF(Validation!$A$2:$H$64,B26))-1</f>
        <v>0</v>
      </c>
      <c r="H26" s="363">
        <f>IF(ISERROR(VLOOKUP(B26,Données!$A$3:$T$1490,12,FALSE)),0,VLOOKUP(B26,Données!$A$3:$T$1490,12,FALSE))</f>
        <v>0</v>
      </c>
      <c r="I26" s="106">
        <f>IF(ISERROR(VLOOKUP(B26,Données!$A$3:$T$1490,20,FALSE)),0,VLOOKUP(B26,Données!$A$3:$T$1490,20,FALSE))</f>
        <v>0</v>
      </c>
      <c r="J26" s="91"/>
      <c r="R26" s="464" t="str">
        <f t="shared" si="0"/>
        <v/>
      </c>
    </row>
    <row r="27" spans="1:18" ht="15.75" customHeight="1" x14ac:dyDescent="0.25">
      <c r="A27" s="570"/>
      <c r="B27" s="209" t="s">
        <v>426</v>
      </c>
      <c r="C27" s="103" t="str">
        <f>IF(ISERROR(VLOOKUP(B27,Données!$A$3:$K$1490,5,FALSE)),"",VLOOKUP(B27,Données!$A$3:$K$1490,5,FALSE))</f>
        <v>STL</v>
      </c>
      <c r="D27" s="347">
        <f>IF(ISERROR(VLOOKUP(B27,Données!$A$3:$W$1490,22,FALSE)),"",VLOOKUP(B27,Données!$A$3:$W$1490,22,FALSE))</f>
        <v>1</v>
      </c>
      <c r="E27" s="103" t="str">
        <f>IF(ISERROR(VLOOKUP(B27,Données!$A$3:$K$1490,7,FALSE)),"",VLOOKUP(B27,Données!$A$3:$K$1490,7,FALSE))</f>
        <v>G</v>
      </c>
      <c r="F27" s="104">
        <f>IF(ISERROR(VLOOKUP(B27,Données!$A$3:$T$1490,11,FALSE)),0,VLOOKUP(B27,Données!$A$3:$T$1490,11,FALSE))</f>
        <v>0</v>
      </c>
      <c r="G27" s="105">
        <f>VALUE(COUNTIF(Validation!$A$2:$H$64,B27))-1</f>
        <v>0</v>
      </c>
      <c r="H27" s="363">
        <f>IF(ISERROR(VLOOKUP(B27,Données!$A$3:$T$1490,12,FALSE)),0,VLOOKUP(B27,Données!$A$3:$T$1490,12,FALSE))</f>
        <v>0</v>
      </c>
      <c r="I27" s="106">
        <f>IF(ISERROR(VLOOKUP(B27,Données!$A$3:$T$1490,20,FALSE)),0,VLOOKUP(B27,Données!$A$3:$T$1490,20,FALSE))</f>
        <v>0</v>
      </c>
      <c r="J27" s="91"/>
      <c r="R27" s="464" t="str">
        <f t="shared" si="0"/>
        <v/>
      </c>
    </row>
    <row r="28" spans="1:18" ht="15.75" customHeight="1" x14ac:dyDescent="0.25">
      <c r="A28" s="570"/>
      <c r="B28" s="102"/>
      <c r="C28" s="103" t="str">
        <f>IF(ISERROR(VLOOKUP(B28,Données!$A$3:$K$1490,5,FALSE)),"",VLOOKUP(B28,Données!$A$3:$K$1490,5,FALSE))</f>
        <v/>
      </c>
      <c r="D28" s="347" t="str">
        <f>IF(ISERROR(VLOOKUP(B28,Données!$A$3:$W$1490,22,FALSE)),"",VLOOKUP(B28,Données!$A$3:$W$1490,22,FALSE))</f>
        <v/>
      </c>
      <c r="E28" s="103" t="str">
        <f>IF(ISERROR(VLOOKUP(B28,Données!$A$3:$K$1490,7,FALSE)),"",VLOOKUP(B28,Données!$A$3:$K$1490,7,FALSE))</f>
        <v/>
      </c>
      <c r="F28" s="104">
        <f>IF(ISERROR(VLOOKUP(B28,Données!$A$3:$T$1490,11,FALSE)),0,VLOOKUP(B28,Données!$A$3:$T$1490,11,FALSE))</f>
        <v>0</v>
      </c>
      <c r="G28" s="105">
        <f>VALUE(COUNTIF(Validation!$A$2:$H$64,B28))-1</f>
        <v>198</v>
      </c>
      <c r="H28" s="363">
        <f>IF(ISERROR(VLOOKUP(B28,Données!$A$3:$T$1490,12,FALSE)),0,VLOOKUP(B28,Données!$A$3:$T$1490,12,FALSE))</f>
        <v>0</v>
      </c>
      <c r="I28" s="106">
        <f>IF(ISERROR(VLOOKUP(B28,Données!$A$3:$T$1490,20,FALSE)),0,VLOOKUP(B28,Données!$A$3:$T$1490,20,FALSE))</f>
        <v>0</v>
      </c>
      <c r="J28" s="91"/>
      <c r="R28" s="464" t="str">
        <f t="shared" si="0"/>
        <v/>
      </c>
    </row>
    <row r="29" spans="1:18" ht="15.75" customHeight="1" x14ac:dyDescent="0.25">
      <c r="A29" s="570"/>
      <c r="B29" s="102"/>
      <c r="C29" s="103" t="str">
        <f>IF(ISERROR(VLOOKUP(B29,Données!$A$3:$K$1490,5,FALSE)),"",VLOOKUP(B29,Données!$A$3:$K$1490,5,FALSE))</f>
        <v/>
      </c>
      <c r="D29" s="347" t="str">
        <f>IF(ISERROR(VLOOKUP(B29,Données!$A$3:$W$1490,22,FALSE)),"",VLOOKUP(B29,Données!$A$3:$W$1490,22,FALSE))</f>
        <v/>
      </c>
      <c r="E29" s="103" t="str">
        <f>IF(ISERROR(VLOOKUP(B29,Données!$A$3:$K$1490,7,FALSE)),"",VLOOKUP(B29,Données!$A$3:$K$1490,7,FALSE))</f>
        <v/>
      </c>
      <c r="F29" s="104">
        <f>IF(ISERROR(VLOOKUP(B29,Données!$A$3:$T$1490,11,FALSE)),0,VLOOKUP(B29,Données!$A$3:$T$1490,11,FALSE))</f>
        <v>0</v>
      </c>
      <c r="G29" s="105">
        <f>VALUE(COUNTIF(Validation!$A$2:$H$64,B29))-1</f>
        <v>198</v>
      </c>
      <c r="H29" s="363">
        <f>IF(ISERROR(VLOOKUP(B29,Données!$A$3:$T$1490,12,FALSE)),0,VLOOKUP(B29,Données!$A$3:$T$1490,12,FALSE))</f>
        <v>0</v>
      </c>
      <c r="I29" s="106">
        <f>IF(ISERROR(VLOOKUP(B29,Données!$A$3:$T$1490,20,FALSE)),0,VLOOKUP(B29,Données!$A$3:$T$1490,20,FALSE))</f>
        <v>0</v>
      </c>
      <c r="J29" s="91"/>
      <c r="R29" s="464" t="str">
        <f t="shared" si="0"/>
        <v/>
      </c>
    </row>
    <row r="30" spans="1:18" ht="15.75" customHeight="1" x14ac:dyDescent="0.25">
      <c r="A30" s="570"/>
      <c r="B30" s="115"/>
      <c r="C30" s="103" t="str">
        <f>IF(ISERROR(VLOOKUP(B30,Données!$A$3:$K$1490,5,FALSE)),"",VLOOKUP(B30,Données!$A$3:$K$1490,5,FALSE))</f>
        <v/>
      </c>
      <c r="D30" s="347" t="str">
        <f>IF(ISERROR(VLOOKUP(B30,Données!$A$3:$W$1490,22,FALSE)),"",VLOOKUP(B30,Données!$A$3:$W$1490,22,FALSE))</f>
        <v/>
      </c>
      <c r="E30" s="103" t="str">
        <f>IF(ISERROR(VLOOKUP(B30,Données!$A$3:$K$1490,7,FALSE)),"",VLOOKUP(B30,Données!$A$3:$K$1490,7,FALSE))</f>
        <v/>
      </c>
      <c r="F30" s="104">
        <f>IF(ISERROR(VLOOKUP(B30,Données!$A$3:$T$1490,11,FALSE)),0,VLOOKUP(B30,Données!$A$3:$T$1490,11,FALSE))</f>
        <v>0</v>
      </c>
      <c r="G30" s="105">
        <f>VALUE(COUNTIF(Validation!$A$2:$H$64,B30))-1</f>
        <v>198</v>
      </c>
      <c r="H30" s="363">
        <f>IF(ISERROR(VLOOKUP(B30,Données!$A$3:$T$1490,12,FALSE)),0,VLOOKUP(B30,Données!$A$3:$T$1490,12,FALSE))</f>
        <v>0</v>
      </c>
      <c r="I30" s="106">
        <f>IF(ISERROR(VLOOKUP(B30,Données!$A$3:$T$1490,20,FALSE)),0,VLOOKUP(B30,Données!$A$3:$T$1490,20,FALSE))</f>
        <v>0</v>
      </c>
      <c r="J30" s="91"/>
      <c r="R30" s="464" t="str">
        <f t="shared" si="0"/>
        <v/>
      </c>
    </row>
    <row r="31" spans="1:18" ht="15.75" x14ac:dyDescent="0.25">
      <c r="A31" s="571" t="s">
        <v>37</v>
      </c>
      <c r="B31" s="571"/>
      <c r="C31" s="571"/>
      <c r="D31" s="571"/>
      <c r="E31" s="571"/>
      <c r="F31" s="311">
        <f>ROUNDDOWN(SUM(F3:F30),2)</f>
        <v>96617422</v>
      </c>
      <c r="G31" s="116"/>
      <c r="H31" s="327">
        <f>SUM(H3:H30)</f>
        <v>82167856</v>
      </c>
      <c r="J31" s="91"/>
    </row>
    <row r="32" spans="1:18" ht="19.5" thickBot="1" x14ac:dyDescent="0.35">
      <c r="A32" s="572" t="s">
        <v>44</v>
      </c>
      <c r="B32" s="572"/>
      <c r="C32" s="572"/>
      <c r="D32" s="572"/>
      <c r="E32" s="572"/>
      <c r="F32" s="319">
        <f>'Calcul Masse Salariale'!$B$5-F31</f>
        <v>1962578</v>
      </c>
      <c r="G32" s="119"/>
      <c r="H32" s="335">
        <f>'Calcul Masse Salariale'!$B$6-H31</f>
        <v>-82167754</v>
      </c>
      <c r="J32" s="91"/>
    </row>
    <row r="33" spans="1:10" ht="16.5" thickBot="1" x14ac:dyDescent="0.3">
      <c r="F33" s="369"/>
      <c r="J33" s="91"/>
    </row>
    <row r="34" spans="1:10" ht="30.75" thickBot="1" x14ac:dyDescent="0.3">
      <c r="B34" s="426" t="s">
        <v>36</v>
      </c>
      <c r="C34" s="427" t="s">
        <v>52</v>
      </c>
      <c r="D34" s="427" t="s">
        <v>412</v>
      </c>
      <c r="E34" s="427" t="s">
        <v>5</v>
      </c>
      <c r="F34" s="428" t="s">
        <v>135</v>
      </c>
      <c r="G34" s="429" t="s">
        <v>190</v>
      </c>
      <c r="H34" s="430" t="s">
        <v>1165</v>
      </c>
      <c r="I34" s="431" t="s">
        <v>2576</v>
      </c>
      <c r="J34" s="91"/>
    </row>
    <row r="35" spans="1:10" ht="19.5" thickBot="1" x14ac:dyDescent="0.35">
      <c r="A35" s="508" t="s">
        <v>2574</v>
      </c>
      <c r="B35" s="453" t="s">
        <v>290</v>
      </c>
      <c r="C35" s="402" t="str">
        <f>IF(ISERROR(VLOOKUP(B35,Données!$A$3:$K$1490,5,FALSE)),"",VLOOKUP(B35,Données!$A$3:$K$1490,5,FALSE))</f>
        <v>MIN</v>
      </c>
      <c r="D35" s="402">
        <f>IF(ISERROR(VLOOKUP(B35,Données!$A$3:$W$1490,22,FALSE)),"",VLOOKUP(B35,Données!$A$3:$W$1490,22,FALSE))</f>
        <v>1</v>
      </c>
      <c r="E35" s="402" t="str">
        <f>IF(ISERROR(VLOOKUP(B35,Données!$A$3:$K$1490,7,FALSE)),"",VLOOKUP(B35,Données!$A$3:$K$1490,7,FALSE))</f>
        <v>AD</v>
      </c>
      <c r="F35" s="403">
        <f>IF(ISERROR(VLOOKUP(B35,Données!$A$3:$T$1490,11,FALSE)),0,VLOOKUP(B35,Données!$A$3:$T$1490,11,FALSE))</f>
        <v>6000000</v>
      </c>
      <c r="G35" s="457">
        <f>VALUE(COUNTIF(Validation!$A$2:$H$120,B35))-1</f>
        <v>-1</v>
      </c>
      <c r="H35" s="404">
        <f>IF(ISERROR(VLOOKUP(B35,Données!$A$3:$T$1490,12,FALSE)),0,VLOOKUP(B35,Données!$A$3:$T$1490,12,FALSE))</f>
        <v>6000000</v>
      </c>
      <c r="I35" s="405">
        <f>IF(ISERROR(VLOOKUP(B35,Données!$D$3:$T$1490,17,FALSE)),0,VLOOKUP(B35,Données!$D$3:$T$1490,17,FALSE))</f>
        <v>0</v>
      </c>
      <c r="J35" s="91"/>
    </row>
    <row r="36" spans="1:10" ht="19.5" thickBot="1" x14ac:dyDescent="0.35">
      <c r="A36" s="509"/>
      <c r="B36" s="406" t="s">
        <v>2577</v>
      </c>
      <c r="C36" s="525">
        <v>43521</v>
      </c>
      <c r="D36" s="510"/>
      <c r="E36" s="510"/>
      <c r="F36" s="407" t="s">
        <v>2578</v>
      </c>
      <c r="G36" s="525">
        <f>IF(C36="","",C36+28)</f>
        <v>43549</v>
      </c>
      <c r="H36" s="510"/>
      <c r="I36" s="510"/>
      <c r="J36" s="91"/>
    </row>
    <row r="37" spans="1:10" x14ac:dyDescent="0.25">
      <c r="J37" s="91"/>
    </row>
    <row r="38" spans="1:10" ht="36" customHeight="1" x14ac:dyDescent="0.25">
      <c r="A38" s="60"/>
      <c r="B38" s="62" t="s">
        <v>36</v>
      </c>
      <c r="C38" s="62" t="s">
        <v>52</v>
      </c>
      <c r="D38" s="62" t="s">
        <v>412</v>
      </c>
      <c r="E38" s="7" t="s">
        <v>2575</v>
      </c>
      <c r="F38" s="399" t="s">
        <v>135</v>
      </c>
      <c r="G38" s="67" t="s">
        <v>124</v>
      </c>
      <c r="H38" s="67" t="s">
        <v>1</v>
      </c>
      <c r="I38" s="68" t="s">
        <v>196</v>
      </c>
      <c r="J38" s="91"/>
    </row>
    <row r="39" spans="1:10" x14ac:dyDescent="0.25">
      <c r="A39" s="499" t="s">
        <v>43</v>
      </c>
      <c r="B39" s="354" t="s">
        <v>432</v>
      </c>
      <c r="C39" s="74" t="str">
        <f>IF(ISERROR(VLOOKUP(B39,Données!$A$3:$K$1490,5,FALSE)),"",VLOOKUP(B39,Données!$A$3:$K$1490,5,FALSE))</f>
        <v>ANA</v>
      </c>
      <c r="D39" s="347">
        <f>IF(ISERROR(VLOOKUP(B39,Données!$A$3:$W$1490,22,FALSE)),"",VLOOKUP(B39,Données!$A$3:$W$1490,22,FALSE))</f>
        <v>1</v>
      </c>
      <c r="E39" s="107">
        <v>2015</v>
      </c>
      <c r="F39" s="358">
        <f>IF(ISERROR(VLOOKUP(B39,Données!$A$3:$T$1490,11,FALSE)),0,VLOOKUP(B39,Données!$A$3:$T$1490,11,FALSE))</f>
        <v>750000</v>
      </c>
      <c r="G39" s="401">
        <f>IF(ISERROR(VLOOKUP(B39,Données!$A$3:$T$1490,20,FALSE)),0,VLOOKUP(B39,Données!$A$3:$T$1490,20,FALSE))</f>
        <v>1</v>
      </c>
      <c r="H39" s="74">
        <f>IF(((E39+5)-'Calcul Masse Salariale'!$B$1)&lt;=0,0,(E39+5)-'Calcul Masse Salariale'!$B$1)</f>
        <v>1</v>
      </c>
      <c r="I39" s="74">
        <f t="shared" ref="I39:I52" si="1">H39</f>
        <v>1</v>
      </c>
      <c r="J39" s="91"/>
    </row>
    <row r="40" spans="1:10" x14ac:dyDescent="0.25">
      <c r="A40" s="499"/>
      <c r="B40" s="354" t="s">
        <v>465</v>
      </c>
      <c r="C40" s="74" t="str">
        <f>IF(ISERROR(VLOOKUP(B40,Données!$A$3:$K$1490,5,FALSE)),"",VLOOKUP(B40,Données!$A$3:$K$1490,5,FALSE))</f>
        <v/>
      </c>
      <c r="D40" s="347" t="str">
        <f>IF(ISERROR(VLOOKUP(B40,Données!$A$3:$W$1490,22,FALSE)),"",VLOOKUP(B40,Données!$A$3:$W$1490,22,FALSE))</f>
        <v/>
      </c>
      <c r="E40" s="107">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91"/>
    </row>
    <row r="41" spans="1:10" ht="18.75" x14ac:dyDescent="0.3">
      <c r="A41" s="499"/>
      <c r="B41" s="354" t="s">
        <v>1013</v>
      </c>
      <c r="C41" s="74" t="str">
        <f>IF(ISERROR(VLOOKUP(B41,Données!$A$3:$K$1490,5,FALSE)),"",VLOOKUP(B41,Données!$A$3:$K$1490,5,FALSE))</f>
        <v/>
      </c>
      <c r="D41" s="347" t="str">
        <f>IF(ISERROR(VLOOKUP(B41,Données!$A$3:$W$1490,22,FALSE)),"",VLOOKUP(B41,Données!$A$3:$W$1490,22,FALSE))</f>
        <v/>
      </c>
      <c r="E41" s="107">
        <v>2016</v>
      </c>
      <c r="F41" s="358">
        <f>IF(ISERROR(VLOOKUP(B41,Données!$A$3:$T$1490,11,FALSE)),0,VLOOKUP(B41,Données!$A$3:$T$1490,11,FALSE))</f>
        <v>0</v>
      </c>
      <c r="G41" s="401">
        <f>IF(ISERROR(VLOOKUP(B41,Données!$A$3:$T$1490,20,FALSE)),0,VLOOKUP(B41,Données!$A$3:$T$1490,20,FALSE))</f>
        <v>0</v>
      </c>
      <c r="H41" s="74">
        <f>IF(((E41+5)-'Calcul Masse Salariale'!$B$1)&lt;=0,0,(E41+5)-'Calcul Masse Salariale'!$B$1)</f>
        <v>2</v>
      </c>
      <c r="I41" s="74">
        <f t="shared" si="1"/>
        <v>2</v>
      </c>
      <c r="J41" s="120"/>
    </row>
    <row r="42" spans="1:10" x14ac:dyDescent="0.25">
      <c r="A42" s="499"/>
      <c r="B42" s="354" t="s">
        <v>976</v>
      </c>
      <c r="C42" s="74" t="str">
        <f>IF(ISERROR(VLOOKUP(B42,Données!$A$3:$K$1490,5,FALSE)),"",VLOOKUP(B42,Données!$A$3:$K$1490,5,FALSE))</f>
        <v>NJD</v>
      </c>
      <c r="D42" s="347">
        <f>IF(ISERROR(VLOOKUP(B42,Données!$A$3:$W$1490,22,FALSE)),"",VLOOKUP(B42,Données!$A$3:$W$1490,22,FALSE))</f>
        <v>1</v>
      </c>
      <c r="E42" s="107">
        <v>2016</v>
      </c>
      <c r="F42" s="358">
        <f>IF(ISERROR(VLOOKUP(B42,Données!$A$3:$T$1490,11,FALSE)),0,VLOOKUP(B42,Données!$A$3:$T$1490,11,FALSE))</f>
        <v>905000</v>
      </c>
      <c r="G42" s="401">
        <f>IF(ISERROR(VLOOKUP(B42,Données!$A$3:$T$1490,20,FALSE)),0,VLOOKUP(B42,Données!$A$3:$T$1490,20,FALSE))</f>
        <v>2</v>
      </c>
      <c r="H42" s="74">
        <f>IF(((E42+5)-'Calcul Masse Salariale'!$B$1)&lt;=0,0,(E42+5)-'Calcul Masse Salariale'!$B$1)</f>
        <v>2</v>
      </c>
      <c r="I42" s="74">
        <f t="shared" si="1"/>
        <v>2</v>
      </c>
      <c r="J42" s="91"/>
    </row>
    <row r="43" spans="1:10" x14ac:dyDescent="0.25">
      <c r="A43" s="499"/>
      <c r="B43" s="354" t="s">
        <v>512</v>
      </c>
      <c r="C43" s="74" t="str">
        <f>IF(ISERROR(VLOOKUP(B43,Données!$A$3:$K$1490,5,FALSE)),"",VLOOKUP(B43,Données!$A$3:$K$1490,5,FALSE))</f>
        <v>LAK</v>
      </c>
      <c r="D43" s="347">
        <f>IF(ISERROR(VLOOKUP(B43,Données!$A$3:$W$1490,22,FALSE)),"",VLOOKUP(B43,Données!$A$3:$W$1490,22,FALSE))</f>
        <v>1</v>
      </c>
      <c r="E43" s="107">
        <v>2017</v>
      </c>
      <c r="F43" s="358">
        <f>IF(ISERROR(VLOOKUP(B43,Données!$A$3:$T$1490,11,FALSE)),0,VLOOKUP(B43,Données!$A$3:$T$1490,11,FALSE))</f>
        <v>894166</v>
      </c>
      <c r="G43" s="401">
        <f>IF(ISERROR(VLOOKUP(B43,Données!$A$3:$T$1490,20,FALSE)),0,VLOOKUP(B43,Données!$A$3:$T$1490,20,FALSE))</f>
        <v>2</v>
      </c>
      <c r="H43" s="74">
        <f>IF(((E43+5)-'Calcul Masse Salariale'!$B$1)&lt;=0,0,(E43+5)-'Calcul Masse Salariale'!$B$1)</f>
        <v>3</v>
      </c>
      <c r="I43" s="74">
        <f t="shared" ref="I43" si="2">H43</f>
        <v>3</v>
      </c>
      <c r="J43" s="91"/>
    </row>
    <row r="44" spans="1:10" x14ac:dyDescent="0.25">
      <c r="A44" s="499"/>
      <c r="B44" s="354" t="s">
        <v>149</v>
      </c>
      <c r="C44" s="74" t="str">
        <f>IF(ISERROR(VLOOKUP(B44,Données!$A$3:$K$1490,5,FALSE)),"",VLOOKUP(B44,Données!$A$3:$K$1490,5,FALSE))</f>
        <v>LAK</v>
      </c>
      <c r="D44" s="347">
        <f>IF(ISERROR(VLOOKUP(B44,Données!$A$3:$W$1490,22,FALSE)),"",VLOOKUP(B44,Données!$A$3:$W$1490,22,FALSE))</f>
        <v>1</v>
      </c>
      <c r="E44" s="107">
        <v>2017</v>
      </c>
      <c r="F44" s="358">
        <f>IF(ISERROR(VLOOKUP(B44,Données!$A$3:$T$1490,11,FALSE)),0,VLOOKUP(B44,Données!$A$3:$T$1490,11,FALSE))</f>
        <v>1627500</v>
      </c>
      <c r="G44" s="401">
        <f>IF(ISERROR(VLOOKUP(B44,Données!$A$3:$T$1490,20,FALSE)),0,VLOOKUP(B44,Données!$A$3:$T$1490,20,FALSE))</f>
        <v>3</v>
      </c>
      <c r="H44" s="74">
        <f>IF(((E44+5)-'Calcul Masse Salariale'!$B$1)&lt;=0,0,(E44+5)-'Calcul Masse Salariale'!$B$1)</f>
        <v>3</v>
      </c>
      <c r="I44" s="74">
        <f t="shared" si="1"/>
        <v>3</v>
      </c>
      <c r="J44" s="91"/>
    </row>
    <row r="45" spans="1:10" x14ac:dyDescent="0.25">
      <c r="A45" s="499"/>
      <c r="B45" s="354" t="s">
        <v>169</v>
      </c>
      <c r="C45" s="74" t="str">
        <f>IF(ISERROR(VLOOKUP(B45,Données!$A$3:$K$1490,5,FALSE)),"",VLOOKUP(B45,Données!$A$3:$K$1490,5,FALSE))</f>
        <v>COL</v>
      </c>
      <c r="D45" s="347">
        <f>IF(ISERROR(VLOOKUP(B45,Données!$A$3:$W$1490,22,FALSE)),"",VLOOKUP(B45,Données!$A$3:$W$1490,22,FALSE))</f>
        <v>1</v>
      </c>
      <c r="E45" s="107">
        <v>2017</v>
      </c>
      <c r="F45" s="358">
        <f>IF(ISERROR(VLOOKUP(B45,Données!$A$3:$T$1490,11,FALSE)),0,VLOOKUP(B45,Données!$A$3:$T$1490,11,FALSE))</f>
        <v>925000</v>
      </c>
      <c r="G45" s="401">
        <f>IF(ISERROR(VLOOKUP(B45,Données!$A$3:$T$1490,20,FALSE)),0,VLOOKUP(B45,Données!$A$3:$T$1490,20,FALSE))</f>
        <v>2</v>
      </c>
      <c r="H45" s="74">
        <f>IF(((E45+5)-'Calcul Masse Salariale'!$B$1)&lt;=0,0,(E45+5)-'Calcul Masse Salariale'!$B$1)</f>
        <v>3</v>
      </c>
      <c r="I45" s="74">
        <f t="shared" si="1"/>
        <v>3</v>
      </c>
      <c r="J45" s="91"/>
    </row>
    <row r="46" spans="1:10" x14ac:dyDescent="0.25">
      <c r="A46" s="499"/>
      <c r="B46" s="356" t="s">
        <v>170</v>
      </c>
      <c r="C46" s="74" t="str">
        <f>IF(ISERROR(VLOOKUP(B46,Données!$A$3:$K$1490,5,FALSE)),"",VLOOKUP(B46,Données!$A$3:$K$1490,5,FALSE))</f>
        <v>VAN</v>
      </c>
      <c r="D46" s="347">
        <f>IF(ISERROR(VLOOKUP(B46,Données!$A$3:$W$1490,22,FALSE)),"",VLOOKUP(B46,Données!$A$3:$W$1490,22,FALSE))</f>
        <v>1</v>
      </c>
      <c r="E46" s="107">
        <v>2017</v>
      </c>
      <c r="F46" s="358">
        <f>IF(ISERROR(VLOOKUP(B46,Données!$A$3:$T$1490,11,FALSE)),0,VLOOKUP(B46,Données!$A$3:$T$1490,11,FALSE))</f>
        <v>1125000</v>
      </c>
      <c r="G46" s="401">
        <f>IF(ISERROR(VLOOKUP(B46,Données!$A$3:$T$1490,20,FALSE)),0,VLOOKUP(B46,Données!$A$3:$T$1490,20,FALSE))</f>
        <v>2</v>
      </c>
      <c r="H46" s="74">
        <f>IF(((E46+5)-'Calcul Masse Salariale'!$B$1)&lt;=0,0,(E46+5)-'Calcul Masse Salariale'!$B$1)</f>
        <v>3</v>
      </c>
      <c r="I46" s="74">
        <f t="shared" si="1"/>
        <v>3</v>
      </c>
      <c r="J46" s="91"/>
    </row>
    <row r="47" spans="1:10" x14ac:dyDescent="0.25">
      <c r="A47" s="499"/>
      <c r="B47" s="356" t="s">
        <v>161</v>
      </c>
      <c r="C47" s="74" t="str">
        <f>IF(ISERROR(VLOOKUP(B47,Données!$A$3:$K$1490,5,FALSE)),"",VLOOKUP(B47,Données!$A$3:$K$1490,5,FALSE))</f>
        <v>PHI</v>
      </c>
      <c r="D47" s="347">
        <f>IF(ISERROR(VLOOKUP(B47,Données!$A$3:$W$1490,22,FALSE)),"",VLOOKUP(B47,Données!$A$3:$W$1490,22,FALSE))</f>
        <v>1</v>
      </c>
      <c r="E47" s="354">
        <v>2017</v>
      </c>
      <c r="F47" s="358">
        <f>IF(ISERROR(VLOOKUP(B47,Données!$A$3:$T$1490,11,FALSE)),0,VLOOKUP(B47,Données!$A$3:$T$1490,11,FALSE))</f>
        <v>863333</v>
      </c>
      <c r="G47" s="401">
        <f>IF(ISERROR(VLOOKUP(B47,Données!$A$3:$T$1490,20,FALSE)),0,VLOOKUP(B47,Données!$A$3:$T$1490,20,FALSE))</f>
        <v>3</v>
      </c>
      <c r="H47" s="74">
        <f>IF(((E47+5)-'Calcul Masse Salariale'!$B$1)&lt;=0,0,(E47+5)-'Calcul Masse Salariale'!$B$1)</f>
        <v>3</v>
      </c>
      <c r="I47" s="74">
        <f t="shared" si="1"/>
        <v>3</v>
      </c>
      <c r="J47" s="91"/>
    </row>
    <row r="48" spans="1:10" x14ac:dyDescent="0.25">
      <c r="A48" s="499"/>
      <c r="B48" s="109" t="s">
        <v>625</v>
      </c>
      <c r="C48" s="74" t="str">
        <f>IF(ISERROR(VLOOKUP(B48,Données!$A$3:$K$1490,5,FALSE)),"",VLOOKUP(B48,Données!$A$3:$K$1490,5,FALSE))</f>
        <v>CHI</v>
      </c>
      <c r="D48" s="347">
        <f>IF(ISERROR(VLOOKUP(B48,Données!$A$3:$W$1490,22,FALSE)),"",VLOOKUP(B48,Données!$A$3:$W$1490,22,FALSE))</f>
        <v>1</v>
      </c>
      <c r="E48" s="354">
        <v>2018</v>
      </c>
      <c r="F48" s="358">
        <f>IF(ISERROR(VLOOKUP(B48,Données!$A$3:$T$1490,11,FALSE)),0,VLOOKUP(B48,Données!$A$3:$T$1490,11,FALSE))</f>
        <v>1744167</v>
      </c>
      <c r="G48" s="401">
        <f>IF(ISERROR(VLOOKUP(B48,Données!$A$3:$T$1490,20,FALSE)),0,VLOOKUP(B48,Données!$A$3:$T$1490,20,FALSE))</f>
        <v>3</v>
      </c>
      <c r="H48" s="74">
        <f>IF(((E48+5)-'Calcul Masse Salariale'!$B$1)&lt;=0,0,(E48+5)-'Calcul Masse Salariale'!$B$1)</f>
        <v>4</v>
      </c>
      <c r="I48" s="74">
        <f t="shared" si="1"/>
        <v>4</v>
      </c>
      <c r="J48" s="91"/>
    </row>
    <row r="49" spans="1:10" x14ac:dyDescent="0.25">
      <c r="A49" s="499"/>
      <c r="B49" s="109" t="s">
        <v>1181</v>
      </c>
      <c r="C49" s="74" t="str">
        <f>IF(ISERROR(VLOOKUP(B49,Données!$A$3:$K$1490,5,FALSE)),"",VLOOKUP(B49,Données!$A$3:$K$1490,5,FALSE))</f>
        <v>DAL</v>
      </c>
      <c r="D49" s="347">
        <f>IF(ISERROR(VLOOKUP(B49,Données!$A$3:$W$1490,22,FALSE)),"",VLOOKUP(B49,Données!$A$3:$W$1490,22,FALSE))</f>
        <v>1</v>
      </c>
      <c r="E49" s="354">
        <v>2018</v>
      </c>
      <c r="F49" s="358">
        <f>IF(ISERROR(VLOOKUP(B49,Données!$A$3:$T$1490,11,FALSE)),0,VLOOKUP(B49,Données!$A$3:$T$1490,11,FALSE))</f>
        <v>894167</v>
      </c>
      <c r="G49" s="401">
        <f>IF(ISERROR(VLOOKUP(B49,Données!$A$3:$T$1490,20,FALSE)),0,VLOOKUP(B49,Données!$A$3:$T$1490,20,FALSE))</f>
        <v>3</v>
      </c>
      <c r="H49" s="74">
        <f>IF(((E49+5)-'Calcul Masse Salariale'!$B$1)&lt;=0,0,(E49+5)-'Calcul Masse Salariale'!$B$1)</f>
        <v>4</v>
      </c>
      <c r="I49" s="74">
        <f t="shared" si="1"/>
        <v>4</v>
      </c>
      <c r="J49" s="91"/>
    </row>
    <row r="50" spans="1:10" x14ac:dyDescent="0.25">
      <c r="A50" s="499"/>
      <c r="B50" s="109" t="s">
        <v>651</v>
      </c>
      <c r="C50" s="74" t="str">
        <f>IF(ISERROR(VLOOKUP(B50,Données!$A$3:$K$1490,5,FALSE)),"",VLOOKUP(B50,Données!$A$3:$K$1490,5,FALSE))</f>
        <v>CLB</v>
      </c>
      <c r="D50" s="347">
        <f>IF(ISERROR(VLOOKUP(B50,Données!$A$3:$W$1490,22,FALSE)),"",VLOOKUP(B50,Données!$A$3:$W$1490,22,FALSE))</f>
        <v>1</v>
      </c>
      <c r="E50" s="354">
        <v>2018</v>
      </c>
      <c r="F50" s="358">
        <f>IF(ISERROR(VLOOKUP(B50,Données!$A$3:$T$1490,11,FALSE)),0,VLOOKUP(B50,Données!$A$3:$T$1490,11,FALSE))</f>
        <v>1269167</v>
      </c>
      <c r="G50" s="401">
        <f>IF(ISERROR(VLOOKUP(B50,Données!$A$3:$T$1490,20,FALSE)),0,VLOOKUP(B50,Données!$A$3:$T$1490,20,FALSE))</f>
        <v>3</v>
      </c>
      <c r="H50" s="74">
        <f>IF(((E50+5)-'Calcul Masse Salariale'!$B$1)&lt;=0,0,(E50+5)-'Calcul Masse Salariale'!$B$1)</f>
        <v>4</v>
      </c>
      <c r="I50" s="74">
        <f t="shared" si="1"/>
        <v>4</v>
      </c>
      <c r="J50" s="91"/>
    </row>
    <row r="51" spans="1:10" x14ac:dyDescent="0.25">
      <c r="A51" s="499"/>
      <c r="B51" s="103"/>
      <c r="C51" s="74" t="str">
        <f>IF(ISERROR(VLOOKUP(B51,Données!$A$3:$K$1490,5,FALSE)),"",VLOOKUP(B51,Données!$A$3:$K$1490,5,FALSE))</f>
        <v/>
      </c>
      <c r="D51" s="347" t="str">
        <f>IF(ISERROR(VLOOKUP(B51,Données!$A$3:$W$1490,22,FALSE)),"",VLOOKUP(B51,Données!$A$3:$W$1490,22,FALSE))</f>
        <v/>
      </c>
      <c r="E51" s="107"/>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91"/>
    </row>
    <row r="52" spans="1:10" x14ac:dyDescent="0.25">
      <c r="A52" s="499"/>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91"/>
    </row>
    <row r="53" spans="1:10" x14ac:dyDescent="0.25">
      <c r="A53" s="499"/>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ref="I53:I73" si="3">H53</f>
        <v>0</v>
      </c>
      <c r="J53" s="91"/>
    </row>
    <row r="54" spans="1:10"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3"/>
        <v>0</v>
      </c>
      <c r="J54" s="91"/>
    </row>
    <row r="55" spans="1:10"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91"/>
    </row>
    <row r="56" spans="1:10"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91"/>
    </row>
    <row r="57" spans="1:10"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91"/>
    </row>
    <row r="58" spans="1:10"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91"/>
    </row>
    <row r="59" spans="1:10"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91"/>
    </row>
    <row r="60" spans="1:10"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91"/>
    </row>
    <row r="61" spans="1:10"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91"/>
    </row>
    <row r="62" spans="1:10"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91"/>
    </row>
    <row r="63" spans="1:10"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91"/>
    </row>
    <row r="64" spans="1:10"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91"/>
    </row>
    <row r="65" spans="1:10"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91"/>
    </row>
    <row r="66" spans="1:10"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91"/>
    </row>
    <row r="67" spans="1:10"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91"/>
    </row>
    <row r="68" spans="1:10"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91"/>
    </row>
    <row r="69" spans="1:10"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91"/>
    </row>
    <row r="70" spans="1:10"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91"/>
    </row>
    <row r="71" spans="1:10"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91"/>
    </row>
    <row r="72" spans="1:10"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91"/>
    </row>
    <row r="73" spans="1:10"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3"/>
        <v>0</v>
      </c>
    </row>
    <row r="74" spans="1:10" x14ac:dyDescent="0.25">
      <c r="B74" s="74"/>
      <c r="C74" s="74" t="str">
        <f>IF(ISERROR(VLOOKUP(B74,Données!$D$3:$K$1490,2,FALSE)),"",VLOOKUP(B74,Données!$D$3:$K$1490,2,FALSE))</f>
        <v/>
      </c>
      <c r="D74" s="74" t="str">
        <f>IF(ISERROR(VLOOKUP(B74,Données!$D$3:$W$1490,17,FALSE)),"",VLOOKUP(B74,Données!$D$3:$W$1490,17,FALSE))</f>
        <v/>
      </c>
      <c r="E74" s="74"/>
      <c r="F74" s="358">
        <f>IF(ISERROR(VLOOKUP(B74,Données!$A$3:$T$1490,11,FALSE)),0,VLOOKUP(B74,Données!$A$3:$T$1490,11,FALSE))</f>
        <v>0</v>
      </c>
      <c r="G74" s="401">
        <f>IF(ISERROR(VLOOKUP(#REF!,Données!$A$3:$T$1490,20,FALSE)),0,VLOOKUP(#REF!,Données!$A$3:$T$1490,20,FALSE))</f>
        <v>0</v>
      </c>
      <c r="H74" s="74"/>
      <c r="I74" s="74"/>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8">
      <iconSet iconSet="3Symbols" showValue="0" reverse="1">
        <cfvo type="percent" val="0"/>
        <cfvo type="num" val="0.5" gte="0"/>
        <cfvo type="num" val="1"/>
      </iconSet>
    </cfRule>
  </conditionalFormatting>
  <conditionalFormatting sqref="H3:H30">
    <cfRule type="expression" dxfId="2" priority="5">
      <formula>(F3&lt;&gt;H3)</formula>
    </cfRule>
  </conditionalFormatting>
  <conditionalFormatting sqref="I53:I74">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2">
    <cfRule type="iconSet" priority="65">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368A1CA6-1EF4-495F-AFF4-235467C0481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0C9CE785-4204-4979-A14F-B65D38CB83DD}">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9"/>
  <sheetViews>
    <sheetView zoomScale="85" zoomScaleNormal="85" workbookViewId="0">
      <selection activeCell="B28" sqref="B28"/>
    </sheetView>
  </sheetViews>
  <sheetFormatPr baseColWidth="10" defaultColWidth="11.42578125" defaultRowHeight="15" x14ac:dyDescent="0.25"/>
  <cols>
    <col min="1" max="1" width="12.42578125" style="155" customWidth="1"/>
    <col min="2" max="2" width="24.7109375" style="155" customWidth="1"/>
    <col min="3" max="3" width="7.140625" style="169" bestFit="1" customWidth="1"/>
    <col min="4" max="4" width="4" style="169" bestFit="1" customWidth="1"/>
    <col min="5" max="5" width="13.140625" style="155" bestFit="1" customWidth="1"/>
    <col min="6" max="6" width="25.7109375" style="155" bestFit="1" customWidth="1"/>
    <col min="7" max="7" width="15.42578125" style="177" bestFit="1" customWidth="1"/>
    <col min="8" max="8" width="23.7109375" style="155" bestFit="1" customWidth="1"/>
    <col min="9" max="9" width="11.28515625" style="155" customWidth="1"/>
    <col min="10" max="10" width="2" style="155" customWidth="1"/>
    <col min="11" max="11" width="15.28515625" style="155" customWidth="1"/>
    <col min="12" max="12" width="25.140625" style="155" customWidth="1"/>
    <col min="13" max="13" width="2" style="154" customWidth="1"/>
    <col min="14" max="14" width="12.85546875" style="155" bestFit="1" customWidth="1"/>
    <col min="15" max="15" width="27.42578125" style="155" bestFit="1" customWidth="1"/>
    <col min="16" max="16" width="24.42578125" style="155" bestFit="1" customWidth="1"/>
    <col min="17" max="18" width="10.5703125" style="155" bestFit="1" customWidth="1"/>
    <col min="19" max="16384" width="11.42578125" style="155"/>
  </cols>
  <sheetData>
    <row r="1" spans="1:20" ht="21.75" thickBot="1" x14ac:dyDescent="0.4">
      <c r="A1" s="582" t="s">
        <v>41</v>
      </c>
      <c r="B1" s="582"/>
      <c r="C1" s="582"/>
      <c r="D1" s="342"/>
      <c r="E1" s="152" t="s">
        <v>188</v>
      </c>
      <c r="F1" s="304">
        <f>SUM(F3:F30)</f>
        <v>93252498</v>
      </c>
      <c r="G1" s="152" t="s">
        <v>189</v>
      </c>
      <c r="H1" s="304">
        <f>F32</f>
        <v>5327502</v>
      </c>
      <c r="I1" s="153"/>
      <c r="J1" s="154"/>
      <c r="K1" s="156" t="s">
        <v>59</v>
      </c>
      <c r="L1" s="156"/>
      <c r="N1" s="154"/>
      <c r="O1" s="587" t="s">
        <v>45</v>
      </c>
      <c r="P1" s="587"/>
      <c r="Q1" s="587"/>
      <c r="R1" s="587"/>
      <c r="S1" s="179"/>
    </row>
    <row r="2" spans="1:20" ht="30" x14ac:dyDescent="0.25">
      <c r="A2" s="588" t="s">
        <v>38</v>
      </c>
      <c r="B2" s="157" t="s">
        <v>36</v>
      </c>
      <c r="C2" s="157" t="s">
        <v>52</v>
      </c>
      <c r="D2" s="157" t="s">
        <v>412</v>
      </c>
      <c r="E2" s="157" t="s">
        <v>5</v>
      </c>
      <c r="F2" s="158" t="s">
        <v>135</v>
      </c>
      <c r="G2" s="159" t="s">
        <v>190</v>
      </c>
      <c r="H2" s="160" t="s">
        <v>1165</v>
      </c>
      <c r="I2" s="161" t="s">
        <v>2576</v>
      </c>
      <c r="J2" s="154"/>
      <c r="K2" s="41" t="s">
        <v>2609</v>
      </c>
      <c r="L2" s="41" t="s">
        <v>50</v>
      </c>
      <c r="N2" s="163" t="s">
        <v>112</v>
      </c>
      <c r="O2" s="374" t="s">
        <v>108</v>
      </c>
      <c r="P2" s="382" t="s">
        <v>109</v>
      </c>
      <c r="Q2" s="162" t="s">
        <v>46</v>
      </c>
      <c r="R2" s="162" t="s">
        <v>55</v>
      </c>
    </row>
    <row r="3" spans="1:20" ht="15.75" x14ac:dyDescent="0.25">
      <c r="A3" s="588"/>
      <c r="B3" s="209" t="s">
        <v>445</v>
      </c>
      <c r="C3" s="165" t="str">
        <f>IF(ISERROR(VLOOKUP(B3,Données!$A$3:$K$1490,5,FALSE)),"",VLOOKUP(B3,Données!$A$3:$K$1490,5,FALSE))</f>
        <v>WAS</v>
      </c>
      <c r="D3" s="347">
        <f>IF(ISERROR(VLOOKUP(B3,Données!$A$3:$W$1490,22,FALSE)),"",VLOOKUP(B3,Données!$A$3:$W$1490,22,FALSE))</f>
        <v>1</v>
      </c>
      <c r="E3" s="165" t="str">
        <f>IF(ISERROR(VLOOKUP(B3,Données!$A$3:$K$1490,7,FALSE)),"",VLOOKUP(B3,Données!$A$3:$K$1490,7,FALSE))</f>
        <v>C</v>
      </c>
      <c r="F3" s="166">
        <f>IF(ISERROR(VLOOKUP(B3,Données!$A$3:$T$1490,11,FALSE)),0,VLOOKUP(B3,Données!$A$3:$T$1490,11,FALSE))</f>
        <v>7800000</v>
      </c>
      <c r="G3" s="167">
        <f>VALUE(COUNTIF(Validation!$A$2:$H$64,B3))-1</f>
        <v>0</v>
      </c>
      <c r="H3" s="363">
        <f>IF(ISERROR(VLOOKUP(B3,Données!$A$3:$T$1490,12,FALSE)),0,VLOOKUP(B3,Données!$A$3:$T$1490,12,FALSE))</f>
        <v>7800000</v>
      </c>
      <c r="I3" s="168">
        <f>IF(ISERROR(VLOOKUP(B3,Données!$A$3:$T$1490,20,FALSE)),0,VLOOKUP(B3,Données!$A$3:$T$1490,20,FALSE))</f>
        <v>6</v>
      </c>
      <c r="J3" s="154"/>
      <c r="K3" s="290" t="s">
        <v>2590</v>
      </c>
      <c r="L3" s="41" t="s">
        <v>49</v>
      </c>
      <c r="O3" s="209"/>
      <c r="P3" s="275"/>
      <c r="Q3" s="181"/>
      <c r="R3" s="181" t="str">
        <f>IF(Q3="","",Q3+7)</f>
        <v/>
      </c>
    </row>
    <row r="4" spans="1:20" ht="18.75" customHeight="1" x14ac:dyDescent="0.25">
      <c r="A4" s="588"/>
      <c r="B4" s="274" t="s">
        <v>324</v>
      </c>
      <c r="C4" s="165" t="str">
        <f>IF(ISERROR(VLOOKUP(B4,Données!$A$3:$K$1490,5,FALSE)),"",VLOOKUP(B4,Données!$A$3:$K$1490,5,FALSE))</f>
        <v>ARI</v>
      </c>
      <c r="D4" s="347">
        <f>IF(ISERROR(VLOOKUP(B4,Données!$A$3:$W$1490,22,FALSE)),"",VLOOKUP(B4,Données!$A$3:$W$1490,22,FALSE))</f>
        <v>1</v>
      </c>
      <c r="E4" s="165" t="str">
        <f>IF(ISERROR(VLOOKUP(B4,Données!$A$3:$K$1490,7,FALSE)),"",VLOOKUP(B4,Données!$A$3:$K$1490,7,FALSE))</f>
        <v>AD, C, AG</v>
      </c>
      <c r="F4" s="166">
        <f>IF(ISERROR(VLOOKUP(B4,Données!$A$3:$T$1490,11,FALSE)),0,VLOOKUP(B4,Données!$A$3:$T$1490,11,FALSE))</f>
        <v>1673333</v>
      </c>
      <c r="G4" s="167">
        <f>VALUE(COUNTIF(Validation!$A$2:$H$64,B4))-1</f>
        <v>0</v>
      </c>
      <c r="H4" s="363">
        <f>IF(ISERROR(VLOOKUP(B4,Données!$A$3:$T$1490,12,FALSE)),0,VLOOKUP(B4,Données!$A$3:$T$1490,12,FALSE))</f>
        <v>0</v>
      </c>
      <c r="I4" s="168">
        <f>IF(ISERROR(VLOOKUP(B4,Données!$A$3:$T$1490,20,FALSE)),0,VLOOKUP(B4,Données!$A$3:$T$1490,20,FALSE))</f>
        <v>1</v>
      </c>
      <c r="J4" s="154"/>
      <c r="K4" s="290" t="s">
        <v>2590</v>
      </c>
      <c r="L4" s="41" t="s">
        <v>107</v>
      </c>
      <c r="O4" s="41"/>
      <c r="P4" s="209"/>
      <c r="Q4" s="181"/>
      <c r="R4" s="181" t="str">
        <f t="shared" ref="R4:R37" si="0">IF(Q4="","",Q4+7)</f>
        <v/>
      </c>
    </row>
    <row r="5" spans="1:20" ht="19.5" customHeight="1" x14ac:dyDescent="0.25">
      <c r="A5" s="588"/>
      <c r="B5" s="274" t="s">
        <v>303</v>
      </c>
      <c r="C5" s="165" t="str">
        <f>IF(ISERROR(VLOOKUP(B5,Données!$A$3:$K$1490,5,FALSE)),"",VLOOKUP(B5,Données!$A$3:$K$1490,5,FALSE))</f>
        <v>WAS</v>
      </c>
      <c r="D5" s="347">
        <f>IF(ISERROR(VLOOKUP(B5,Données!$A$3:$W$1490,22,FALSE)),"",VLOOKUP(B5,Données!$A$3:$W$1490,22,FALSE))</f>
        <v>1</v>
      </c>
      <c r="E5" s="165" t="str">
        <f>IF(ISERROR(VLOOKUP(B5,Données!$A$3:$K$1490,7,FALSE)),"",VLOOKUP(B5,Données!$A$3:$K$1490,7,FALSE))</f>
        <v>C</v>
      </c>
      <c r="F5" s="166">
        <f>IF(ISERROR(VLOOKUP(B5,Données!$A$3:$T$1490,11,FALSE)),0,VLOOKUP(B5,Données!$A$3:$T$1490,11,FALSE))</f>
        <v>6700000</v>
      </c>
      <c r="G5" s="167">
        <f>VALUE(COUNTIF(Validation!$A$2:$H$64,B5))-1</f>
        <v>0</v>
      </c>
      <c r="H5" s="363">
        <f>IF(ISERROR(VLOOKUP(B5,Données!$A$3:$T$1490,12,FALSE)),0,VLOOKUP(B5,Données!$A$3:$T$1490,12,FALSE))</f>
        <v>0</v>
      </c>
      <c r="I5" s="168">
        <f>IF(ISERROR(VLOOKUP(B5,Données!$A$3:$T$1490,20,FALSE)),0,VLOOKUP(B5,Données!$A$3:$T$1490,20,FALSE))</f>
        <v>1</v>
      </c>
      <c r="J5" s="154"/>
      <c r="K5" s="290" t="s">
        <v>2590</v>
      </c>
      <c r="L5" s="41" t="s">
        <v>2591</v>
      </c>
      <c r="N5" s="41"/>
      <c r="O5" s="41"/>
      <c r="P5" s="41"/>
      <c r="Q5" s="181"/>
      <c r="R5" s="181" t="str">
        <f t="shared" si="0"/>
        <v/>
      </c>
    </row>
    <row r="6" spans="1:20" ht="15.75" x14ac:dyDescent="0.25">
      <c r="A6" s="588"/>
      <c r="B6" s="164" t="s">
        <v>304</v>
      </c>
      <c r="C6" s="165" t="str">
        <f>IF(ISERROR(VLOOKUP(B6,Données!$A$3:$K$1490,5,FALSE)),"",VLOOKUP(B6,Données!$A$3:$K$1490,5,FALSE))</f>
        <v>COL</v>
      </c>
      <c r="D6" s="347">
        <f>IF(ISERROR(VLOOKUP(B6,Données!$A$3:$W$1490,22,FALSE)),"",VLOOKUP(B6,Données!$A$3:$W$1490,22,FALSE))</f>
        <v>1</v>
      </c>
      <c r="E6" s="165" t="str">
        <f>IF(ISERROR(VLOOKUP(B6,Données!$A$3:$K$1490,7,FALSE)),"",VLOOKUP(B6,Données!$A$3:$K$1490,7,FALSE))</f>
        <v>AD</v>
      </c>
      <c r="F6" s="166">
        <f>IF(ISERROR(VLOOKUP(B6,Données!$A$3:$T$1490,11,FALSE)),0,VLOOKUP(B6,Données!$A$3:$T$1490,11,FALSE))</f>
        <v>0</v>
      </c>
      <c r="G6" s="167">
        <f>VALUE(COUNTIF(Validation!$A$2:$H$64,B6))-1</f>
        <v>0</v>
      </c>
      <c r="H6" s="363">
        <f>IF(ISERROR(VLOOKUP(B6,Données!$A$3:$T$1490,12,FALSE)),0,VLOOKUP(B6,Données!$A$3:$T$1490,12,FALSE))</f>
        <v>0</v>
      </c>
      <c r="I6" s="168">
        <f>IF(ISERROR(VLOOKUP(B6,Données!$A$3:$T$1490,20,FALSE)),0,VLOOKUP(B6,Données!$A$3:$T$1490,20,FALSE))</f>
        <v>0</v>
      </c>
      <c r="J6" s="154"/>
      <c r="K6" s="290"/>
      <c r="L6" s="41"/>
      <c r="N6" s="41"/>
      <c r="O6" s="41"/>
      <c r="Q6" s="181"/>
      <c r="R6" s="181" t="str">
        <f t="shared" si="0"/>
        <v/>
      </c>
    </row>
    <row r="7" spans="1:20" ht="15.75" x14ac:dyDescent="0.25">
      <c r="A7" s="588"/>
      <c r="B7" s="209" t="s">
        <v>305</v>
      </c>
      <c r="C7" s="165" t="str">
        <f>IF(ISERROR(VLOOKUP(B7,Données!$A$3:$K$1490,5,FALSE)),"",VLOOKUP(B7,Données!$A$3:$K$1490,5,FALSE))</f>
        <v>WPG</v>
      </c>
      <c r="D7" s="347">
        <f>IF(ISERROR(VLOOKUP(B7,Données!$A$3:$W$1490,22,FALSE)),"",VLOOKUP(B7,Données!$A$3:$W$1490,22,FALSE))</f>
        <v>1</v>
      </c>
      <c r="E7" s="165" t="str">
        <f>IF(ISERROR(VLOOKUP(B7,Données!$A$3:$K$1490,7,FALSE)),"",VLOOKUP(B7,Données!$A$3:$K$1490,7,FALSE))</f>
        <v>C</v>
      </c>
      <c r="F7" s="166">
        <f>IF(ISERROR(VLOOKUP(B7,Données!$A$3:$T$1490,11,FALSE)),0,VLOOKUP(B7,Données!$A$3:$T$1490,11,FALSE))</f>
        <v>6125000</v>
      </c>
      <c r="G7" s="167">
        <f>VALUE(COUNTIF(Validation!$A$2:$H$64,B7))-1</f>
        <v>0</v>
      </c>
      <c r="H7" s="363">
        <f>IF(ISERROR(VLOOKUP(B7,Données!$A$3:$T$1490,12,FALSE)),0,VLOOKUP(B7,Données!$A$3:$T$1490,12,FALSE))</f>
        <v>6125000</v>
      </c>
      <c r="I7" s="168">
        <f>IF(ISERROR(VLOOKUP(B7,Données!$A$3:$T$1490,20,FALSE)),0,VLOOKUP(B7,Données!$A$3:$T$1490,20,FALSE))</f>
        <v>5</v>
      </c>
      <c r="J7" s="154"/>
      <c r="N7" s="390"/>
      <c r="P7" s="41"/>
      <c r="Q7" s="181"/>
      <c r="R7" s="181" t="str">
        <f t="shared" si="0"/>
        <v/>
      </c>
      <c r="S7" s="390"/>
      <c r="T7" s="390"/>
    </row>
    <row r="8" spans="1:20" ht="15.75" x14ac:dyDescent="0.25">
      <c r="A8" s="588"/>
      <c r="B8" s="209" t="s">
        <v>323</v>
      </c>
      <c r="C8" s="165" t="str">
        <f>IF(ISERROR(VLOOKUP(B8,Données!$A$3:$K$1490,5,FALSE)),"",VLOOKUP(B8,Données!$A$3:$K$1490,5,FALSE))</f>
        <v>CHI</v>
      </c>
      <c r="D8" s="347">
        <f>IF(ISERROR(VLOOKUP(B8,Données!$A$3:$W$1490,22,FALSE)),"",VLOOKUP(B8,Données!$A$3:$W$1490,22,FALSE))</f>
        <v>1</v>
      </c>
      <c r="E8" s="165" t="str">
        <f>IF(ISERROR(VLOOKUP(B8,Données!$A$3:$K$1490,7,FALSE)),"",VLOOKUP(B8,Données!$A$3:$K$1490,7,FALSE))</f>
        <v>AG, AD</v>
      </c>
      <c r="F8" s="166">
        <f>IF(ISERROR(VLOOKUP(B8,Données!$A$3:$T$1490,11,FALSE)),0,VLOOKUP(B8,Données!$A$3:$T$1490,11,FALSE))</f>
        <v>894166</v>
      </c>
      <c r="G8" s="167">
        <f>VALUE(COUNTIF(Validation!$A$2:$H$64,B8))-1</f>
        <v>0</v>
      </c>
      <c r="H8" s="363">
        <f>IF(ISERROR(VLOOKUP(B8,Données!$A$3:$T$1490,12,FALSE)),0,VLOOKUP(B8,Données!$A$3:$T$1490,12,FALSE))</f>
        <v>0</v>
      </c>
      <c r="I8" s="168">
        <f>IF(ISERROR(VLOOKUP(B8,Données!$A$3:$T$1490,20,FALSE)),0,VLOOKUP(B8,Données!$A$3:$T$1490,20,FALSE))</f>
        <v>1</v>
      </c>
      <c r="J8" s="154"/>
      <c r="O8" s="41"/>
      <c r="P8" s="41"/>
      <c r="Q8" s="181"/>
      <c r="R8" s="181" t="str">
        <f>IF(Q8="","",Q8+7)</f>
        <v/>
      </c>
    </row>
    <row r="9" spans="1:20" ht="15.75" x14ac:dyDescent="0.25">
      <c r="A9" s="588"/>
      <c r="B9" s="164" t="s">
        <v>307</v>
      </c>
      <c r="C9" s="165" t="str">
        <f>IF(ISERROR(VLOOKUP(B9,Données!$A$3:$K$1490,5,FALSE)),"",VLOOKUP(B9,Données!$A$3:$K$1490,5,FALSE))</f>
        <v>TBL</v>
      </c>
      <c r="D9" s="347">
        <f>IF(ISERROR(VLOOKUP(B9,Données!$A$3:$W$1490,22,FALSE)),"",VLOOKUP(B9,Données!$A$3:$W$1490,22,FALSE))</f>
        <v>1</v>
      </c>
      <c r="E9" s="165" t="str">
        <f>IF(ISERROR(VLOOKUP(B9,Données!$A$3:$K$1490,7,FALSE)),"",VLOOKUP(B9,Données!$A$3:$K$1490,7,FALSE))</f>
        <v>C, AD</v>
      </c>
      <c r="F9" s="166">
        <f>IF(ISERROR(VLOOKUP(B9,Données!$A$3:$T$1490,11,FALSE)),0,VLOOKUP(B9,Données!$A$3:$T$1490,11,FALSE))</f>
        <v>0</v>
      </c>
      <c r="G9" s="167">
        <f>VALUE(COUNTIF(Validation!$A$2:$H$64,B9))-1</f>
        <v>0</v>
      </c>
      <c r="H9" s="363">
        <f>IF(ISERROR(VLOOKUP(B9,Données!$A$3:$T$1490,12,FALSE)),0,VLOOKUP(B9,Données!$A$3:$T$1490,12,FALSE))</f>
        <v>0</v>
      </c>
      <c r="I9" s="168">
        <f>IF(ISERROR(VLOOKUP(B9,Données!$A$3:$T$1490,20,FALSE)),0,VLOOKUP(B9,Données!$A$3:$T$1490,20,FALSE))</f>
        <v>0</v>
      </c>
      <c r="J9" s="154"/>
      <c r="K9" s="590" t="s">
        <v>60</v>
      </c>
      <c r="L9" s="590"/>
      <c r="O9" s="41"/>
      <c r="Q9" s="181"/>
      <c r="R9" s="181" t="str">
        <f>IF(Q9="","",Q9+7)</f>
        <v/>
      </c>
    </row>
    <row r="10" spans="1:20" ht="15.75" x14ac:dyDescent="0.25">
      <c r="A10" s="588"/>
      <c r="B10" s="209" t="s">
        <v>142</v>
      </c>
      <c r="C10" s="165" t="str">
        <f>IF(ISERROR(VLOOKUP(B10,Données!$A$3:$K$1490,5,FALSE)),"",VLOOKUP(B10,Données!$A$3:$K$1490,5,FALSE))</f>
        <v>VAN</v>
      </c>
      <c r="D10" s="347">
        <f>IF(ISERROR(VLOOKUP(B10,Données!$A$3:$W$1490,22,FALSE)),"",VLOOKUP(B10,Données!$A$3:$W$1490,22,FALSE))</f>
        <v>1</v>
      </c>
      <c r="E10" s="165" t="str">
        <f>IF(ISERROR(VLOOKUP(B10,Données!$A$3:$K$1490,7,FALSE)),"",VLOOKUP(B10,Données!$A$3:$K$1490,7,FALSE))</f>
        <v>C, AG</v>
      </c>
      <c r="F10" s="166">
        <f>IF(ISERROR(VLOOKUP(B10,Données!$A$3:$T$1490,11,FALSE)),0,VLOOKUP(B10,Données!$A$3:$T$1490,11,FALSE))</f>
        <v>3775000</v>
      </c>
      <c r="G10" s="167">
        <f>VALUE(COUNTIF(Validation!$A$2:$H$64,B10))-1</f>
        <v>0</v>
      </c>
      <c r="H10" s="363">
        <f>IF(ISERROR(VLOOKUP(B10,Données!$A$3:$T$1490,12,FALSE)),0,VLOOKUP(B10,Données!$A$3:$T$1490,12,FALSE))</f>
        <v>3775000</v>
      </c>
      <c r="I10" s="168">
        <f>IF(ISERROR(VLOOKUP(B10,Données!$A$3:$T$1490,20,FALSE)),0,VLOOKUP(B10,Données!$A$3:$T$1490,20,FALSE))</f>
        <v>2</v>
      </c>
      <c r="J10" s="154"/>
      <c r="K10" s="162" t="s">
        <v>62</v>
      </c>
      <c r="L10" s="162" t="s">
        <v>61</v>
      </c>
      <c r="O10" s="41"/>
      <c r="P10" s="41"/>
      <c r="Q10" s="181"/>
      <c r="R10" s="181" t="str">
        <f>IF(Q10="","",Q10+7)</f>
        <v/>
      </c>
    </row>
    <row r="11" spans="1:20" ht="15.75" x14ac:dyDescent="0.25">
      <c r="A11" s="588"/>
      <c r="B11" s="164" t="s">
        <v>309</v>
      </c>
      <c r="C11" s="165" t="str">
        <f>IF(ISERROR(VLOOKUP(B11,Données!$A$3:$K$1490,5,FALSE)),"",VLOOKUP(B11,Données!$A$3:$K$1490,5,FALSE))</f>
        <v>TOR</v>
      </c>
      <c r="D11" s="347">
        <f>IF(ISERROR(VLOOKUP(B11,Données!$A$3:$W$1490,22,FALSE)),"",VLOOKUP(B11,Données!$A$3:$W$1490,22,FALSE))</f>
        <v>1</v>
      </c>
      <c r="E11" s="165" t="str">
        <f>IF(ISERROR(VLOOKUP(B11,Données!$A$3:$K$1490,7,FALSE)),"",VLOOKUP(B11,Données!$A$3:$K$1490,7,FALSE))</f>
        <v>C</v>
      </c>
      <c r="F11" s="166">
        <f>IF(ISERROR(VLOOKUP(B11,Données!$A$3:$T$1490,11,FALSE)),0,VLOOKUP(B11,Données!$A$3:$T$1490,11,FALSE))</f>
        <v>11000000</v>
      </c>
      <c r="G11" s="167">
        <f>VALUE(COUNTIF(Validation!$A$2:$H$64,B11))-1</f>
        <v>0</v>
      </c>
      <c r="H11" s="363">
        <f>IF(ISERROR(VLOOKUP(B11,Données!$A$3:$T$1490,12,FALSE)),0,VLOOKUP(B11,Données!$A$3:$T$1490,12,FALSE))</f>
        <v>11000000</v>
      </c>
      <c r="I11" s="168">
        <f>IF(ISERROR(VLOOKUP(B11,Données!$A$3:$T$1490,20,FALSE)),0,VLOOKUP(B11,Données!$A$3:$T$1490,20,FALSE))</f>
        <v>6</v>
      </c>
      <c r="J11" s="154"/>
      <c r="K11" s="41" t="s">
        <v>193</v>
      </c>
      <c r="L11" s="41" t="s">
        <v>1351</v>
      </c>
      <c r="O11" s="41"/>
      <c r="P11" s="41"/>
      <c r="Q11" s="181"/>
      <c r="R11" s="181" t="str">
        <f>IF(Q11="","",Q11+7)</f>
        <v/>
      </c>
    </row>
    <row r="12" spans="1:20" ht="15.75" x14ac:dyDescent="0.25">
      <c r="A12" s="588"/>
      <c r="B12" s="209" t="s">
        <v>306</v>
      </c>
      <c r="C12" s="165" t="str">
        <f>IF(ISERROR(VLOOKUP(B12,Données!$A$3:$K$1490,5,FALSE)),"",VLOOKUP(B12,Données!$A$3:$K$1490,5,FALSE))</f>
        <v>FLO</v>
      </c>
      <c r="D12" s="347">
        <f>IF(ISERROR(VLOOKUP(B12,Données!$A$3:$W$1490,22,FALSE)),"",VLOOKUP(B12,Données!$A$3:$W$1490,22,FALSE))</f>
        <v>1</v>
      </c>
      <c r="E12" s="165" t="str">
        <f>IF(ISERROR(VLOOKUP(B12,Données!$A$3:$K$1490,7,FALSE)),"",VLOOKUP(B12,Données!$A$3:$K$1490,7,FALSE))</f>
        <v>AG, C</v>
      </c>
      <c r="F12" s="166">
        <f>IF(ISERROR(VLOOKUP(B12,Données!$A$3:$T$1490,11,FALSE)),0,VLOOKUP(B12,Données!$A$3:$T$1490,11,FALSE))</f>
        <v>5900000</v>
      </c>
      <c r="G12" s="167">
        <f>VALUE(COUNTIF(Validation!$A$2:$H$64,B12))-1</f>
        <v>0</v>
      </c>
      <c r="H12" s="363">
        <f>IF(ISERROR(VLOOKUP(B12,Données!$A$3:$T$1490,12,FALSE)),0,VLOOKUP(B12,Données!$A$3:$T$1490,12,FALSE))</f>
        <v>5900000</v>
      </c>
      <c r="I12" s="168">
        <f>IF(ISERROR(VLOOKUP(B12,Données!$A$3:$T$1490,20,FALSE)),0,VLOOKUP(B12,Données!$A$3:$T$1490,20,FALSE))</f>
        <v>4</v>
      </c>
      <c r="J12" s="154"/>
      <c r="K12" s="155" t="s">
        <v>193</v>
      </c>
      <c r="L12" s="155" t="s">
        <v>1351</v>
      </c>
      <c r="O12" s="41"/>
      <c r="P12" s="41"/>
      <c r="Q12" s="181"/>
      <c r="R12" s="181" t="str">
        <f>IF(Q12="","",Q12+7)</f>
        <v/>
      </c>
    </row>
    <row r="13" spans="1:20" ht="15.75" x14ac:dyDescent="0.25">
      <c r="A13" s="588"/>
      <c r="B13" s="274" t="s">
        <v>311</v>
      </c>
      <c r="C13" s="165" t="str">
        <f>IF(ISERROR(VLOOKUP(B13,Données!$A$3:$K$1490,5,FALSE)),"",VLOOKUP(B13,Données!$A$3:$K$1490,5,FALSE))</f>
        <v>COL</v>
      </c>
      <c r="D13" s="347">
        <f>IF(ISERROR(VLOOKUP(B13,Données!$A$3:$W$1490,22,FALSE)),"",VLOOKUP(B13,Données!$A$3:$W$1490,22,FALSE))</f>
        <v>1</v>
      </c>
      <c r="E13" s="165" t="str">
        <f>IF(ISERROR(VLOOKUP(B13,Données!$A$3:$K$1490,7,FALSE)),"",VLOOKUP(B13,Données!$A$3:$K$1490,7,FALSE))</f>
        <v>C, AD</v>
      </c>
      <c r="F13" s="166">
        <f>IF(ISERROR(VLOOKUP(B13,Données!$A$3:$T$1490,11,FALSE)),0,VLOOKUP(B13,Données!$A$3:$T$1490,11,FALSE))</f>
        <v>6300000</v>
      </c>
      <c r="G13" s="167">
        <f>VALUE(COUNTIF(Validation!$A$2:$H$64,B13))-1</f>
        <v>0</v>
      </c>
      <c r="H13" s="363">
        <f>IF(ISERROR(VLOOKUP(B13,Données!$A$3:$T$1490,12,FALSE)),0,VLOOKUP(B13,Données!$A$3:$T$1490,12,FALSE))</f>
        <v>6300000</v>
      </c>
      <c r="I13" s="168">
        <f>IF(ISERROR(VLOOKUP(B13,Données!$A$3:$T$1490,20,FALSE)),0,VLOOKUP(B13,Données!$A$3:$T$1490,20,FALSE))</f>
        <v>4</v>
      </c>
      <c r="J13" s="154"/>
      <c r="K13" s="41" t="s">
        <v>194</v>
      </c>
      <c r="L13" s="155" t="s">
        <v>1351</v>
      </c>
      <c r="O13" s="41"/>
      <c r="P13" s="41"/>
      <c r="Q13" s="181"/>
      <c r="R13" s="181" t="str">
        <f t="shared" si="0"/>
        <v/>
      </c>
    </row>
    <row r="14" spans="1:20" ht="15.75" x14ac:dyDescent="0.25">
      <c r="A14" s="589"/>
      <c r="B14" s="278" t="s">
        <v>312</v>
      </c>
      <c r="C14" s="170" t="str">
        <f>IF(ISERROR(VLOOKUP(B14,Données!$A$3:$K$1490,5,FALSE)),"",VLOOKUP(B14,Données!$A$3:$K$1490,5,FALSE))</f>
        <v>NYI</v>
      </c>
      <c r="D14" s="349">
        <f>IF(ISERROR(VLOOKUP(B14,Données!$A$3:$W$1490,22,FALSE)),"",VLOOKUP(B14,Données!$A$3:$W$1490,22,FALSE))</f>
        <v>1</v>
      </c>
      <c r="E14" s="170" t="str">
        <f>IF(ISERROR(VLOOKUP(B14,Données!$A$3:$K$1490,7,FALSE)),"",VLOOKUP(B14,Données!$A$3:$K$1490,7,FALSE))</f>
        <v>C</v>
      </c>
      <c r="F14" s="171">
        <f>IF(ISERROR(VLOOKUP(B14,Données!$A$3:$T$1490,11,FALSE)),0,VLOOKUP(B14,Données!$A$3:$T$1490,11,FALSE))</f>
        <v>1263333</v>
      </c>
      <c r="G14" s="172">
        <f>VALUE(COUNTIF(Validation!$A$2:$H$64,B14))-1</f>
        <v>0</v>
      </c>
      <c r="H14" s="364">
        <f>IF(ISERROR(VLOOKUP(B14,Données!$A$3:$T$1490,12,FALSE)),0,VLOOKUP(B14,Données!$A$3:$T$1490,12,FALSE))</f>
        <v>0</v>
      </c>
      <c r="I14" s="173">
        <f>IF(ISERROR(VLOOKUP(B14,Données!$A$3:$T$1490,20,FALSE)),0,VLOOKUP(B14,Données!$A$3:$T$1490,20,FALSE))</f>
        <v>1</v>
      </c>
      <c r="J14" s="154"/>
      <c r="K14" s="41" t="s">
        <v>194</v>
      </c>
      <c r="L14" s="41" t="s">
        <v>1351</v>
      </c>
      <c r="O14" s="41"/>
      <c r="P14" s="41"/>
      <c r="Q14" s="181"/>
      <c r="R14" s="181" t="str">
        <f t="shared" si="0"/>
        <v/>
      </c>
    </row>
    <row r="15" spans="1:20" ht="15.75" x14ac:dyDescent="0.25">
      <c r="A15" s="591" t="s">
        <v>39</v>
      </c>
      <c r="B15" s="275" t="s">
        <v>294</v>
      </c>
      <c r="C15" s="165" t="str">
        <f>IF(ISERROR(VLOOKUP(B15,Données!$A$3:$K$1490,5,FALSE)),"",VLOOKUP(B15,Données!$A$3:$K$1490,5,FALSE))</f>
        <v>BOS</v>
      </c>
      <c r="D15" s="347">
        <f>IF(ISERROR(VLOOKUP(B15,Données!$A$3:$W$1490,22,FALSE)),"",VLOOKUP(B15,Données!$A$3:$W$1490,22,FALSE))</f>
        <v>1</v>
      </c>
      <c r="E15" s="165" t="str">
        <f>IF(ISERROR(VLOOKUP(B15,Données!$A$3:$K$1490,7,FALSE)),"",VLOOKUP(B15,Données!$A$3:$K$1490,7,FALSE))</f>
        <v>DG</v>
      </c>
      <c r="F15" s="166">
        <f>IF(ISERROR(VLOOKUP(B15,Données!$A$3:$T$1490,11,FALSE)),0,VLOOKUP(B15,Données!$A$3:$T$1490,11,FALSE))</f>
        <v>5250000</v>
      </c>
      <c r="G15" s="167">
        <f>VALUE(COUNTIF(Validation!$A$2:$H$64,B15))-1</f>
        <v>0</v>
      </c>
      <c r="H15" s="363">
        <f>IF(ISERROR(VLOOKUP(B15,Données!$A$3:$T$1490,12,FALSE)),0,VLOOKUP(B15,Données!$A$3:$T$1490,12,FALSE))</f>
        <v>0</v>
      </c>
      <c r="I15" s="168">
        <f>IF(ISERROR(VLOOKUP(B15,Données!$A$3:$T$1490,20,FALSE)),0,VLOOKUP(B15,Données!$A$3:$T$1490,20,FALSE))</f>
        <v>1</v>
      </c>
      <c r="J15" s="154"/>
      <c r="K15" s="41" t="s">
        <v>194</v>
      </c>
      <c r="L15" s="41" t="s">
        <v>1351</v>
      </c>
      <c r="O15" s="41"/>
      <c r="P15" s="41"/>
      <c r="Q15" s="181"/>
      <c r="R15" s="181" t="str">
        <f t="shared" si="0"/>
        <v/>
      </c>
    </row>
    <row r="16" spans="1:20" ht="15.75" x14ac:dyDescent="0.25">
      <c r="A16" s="592"/>
      <c r="B16" s="164" t="s">
        <v>314</v>
      </c>
      <c r="C16" s="165" t="str">
        <f>IF(ISERROR(VLOOKUP(B16,Données!$A$3:$K$1490,5,FALSE)),"",VLOOKUP(B16,Données!$A$3:$K$1490,5,FALSE))</f>
        <v>PHI</v>
      </c>
      <c r="D16" s="347">
        <f>IF(ISERROR(VLOOKUP(B16,Données!$A$3:$W$1490,22,FALSE)),"",VLOOKUP(B16,Données!$A$3:$W$1490,22,FALSE))</f>
        <v>1</v>
      </c>
      <c r="E16" s="165" t="str">
        <f>IF(ISERROR(VLOOKUP(B16,Données!$A$3:$K$1490,7,FALSE)),"",VLOOKUP(B16,Données!$A$3:$K$1490,7,FALSE))</f>
        <v>DG</v>
      </c>
      <c r="F16" s="166">
        <f>IF(ISERROR(VLOOKUP(B16,Données!$A$3:$T$1490,11,FALSE)),0,VLOOKUP(B16,Données!$A$3:$T$1490,11,FALSE))</f>
        <v>0</v>
      </c>
      <c r="G16" s="167">
        <f>VALUE(COUNTIF(Validation!$A$2:$H$64,B16))-1</f>
        <v>0</v>
      </c>
      <c r="H16" s="363">
        <f>IF(ISERROR(VLOOKUP(B16,Données!$A$3:$T$1490,12,FALSE)),0,VLOOKUP(B16,Données!$A$3:$T$1490,12,FALSE))</f>
        <v>0</v>
      </c>
      <c r="I16" s="168">
        <f>IF(ISERROR(VLOOKUP(B16,Données!$A$3:$T$1490,20,FALSE)),0,VLOOKUP(B16,Données!$A$3:$T$1490,20,FALSE))</f>
        <v>0</v>
      </c>
      <c r="J16" s="154"/>
      <c r="K16" s="155" t="s">
        <v>195</v>
      </c>
      <c r="L16" s="41" t="s">
        <v>1351</v>
      </c>
      <c r="O16" s="41"/>
      <c r="P16" s="41"/>
      <c r="Q16" s="181"/>
      <c r="R16" s="181" t="str">
        <f t="shared" si="0"/>
        <v/>
      </c>
    </row>
    <row r="17" spans="1:18" ht="15.75" x14ac:dyDescent="0.25">
      <c r="A17" s="592"/>
      <c r="B17" s="209" t="s">
        <v>315</v>
      </c>
      <c r="C17" s="165" t="str">
        <f>IF(ISERROR(VLOOKUP(B17,Données!$A$3:$K$1490,5,FALSE)),"",VLOOKUP(B17,Données!$A$3:$K$1490,5,FALSE))</f>
        <v>ARI</v>
      </c>
      <c r="D17" s="347">
        <f>IF(ISERROR(VLOOKUP(B17,Données!$A$3:$W$1490,22,FALSE)),"",VLOOKUP(B17,Données!$A$3:$W$1490,22,FALSE))</f>
        <v>1</v>
      </c>
      <c r="E17" s="165" t="str">
        <f>IF(ISERROR(VLOOKUP(B17,Données!$A$3:$K$1490,7,FALSE)),"",VLOOKUP(B17,Données!$A$3:$K$1490,7,FALSE))</f>
        <v>DG</v>
      </c>
      <c r="F17" s="166">
        <f>IF(ISERROR(VLOOKUP(B17,Données!$A$3:$T$1490,11,FALSE)),0,VLOOKUP(B17,Données!$A$3:$T$1490,11,FALSE))</f>
        <v>8250000</v>
      </c>
      <c r="G17" s="167">
        <f>VALUE(COUNTIF(Validation!$A$2:$H$64,B17))-1</f>
        <v>0</v>
      </c>
      <c r="H17" s="363">
        <f>IF(ISERROR(VLOOKUP(B17,Données!$A$3:$T$1490,12,FALSE)),0,VLOOKUP(B17,Données!$A$3:$T$1490,12,FALSE))</f>
        <v>8250000</v>
      </c>
      <c r="I17" s="168">
        <f>IF(ISERROR(VLOOKUP(B17,Données!$A$3:$T$1490,20,FALSE)),0,VLOOKUP(B17,Données!$A$3:$T$1490,20,FALSE))</f>
        <v>7</v>
      </c>
      <c r="J17" s="154"/>
      <c r="O17" s="41"/>
      <c r="P17" s="41"/>
      <c r="Q17" s="181"/>
      <c r="R17" s="181" t="str">
        <f t="shared" si="0"/>
        <v/>
      </c>
    </row>
    <row r="18" spans="1:18" ht="15.75" x14ac:dyDescent="0.25">
      <c r="A18" s="592"/>
      <c r="B18" s="209" t="s">
        <v>316</v>
      </c>
      <c r="C18" s="165" t="str">
        <f>IF(ISERROR(VLOOKUP(B18,Données!$A$3:$K$1490,5,FALSE)),"",VLOOKUP(B18,Données!$A$3:$K$1490,5,FALSE))</f>
        <v>PHI</v>
      </c>
      <c r="D18" s="347">
        <f>IF(ISERROR(VLOOKUP(B18,Données!$A$3:$W$1490,22,FALSE)),"",VLOOKUP(B18,Données!$A$3:$W$1490,22,FALSE))</f>
        <v>1</v>
      </c>
      <c r="E18" s="165" t="str">
        <f>IF(ISERROR(VLOOKUP(B18,Données!$A$3:$K$1490,7,FALSE)),"",VLOOKUP(B18,Données!$A$3:$K$1490,7,FALSE))</f>
        <v>DG</v>
      </c>
      <c r="F18" s="166">
        <f>IF(ISERROR(VLOOKUP(B18,Données!$A$3:$T$1490,11,FALSE)),0,VLOOKUP(B18,Données!$A$3:$T$1490,11,FALSE))</f>
        <v>4500000</v>
      </c>
      <c r="G18" s="167">
        <f>VALUE(COUNTIF(Validation!$A$2:$H$64,B18))-1</f>
        <v>0</v>
      </c>
      <c r="H18" s="363">
        <f>IF(ISERROR(VLOOKUP(B18,Données!$A$3:$T$1490,12,FALSE)),0,VLOOKUP(B18,Données!$A$3:$T$1490,12,FALSE))</f>
        <v>4500000</v>
      </c>
      <c r="I18" s="168">
        <f>IF(ISERROR(VLOOKUP(B18,Données!$A$3:$T$1490,20,FALSE)),0,VLOOKUP(B18,Données!$A$3:$T$1490,20,FALSE))</f>
        <v>4</v>
      </c>
      <c r="J18" s="174"/>
      <c r="K18" s="41" t="s">
        <v>195</v>
      </c>
      <c r="L18" s="41" t="s">
        <v>2606</v>
      </c>
      <c r="O18" s="41"/>
      <c r="P18" s="41"/>
      <c r="Q18" s="181"/>
      <c r="R18" s="181" t="str">
        <f t="shared" si="0"/>
        <v/>
      </c>
    </row>
    <row r="19" spans="1:18" ht="15.75" x14ac:dyDescent="0.25">
      <c r="A19" s="592"/>
      <c r="B19" s="209" t="s">
        <v>317</v>
      </c>
      <c r="C19" s="165" t="str">
        <f>IF(ISERROR(VLOOKUP(B19,Données!$A$3:$K$1490,5,FALSE)),"",VLOOKUP(B19,Données!$A$3:$K$1490,5,FALSE))</f>
        <v>NAS</v>
      </c>
      <c r="D19" s="347">
        <f>IF(ISERROR(VLOOKUP(B19,Données!$A$3:$W$1490,22,FALSE)),"",VLOOKUP(B19,Données!$A$3:$W$1490,22,FALSE))</f>
        <v>1</v>
      </c>
      <c r="E19" s="165" t="str">
        <f>IF(ISERROR(VLOOKUP(B19,Données!$A$3:$K$1490,7,FALSE)),"",VLOOKUP(B19,Données!$A$3:$K$1490,7,FALSE))</f>
        <v>DG</v>
      </c>
      <c r="F19" s="166">
        <f>IF(ISERROR(VLOOKUP(B19,Données!$A$3:$T$1490,11,FALSE)),0,VLOOKUP(B19,Données!$A$3:$T$1490,11,FALSE))</f>
        <v>4000000</v>
      </c>
      <c r="G19" s="167">
        <f>VALUE(COUNTIF(Validation!$A$2:$H$64,B19))-1</f>
        <v>0</v>
      </c>
      <c r="H19" s="363">
        <f>IF(ISERROR(VLOOKUP(B19,Données!$A$3:$T$1490,12,FALSE)),0,VLOOKUP(B19,Données!$A$3:$T$1490,12,FALSE))</f>
        <v>0</v>
      </c>
      <c r="I19" s="168">
        <f>IF(ISERROR(VLOOKUP(B19,Données!$A$3:$T$1490,20,FALSE)),0,VLOOKUP(B19,Données!$A$3:$T$1490,20,FALSE))</f>
        <v>1</v>
      </c>
      <c r="J19" s="174"/>
      <c r="O19" s="41"/>
      <c r="P19" s="41"/>
      <c r="Q19" s="181"/>
      <c r="R19" s="181" t="str">
        <f t="shared" si="0"/>
        <v/>
      </c>
    </row>
    <row r="20" spans="1:18" ht="15.75" x14ac:dyDescent="0.25">
      <c r="A20" s="593"/>
      <c r="B20" s="277" t="s">
        <v>274</v>
      </c>
      <c r="C20" s="170" t="str">
        <f>IF(ISERROR(VLOOKUP(B20,Données!$A$3:$K$1490,5,FALSE)),"",VLOOKUP(B20,Données!$A$3:$K$1490,5,FALSE))</f>
        <v>TOR</v>
      </c>
      <c r="D20" s="349">
        <f>IF(ISERROR(VLOOKUP(B20,Données!$A$3:$W$1490,22,FALSE)),"",VLOOKUP(B20,Données!$A$3:$W$1490,22,FALSE))</f>
        <v>1</v>
      </c>
      <c r="E20" s="170" t="str">
        <f>IF(ISERROR(VLOOKUP(B20,Données!$A$3:$K$1490,7,FALSE)),"",VLOOKUP(B20,Données!$A$3:$K$1490,7,FALSE))</f>
        <v>DG</v>
      </c>
      <c r="F20" s="171">
        <f>IF(ISERROR(VLOOKUP(B20,Données!$A$3:$T$1490,11,FALSE)),0,VLOOKUP(B20,Données!$A$3:$T$1490,11,FALSE))</f>
        <v>5000000</v>
      </c>
      <c r="G20" s="172">
        <f>VALUE(COUNTIF(Validation!$A$2:$H$64,B20))-1</f>
        <v>0</v>
      </c>
      <c r="H20" s="364">
        <f>IF(ISERROR(VLOOKUP(B20,Données!$A$3:$T$1490,12,FALSE)),0,VLOOKUP(B20,Données!$A$3:$T$1490,12,FALSE))</f>
        <v>5000000</v>
      </c>
      <c r="I20" s="173">
        <f>IF(ISERROR(VLOOKUP(B20,Données!$A$3:$T$1490,20,FALSE)),0,VLOOKUP(B20,Données!$A$3:$T$1490,20,FALSE))</f>
        <v>3</v>
      </c>
      <c r="J20" s="174"/>
      <c r="O20" s="41"/>
      <c r="P20" s="41"/>
      <c r="Q20" s="181"/>
      <c r="R20" s="181" t="str">
        <f t="shared" si="0"/>
        <v/>
      </c>
    </row>
    <row r="21" spans="1:18" ht="20.25" customHeight="1" x14ac:dyDescent="0.25">
      <c r="A21" s="594" t="s">
        <v>40</v>
      </c>
      <c r="B21" s="274" t="s">
        <v>319</v>
      </c>
      <c r="C21" s="165" t="str">
        <f>IF(ISERROR(VLOOKUP(B21,Données!$A$3:$K$1490,5,FALSE)),"",VLOOKUP(B21,Données!$A$3:$K$1490,5,FALSE))</f>
        <v>LAK</v>
      </c>
      <c r="D21" s="347">
        <f>IF(ISERROR(VLOOKUP(B21,Données!$A$3:$W$1490,22,FALSE)),"",VLOOKUP(B21,Données!$A$3:$W$1490,22,FALSE))</f>
        <v>1</v>
      </c>
      <c r="E21" s="165" t="str">
        <f>IF(ISERROR(VLOOKUP(B21,Données!$A$3:$K$1490,7,FALSE)),"",VLOOKUP(B21,Données!$A$3:$K$1490,7,FALSE))</f>
        <v>G</v>
      </c>
      <c r="F21" s="166">
        <f>IF(ISERROR(VLOOKUP(B21,Données!$A$3:$T$1490,11,FALSE)),0,VLOOKUP(B21,Données!$A$3:$T$1490,11,FALSE))</f>
        <v>5800000</v>
      </c>
      <c r="G21" s="167">
        <f>VALUE(COUNTIF(Validation!$A$2:$H$64,B21))-1</f>
        <v>0</v>
      </c>
      <c r="H21" s="363">
        <f>IF(ISERROR(VLOOKUP(B21,Données!$A$3:$T$1490,12,FALSE)),0,VLOOKUP(B21,Données!$A$3:$T$1490,12,FALSE))</f>
        <v>5800000</v>
      </c>
      <c r="I21" s="168">
        <f>IF(ISERROR(VLOOKUP(B21,Données!$A$3:$T$1490,20,FALSE)),0,VLOOKUP(B21,Données!$A$3:$T$1490,20,FALSE))</f>
        <v>4</v>
      </c>
      <c r="J21" s="154"/>
      <c r="O21" s="41"/>
      <c r="P21" s="41"/>
      <c r="Q21" s="181"/>
      <c r="R21" s="181" t="str">
        <f t="shared" si="0"/>
        <v/>
      </c>
    </row>
    <row r="22" spans="1:18" ht="15.75" customHeight="1" x14ac:dyDescent="0.25">
      <c r="A22" s="595"/>
      <c r="B22" s="277" t="s">
        <v>320</v>
      </c>
      <c r="C22" s="170" t="str">
        <f>IF(ISERROR(VLOOKUP(B22,Données!$A$3:$K$1490,5,FALSE)),"",VLOOKUP(B22,Données!$A$3:$K$1490,5,FALSE))</f>
        <v>WAS</v>
      </c>
      <c r="D22" s="349">
        <f>IF(ISERROR(VLOOKUP(B22,Données!$A$3:$W$1490,22,FALSE)),"",VLOOKUP(B22,Données!$A$3:$W$1490,22,FALSE))</f>
        <v>1</v>
      </c>
      <c r="E22" s="170" t="str">
        <f>IF(ISERROR(VLOOKUP(B22,Données!$A$3:$K$1490,7,FALSE)),"",VLOOKUP(B22,Données!$A$3:$K$1490,7,FALSE))</f>
        <v>G</v>
      </c>
      <c r="F22" s="171">
        <f>IF(ISERROR(VLOOKUP(B22,Données!$A$3:$T$1490,11,FALSE)),0,VLOOKUP(B22,Données!$A$3:$T$1490,11,FALSE))</f>
        <v>6100000</v>
      </c>
      <c r="G22" s="172">
        <f>VALUE(COUNTIF(Validation!$A$2:$H$64,B22))-1</f>
        <v>0</v>
      </c>
      <c r="H22" s="364">
        <f>IF(ISERROR(VLOOKUP(B22,Données!$A$3:$T$1490,12,FALSE)),0,VLOOKUP(B22,Données!$A$3:$T$1490,12,FALSE))</f>
        <v>0</v>
      </c>
      <c r="I22" s="173">
        <f>IF(ISERROR(VLOOKUP(B22,Données!$A$3:$T$1490,20,FALSE)),0,VLOOKUP(B22,Données!$A$3:$T$1490,20,FALSE))</f>
        <v>1</v>
      </c>
      <c r="J22" s="154"/>
      <c r="O22" s="41"/>
      <c r="P22" s="41"/>
      <c r="Q22" s="181"/>
      <c r="R22" s="181" t="str">
        <f t="shared" si="0"/>
        <v/>
      </c>
    </row>
    <row r="23" spans="1:18" ht="15.75" customHeight="1" x14ac:dyDescent="0.25">
      <c r="A23" s="583" t="s">
        <v>42</v>
      </c>
      <c r="B23" s="209" t="s">
        <v>1113</v>
      </c>
      <c r="C23" s="165" t="str">
        <f>IF(ISERROR(VLOOKUP(B23,Données!$A$3:$K$1490,5,FALSE)),"",VLOOKUP(B23,Données!$A$3:$K$1490,5,FALSE))</f>
        <v/>
      </c>
      <c r="D23" s="347" t="str">
        <f>IF(ISERROR(VLOOKUP(B23,Données!$A$3:$W$1490,22,FALSE)),"",VLOOKUP(B23,Données!$A$3:$W$1490,22,FALSE))</f>
        <v/>
      </c>
      <c r="E23" s="165" t="str">
        <f>IF(ISERROR(VLOOKUP(B23,Données!$A$3:$K$1490,7,FALSE)),"",VLOOKUP(B23,Données!$A$3:$K$1490,7,FALSE))</f>
        <v/>
      </c>
      <c r="F23" s="166">
        <f>IF(ISERROR(VLOOKUP(B23,Données!$A$3:$T$1490,11,FALSE)),0,VLOOKUP(B23,Données!$A$3:$T$1490,11,FALSE))</f>
        <v>0</v>
      </c>
      <c r="G23" s="167">
        <f>VALUE(COUNTIF(Validation!$A$2:$H$64,B23))-1</f>
        <v>0</v>
      </c>
      <c r="H23" s="363">
        <f>IF(ISERROR(VLOOKUP(B23,Données!$A$3:$T$1490,12,FALSE)),0,VLOOKUP(B23,Données!$A$3:$T$1490,12,FALSE))</f>
        <v>0</v>
      </c>
      <c r="I23" s="168">
        <f>IF(ISERROR(VLOOKUP(B23,Données!$A$3:$T$1490,20,FALSE)),0,VLOOKUP(B23,Données!$A$3:$T$1490,20,FALSE))</f>
        <v>0</v>
      </c>
      <c r="J23" s="154"/>
      <c r="P23" s="41"/>
      <c r="Q23" s="181"/>
      <c r="R23" s="181" t="str">
        <f t="shared" si="0"/>
        <v/>
      </c>
    </row>
    <row r="24" spans="1:18" ht="15.75" customHeight="1" x14ac:dyDescent="0.25">
      <c r="A24" s="584"/>
      <c r="B24" s="209" t="s">
        <v>313</v>
      </c>
      <c r="C24" s="165" t="str">
        <f>IF(ISERROR(VLOOKUP(B24,Données!$A$3:$K$1490,5,FALSE)),"",VLOOKUP(B24,Données!$A$3:$K$1490,5,FALSE))</f>
        <v>TBL</v>
      </c>
      <c r="D24" s="347">
        <f>IF(ISERROR(VLOOKUP(B24,Données!$A$3:$W$1490,22,FALSE)),"",VLOOKUP(B24,Données!$A$3:$W$1490,22,FALSE))</f>
        <v>1</v>
      </c>
      <c r="E24" s="165" t="str">
        <f>IF(ISERROR(VLOOKUP(B24,Données!$A$3:$K$1490,7,FALSE)),"",VLOOKUP(B24,Données!$A$3:$K$1490,7,FALSE))</f>
        <v>DG</v>
      </c>
      <c r="F24" s="166">
        <f>IF(ISERROR(VLOOKUP(B24,Données!$A$3:$T$1490,11,FALSE)),0,VLOOKUP(B24,Données!$A$3:$T$1490,11,FALSE))</f>
        <v>1744166</v>
      </c>
      <c r="G24" s="167">
        <f>VALUE(COUNTIF(Validation!$A$2:$H$64,B24))-1</f>
        <v>0</v>
      </c>
      <c r="H24" s="363">
        <f>IF(ISERROR(VLOOKUP(B24,Données!$A$3:$T$1490,12,FALSE)),0,VLOOKUP(B24,Données!$A$3:$T$1490,12,FALSE))</f>
        <v>0</v>
      </c>
      <c r="I24" s="168">
        <f>IF(ISERROR(VLOOKUP(B24,Données!$A$3:$T$1490,20,FALSE)),0,VLOOKUP(B24,Données!$A$3:$T$1490,20,FALSE))</f>
        <v>1</v>
      </c>
      <c r="J24" s="154"/>
      <c r="P24" s="41"/>
      <c r="Q24" s="181"/>
      <c r="R24" s="181" t="str">
        <f t="shared" si="0"/>
        <v/>
      </c>
    </row>
    <row r="25" spans="1:18" ht="15.75" customHeight="1" x14ac:dyDescent="0.25">
      <c r="A25" s="584"/>
      <c r="B25" s="209" t="s">
        <v>157</v>
      </c>
      <c r="C25" s="165" t="str">
        <f>IF(ISERROR(VLOOKUP(B25,Données!$A$3:$K$1490,5,FALSE)),"",VLOOKUP(B25,Données!$A$3:$K$1490,5,FALSE))</f>
        <v>STL</v>
      </c>
      <c r="D25" s="347">
        <f>IF(ISERROR(VLOOKUP(B25,Données!$A$3:$W$1490,22,FALSE)),"",VLOOKUP(B25,Données!$A$3:$W$1490,22,FALSE))</f>
        <v>1</v>
      </c>
      <c r="E25" s="165" t="str">
        <f>IF(ISERROR(VLOOKUP(B25,Données!$A$3:$K$1490,7,FALSE)),"",VLOOKUP(B25,Données!$A$3:$K$1490,7,FALSE))</f>
        <v>AD, C</v>
      </c>
      <c r="F25" s="166">
        <f>IF(ISERROR(VLOOKUP(B25,Données!$A$3:$T$1490,11,FALSE)),0,VLOOKUP(B25,Données!$A$3:$T$1490,11,FALSE))</f>
        <v>1177500</v>
      </c>
      <c r="G25" s="167">
        <f>VALUE(COUNTIF(Validation!$A$2:$H$64,B25))-1</f>
        <v>0</v>
      </c>
      <c r="H25" s="363">
        <f>IF(ISERROR(VLOOKUP(B25,Données!$A$3:$T$1490,12,FALSE)),0,VLOOKUP(B25,Données!$A$3:$T$1490,12,FALSE))</f>
        <v>1177500</v>
      </c>
      <c r="I25" s="168">
        <f>IF(ISERROR(VLOOKUP(B25,Données!$A$3:$T$1490,20,FALSE)),0,VLOOKUP(B25,Données!$A$3:$T$1490,20,FALSE))</f>
        <v>2</v>
      </c>
      <c r="J25" s="154"/>
      <c r="O25" s="41"/>
      <c r="P25" s="41"/>
      <c r="Q25" s="181"/>
      <c r="R25" s="181" t="str">
        <f t="shared" si="0"/>
        <v/>
      </c>
    </row>
    <row r="26" spans="1:18" ht="15.75" customHeight="1" x14ac:dyDescent="0.25">
      <c r="A26" s="584"/>
      <c r="B26" s="209" t="s">
        <v>285</v>
      </c>
      <c r="C26" s="165" t="str">
        <f>IF(ISERROR(VLOOKUP(B26,Données!$A$3:$K$1490,5,FALSE)),"",VLOOKUP(B26,Données!$A$3:$K$1490,5,FALSE))</f>
        <v/>
      </c>
      <c r="D26" s="347" t="str">
        <f>IF(ISERROR(VLOOKUP(B26,Données!$A$3:$W$1490,22,FALSE)),"",VLOOKUP(B26,Données!$A$3:$W$1490,22,FALSE))</f>
        <v/>
      </c>
      <c r="E26" s="165" t="str">
        <f>IF(ISERROR(VLOOKUP(B26,Données!$A$3:$K$1490,7,FALSE)),"",VLOOKUP(B26,Données!$A$3:$K$1490,7,FALSE))</f>
        <v/>
      </c>
      <c r="F26" s="166">
        <f>IF(ISERROR(VLOOKUP(B26,Données!$A$3:$T$1490,11,FALSE)),0,VLOOKUP(B26,Données!$A$3:$T$1490,11,FALSE))</f>
        <v>0</v>
      </c>
      <c r="G26" s="167">
        <f>VALUE(COUNTIF(Validation!$A$2:$H$64,B26))-1</f>
        <v>0</v>
      </c>
      <c r="H26" s="363">
        <f>IF(ISERROR(VLOOKUP(B26,Données!$A$3:$T$1490,12,FALSE)),0,VLOOKUP(B26,Données!$A$3:$T$1490,12,FALSE))</f>
        <v>0</v>
      </c>
      <c r="I26" s="168">
        <f>IF(ISERROR(VLOOKUP(B26,Données!$A$3:$T$1490,20,FALSE)),0,VLOOKUP(B26,Données!$A$3:$T$1490,20,FALSE))</f>
        <v>0</v>
      </c>
      <c r="J26" s="154"/>
      <c r="O26" s="41"/>
      <c r="P26" s="41"/>
      <c r="Q26" s="181"/>
      <c r="R26" s="181" t="str">
        <f t="shared" si="0"/>
        <v/>
      </c>
    </row>
    <row r="27" spans="1:18" ht="15.75" customHeight="1" x14ac:dyDescent="0.25">
      <c r="A27" s="584"/>
      <c r="B27" s="209"/>
      <c r="C27" s="165" t="str">
        <f>IF(ISERROR(VLOOKUP(B27,Données!$A$3:$K$1490,5,FALSE)),"",VLOOKUP(B27,Données!$A$3:$K$1490,5,FALSE))</f>
        <v/>
      </c>
      <c r="D27" s="347" t="str">
        <f>IF(ISERROR(VLOOKUP(B27,Données!$A$3:$W$1490,22,FALSE)),"",VLOOKUP(B27,Données!$A$3:$W$1490,22,FALSE))</f>
        <v/>
      </c>
      <c r="E27" s="165" t="str">
        <f>IF(ISERROR(VLOOKUP(B27,Données!$A$3:$K$1490,7,FALSE)),"",VLOOKUP(B27,Données!$A$3:$K$1490,7,FALSE))</f>
        <v/>
      </c>
      <c r="F27" s="166">
        <f>IF(ISERROR(VLOOKUP(B27,Données!$A$3:$T$1490,11,FALSE)),0,VLOOKUP(B27,Données!$A$3:$T$1490,11,FALSE))</f>
        <v>0</v>
      </c>
      <c r="G27" s="167">
        <f>VALUE(COUNTIF(Validation!$A$2:$H$64,B27))-1</f>
        <v>198</v>
      </c>
      <c r="H27" s="363">
        <f>IF(ISERROR(VLOOKUP(B27,Données!$A$3:$T$1490,12,FALSE)),0,VLOOKUP(B27,Données!$A$3:$T$1490,12,FALSE))</f>
        <v>0</v>
      </c>
      <c r="I27" s="168">
        <f>IF(ISERROR(VLOOKUP(B27,Données!$A$3:$T$1490,20,FALSE)),0,VLOOKUP(B27,Données!$A$3:$T$1490,20,FALSE))</f>
        <v>0</v>
      </c>
      <c r="J27" s="154"/>
      <c r="N27" s="41"/>
      <c r="P27" s="41"/>
      <c r="R27" s="181" t="str">
        <f t="shared" si="0"/>
        <v/>
      </c>
    </row>
    <row r="28" spans="1:18" ht="15.75" customHeight="1" x14ac:dyDescent="0.25">
      <c r="A28" s="584"/>
      <c r="B28" s="209"/>
      <c r="C28" s="165" t="str">
        <f>IF(ISERROR(VLOOKUP(B28,Données!$A$3:$K$1490,5,FALSE)),"",VLOOKUP(B28,Données!$A$3:$K$1490,5,FALSE))</f>
        <v/>
      </c>
      <c r="D28" s="347" t="str">
        <f>IF(ISERROR(VLOOKUP(B28,Données!$A$3:$W$1490,22,FALSE)),"",VLOOKUP(B28,Données!$A$3:$W$1490,22,FALSE))</f>
        <v/>
      </c>
      <c r="E28" s="165" t="str">
        <f>IF(ISERROR(VLOOKUP(B28,Données!$A$3:$K$1490,7,FALSE)),"",VLOOKUP(B28,Données!$A$3:$K$1490,7,FALSE))</f>
        <v/>
      </c>
      <c r="F28" s="166">
        <f>IF(ISERROR(VLOOKUP(B28,Données!$A$3:$T$1490,11,FALSE)),0,VLOOKUP(B28,Données!$A$3:$T$1490,11,FALSE))</f>
        <v>0</v>
      </c>
      <c r="G28" s="167">
        <f>VALUE(COUNTIF(Validation!$A$2:$H$64,B28))-1</f>
        <v>198</v>
      </c>
      <c r="H28" s="363">
        <f>IF(ISERROR(VLOOKUP(B28,Données!$A$3:$T$1490,12,FALSE)),0,VLOOKUP(B28,Données!$A$3:$T$1490,12,FALSE))</f>
        <v>0</v>
      </c>
      <c r="I28" s="168">
        <f>IF(ISERROR(VLOOKUP(B28,Données!$A$3:$T$1490,20,FALSE)),0,VLOOKUP(B28,Données!$A$3:$T$1490,20,FALSE))</f>
        <v>0</v>
      </c>
      <c r="J28" s="154"/>
      <c r="N28" s="41"/>
      <c r="O28" s="41"/>
      <c r="P28" s="41"/>
      <c r="R28" s="181" t="str">
        <f t="shared" si="0"/>
        <v/>
      </c>
    </row>
    <row r="29" spans="1:18" ht="15.75" customHeight="1" x14ac:dyDescent="0.25">
      <c r="A29" s="584"/>
      <c r="B29" s="209"/>
      <c r="C29" s="165" t="str">
        <f>IF(ISERROR(VLOOKUP(B29,Données!$A$3:$K$1490,5,FALSE)),"",VLOOKUP(B29,Données!$A$3:$K$1490,5,FALSE))</f>
        <v/>
      </c>
      <c r="D29" s="347" t="str">
        <f>IF(ISERROR(VLOOKUP(B29,Données!$A$3:$W$1490,22,FALSE)),"",VLOOKUP(B29,Données!$A$3:$W$1490,22,FALSE))</f>
        <v/>
      </c>
      <c r="E29" s="165" t="str">
        <f>IF(ISERROR(VLOOKUP(B29,Données!$A$3:$K$1490,7,FALSE)),"",VLOOKUP(B29,Données!$A$3:$K$1490,7,FALSE))</f>
        <v/>
      </c>
      <c r="F29" s="166">
        <f>IF(ISERROR(VLOOKUP(B29,Données!$A$3:$T$1490,11,FALSE)),0,VLOOKUP(B29,Données!$A$3:$T$1490,11,FALSE))</f>
        <v>0</v>
      </c>
      <c r="G29" s="167">
        <f>VALUE(COUNTIF(Validation!$A$2:$H$64,B29))-1</f>
        <v>198</v>
      </c>
      <c r="H29" s="363">
        <f>IF(ISERROR(VLOOKUP(B29,Données!$A$3:$T$1490,12,FALSE)),0,VLOOKUP(B29,Données!$A$3:$T$1490,12,FALSE))</f>
        <v>0</v>
      </c>
      <c r="I29" s="168">
        <f>IF(ISERROR(VLOOKUP(B29,Données!$A$3:$T$1490,20,FALSE)),0,VLOOKUP(B29,Données!$A$3:$T$1490,20,FALSE))</f>
        <v>0</v>
      </c>
      <c r="J29" s="154"/>
      <c r="O29" s="41"/>
      <c r="P29" s="41"/>
      <c r="R29" s="181" t="str">
        <f t="shared" si="0"/>
        <v/>
      </c>
    </row>
    <row r="30" spans="1:18" ht="15.75" customHeight="1" x14ac:dyDescent="0.25">
      <c r="A30" s="584"/>
      <c r="B30" s="29"/>
      <c r="C30" s="165" t="str">
        <f>IF(ISERROR(VLOOKUP(B30,Données!$A$3:$K$1490,5,FALSE)),"",VLOOKUP(B30,Données!$A$3:$K$1490,5,FALSE))</f>
        <v/>
      </c>
      <c r="D30" s="347" t="str">
        <f>IF(ISERROR(VLOOKUP(B30,Données!$A$3:$W$1490,22,FALSE)),"",VLOOKUP(B30,Données!$A$3:$W$1490,22,FALSE))</f>
        <v/>
      </c>
      <c r="E30" s="165" t="str">
        <f>IF(ISERROR(VLOOKUP(B30,Données!$A$3:$K$1490,7,FALSE)),"",VLOOKUP(B30,Données!$A$3:$K$1490,7,FALSE))</f>
        <v/>
      </c>
      <c r="F30" s="166">
        <f>IF(ISERROR(VLOOKUP(B30,Données!$A$3:$T$1490,11,FALSE)),0,VLOOKUP(B30,Données!$A$3:$T$1490,11,FALSE))</f>
        <v>0</v>
      </c>
      <c r="G30" s="167">
        <f>VALUE(COUNTIF(Validation!$A$2:$H$64,B30))-1</f>
        <v>198</v>
      </c>
      <c r="H30" s="363">
        <f>IF(ISERROR(VLOOKUP(B30,Données!$A$3:$T$1490,12,FALSE)),0,VLOOKUP(B30,Données!$A$3:$T$1490,12,FALSE))</f>
        <v>0</v>
      </c>
      <c r="I30" s="168">
        <f>IF(ISERROR(VLOOKUP(B30,Données!$A$3:$T$1490,20,FALSE)),0,VLOOKUP(B30,Données!$A$3:$T$1490,20,FALSE))</f>
        <v>0</v>
      </c>
      <c r="J30" s="154"/>
      <c r="O30" s="41"/>
      <c r="P30" s="41"/>
      <c r="Q30" s="181"/>
      <c r="R30" s="181" t="str">
        <f t="shared" si="0"/>
        <v/>
      </c>
    </row>
    <row r="31" spans="1:18" ht="15.75" x14ac:dyDescent="0.25">
      <c r="A31" s="585" t="s">
        <v>37</v>
      </c>
      <c r="B31" s="585"/>
      <c r="C31" s="585"/>
      <c r="D31" s="585"/>
      <c r="E31" s="585"/>
      <c r="F31" s="312">
        <f>ROUNDDOWN(SUM(F3:F30),2)</f>
        <v>93252498</v>
      </c>
      <c r="G31" s="176"/>
      <c r="H31" s="328">
        <f>SUM(H3:H30)</f>
        <v>65627500</v>
      </c>
      <c r="J31" s="154"/>
      <c r="O31" s="41"/>
      <c r="P31" s="41"/>
      <c r="Q31" s="181"/>
      <c r="R31" s="181" t="str">
        <f t="shared" si="0"/>
        <v/>
      </c>
    </row>
    <row r="32" spans="1:18" ht="19.5" thickBot="1" x14ac:dyDescent="0.35">
      <c r="A32" s="586" t="s">
        <v>44</v>
      </c>
      <c r="B32" s="586"/>
      <c r="C32" s="586"/>
      <c r="D32" s="586"/>
      <c r="E32" s="586"/>
      <c r="F32" s="320">
        <f>'Calcul Masse Salariale'!$B$5-F31</f>
        <v>5327502</v>
      </c>
      <c r="G32" s="178"/>
      <c r="H32" s="336">
        <f>'Calcul Masse Salariale'!$B$6-H31</f>
        <v>-65627398</v>
      </c>
      <c r="J32" s="154"/>
      <c r="O32" s="41"/>
      <c r="P32" s="41"/>
      <c r="R32" s="181" t="str">
        <f t="shared" si="0"/>
        <v/>
      </c>
    </row>
    <row r="33" spans="1:18" ht="16.5" thickBot="1" x14ac:dyDescent="0.3">
      <c r="F33" s="368"/>
      <c r="J33" s="154"/>
      <c r="O33" s="41"/>
      <c r="P33" s="41"/>
      <c r="Q33" s="181"/>
      <c r="R33" s="181" t="str">
        <f t="shared" si="0"/>
        <v/>
      </c>
    </row>
    <row r="34" spans="1:18" ht="30.75" thickBot="1" x14ac:dyDescent="0.3">
      <c r="B34" s="420" t="s">
        <v>36</v>
      </c>
      <c r="C34" s="421" t="s">
        <v>52</v>
      </c>
      <c r="D34" s="421" t="s">
        <v>412</v>
      </c>
      <c r="E34" s="421" t="s">
        <v>5</v>
      </c>
      <c r="F34" s="422" t="s">
        <v>135</v>
      </c>
      <c r="G34" s="423" t="s">
        <v>190</v>
      </c>
      <c r="H34" s="424" t="s">
        <v>1165</v>
      </c>
      <c r="I34" s="425" t="s">
        <v>2576</v>
      </c>
      <c r="J34" s="154"/>
      <c r="N34" s="41"/>
      <c r="O34" s="41"/>
      <c r="P34" s="41"/>
      <c r="R34" s="181" t="str">
        <f t="shared" si="0"/>
        <v/>
      </c>
    </row>
    <row r="35" spans="1:18" ht="19.5" thickBot="1" x14ac:dyDescent="0.35">
      <c r="A35" s="508" t="s">
        <v>2574</v>
      </c>
      <c r="B35" s="453" t="s">
        <v>285</v>
      </c>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6">
        <f>VALUE(COUNTIF(Validation!$A$2:$H$120,B35))-1</f>
        <v>0</v>
      </c>
      <c r="H35" s="404">
        <f>IF(ISERROR(VLOOKUP(B35,Données!$A$3:$T$1490,12,FALSE)),0,VLOOKUP(B35,Données!$A$3:$T$1490,12,FALSE))</f>
        <v>0</v>
      </c>
      <c r="I35" s="405">
        <f>IF(ISERROR(VLOOKUP(B35,Données!$D$3:$T$1490,17,FALSE)),0,VLOOKUP(B35,Données!$D$3:$T$1490,17,FALSE))</f>
        <v>0</v>
      </c>
      <c r="J35" s="154"/>
      <c r="P35" s="41"/>
      <c r="R35" s="181" t="str">
        <f t="shared" si="0"/>
        <v/>
      </c>
    </row>
    <row r="36" spans="1:18" ht="19.5" thickBot="1" x14ac:dyDescent="0.35">
      <c r="A36" s="509"/>
      <c r="B36" s="406" t="s">
        <v>2577</v>
      </c>
      <c r="C36" s="510"/>
      <c r="D36" s="510"/>
      <c r="E36" s="510"/>
      <c r="F36" s="407" t="s">
        <v>2578</v>
      </c>
      <c r="G36" s="510" t="str">
        <f>IF(C36="","",C36+28)</f>
        <v/>
      </c>
      <c r="H36" s="510"/>
      <c r="I36" s="510"/>
      <c r="J36" s="154"/>
      <c r="N36" s="41"/>
      <c r="O36" s="41"/>
      <c r="P36" s="41"/>
      <c r="R36" s="181" t="str">
        <f t="shared" si="0"/>
        <v/>
      </c>
    </row>
    <row r="37" spans="1:18" x14ac:dyDescent="0.25">
      <c r="J37" s="154"/>
      <c r="N37" s="41"/>
      <c r="O37" s="41"/>
      <c r="P37" s="41"/>
      <c r="R37" s="181" t="str">
        <f t="shared" si="0"/>
        <v/>
      </c>
    </row>
    <row r="38" spans="1:18" ht="34.5" customHeight="1" x14ac:dyDescent="0.25">
      <c r="A38" s="60"/>
      <c r="B38" s="62" t="s">
        <v>36</v>
      </c>
      <c r="C38" s="62" t="s">
        <v>52</v>
      </c>
      <c r="D38" s="62" t="s">
        <v>412</v>
      </c>
      <c r="E38" s="7" t="s">
        <v>2575</v>
      </c>
      <c r="F38" s="399" t="s">
        <v>135</v>
      </c>
      <c r="G38" s="67" t="s">
        <v>124</v>
      </c>
      <c r="H38" s="67" t="s">
        <v>1</v>
      </c>
      <c r="I38" s="68" t="s">
        <v>196</v>
      </c>
      <c r="J38" s="154"/>
    </row>
    <row r="39" spans="1:18" x14ac:dyDescent="0.25">
      <c r="A39" s="499" t="s">
        <v>43</v>
      </c>
      <c r="B39" s="353" t="s">
        <v>607</v>
      </c>
      <c r="C39" s="74" t="str">
        <f>IF(ISERROR(VLOOKUP(B39,Données!$A$3:$K$1490,5,FALSE)),"",VLOOKUP(B39,Données!$A$3:$K$1490,5,FALSE))</f>
        <v>DAL</v>
      </c>
      <c r="D39" s="347">
        <f>IF(ISERROR(VLOOKUP(B39,Données!$A$3:$W$1490,22,FALSE)),"",VLOOKUP(B39,Données!$A$3:$W$1490,22,FALSE))</f>
        <v>1</v>
      </c>
      <c r="E39" s="169">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I48" si="1">H39</f>
        <v>0</v>
      </c>
      <c r="J39" s="154"/>
    </row>
    <row r="40" spans="1:18" x14ac:dyDescent="0.25">
      <c r="A40" s="499"/>
      <c r="B40" s="353" t="s">
        <v>873</v>
      </c>
      <c r="C40" s="74" t="str">
        <f>IF(ISERROR(VLOOKUP(B40,Données!$A$3:$K$1490,5,FALSE)),"",VLOOKUP(B40,Données!$A$3:$K$1490,5,FALSE))</f>
        <v>WPG</v>
      </c>
      <c r="D40" s="347">
        <f>IF(ISERROR(VLOOKUP(B40,Données!$A$3:$W$1490,22,FALSE)),"",VLOOKUP(B40,Données!$A$3:$W$1490,22,FALSE))</f>
        <v>1</v>
      </c>
      <c r="E40" s="169">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154"/>
    </row>
    <row r="41" spans="1:18" ht="18.75" x14ac:dyDescent="0.3">
      <c r="A41" s="499"/>
      <c r="B41" s="353" t="s">
        <v>1009</v>
      </c>
      <c r="C41" s="74" t="str">
        <f>IF(ISERROR(VLOOKUP(B41,Données!$A$3:$K$1490,5,FALSE)),"",VLOOKUP(B41,Données!$A$3:$K$1490,5,FALSE))</f>
        <v/>
      </c>
      <c r="D41" s="347" t="str">
        <f>IF(ISERROR(VLOOKUP(B41,Données!$A$3:$W$1490,22,FALSE)),"",VLOOKUP(B41,Données!$A$3:$W$1490,22,FALSE))</f>
        <v/>
      </c>
      <c r="E41" s="169">
        <v>2015</v>
      </c>
      <c r="F41" s="358">
        <f>IF(ISERROR(VLOOKUP(B41,Données!$A$3:$T$1490,11,FALSE)),0,VLOOKUP(B41,Données!$A$3:$T$1490,11,FALSE))</f>
        <v>0</v>
      </c>
      <c r="G41" s="401">
        <f>IF(ISERROR(VLOOKUP(B41,Données!$A$3:$T$1490,20,FALSE)),0,VLOOKUP(B41,Données!$A$3:$T$1490,20,FALSE))</f>
        <v>0</v>
      </c>
      <c r="H41" s="74">
        <f>IF(((E41+5)-'Calcul Masse Salariale'!$B$1)&lt;=0,0,(E41+5)-'Calcul Masse Salariale'!$B$1)</f>
        <v>1</v>
      </c>
      <c r="I41" s="74">
        <f t="shared" si="1"/>
        <v>1</v>
      </c>
      <c r="J41" s="180"/>
    </row>
    <row r="42" spans="1:18" x14ac:dyDescent="0.25">
      <c r="A42" s="499"/>
      <c r="B42" s="353" t="s">
        <v>691</v>
      </c>
      <c r="C42" s="74" t="str">
        <f>IF(ISERROR(VLOOKUP(B42,Données!$A$3:$K$1490,5,FALSE)),"",VLOOKUP(B42,Données!$A$3:$K$1490,5,FALSE))</f>
        <v>OTT</v>
      </c>
      <c r="D42" s="347">
        <f>IF(ISERROR(VLOOKUP(B42,Données!$A$3:$W$1490,22,FALSE)),"",VLOOKUP(B42,Données!$A$3:$W$1490,22,FALSE))</f>
        <v>1</v>
      </c>
      <c r="E42" s="169">
        <v>2015</v>
      </c>
      <c r="F42" s="358">
        <f>IF(ISERROR(VLOOKUP(B42,Données!$A$3:$T$1490,11,FALSE)),0,VLOOKUP(B42,Données!$A$3:$T$1490,11,FALSE))</f>
        <v>0</v>
      </c>
      <c r="G42" s="401">
        <f>IF(ISERROR(VLOOKUP(B42,Données!$A$3:$T$1490,20,FALSE)),0,VLOOKUP(B42,Données!$A$3:$T$1490,20,FALSE))</f>
        <v>0</v>
      </c>
      <c r="H42" s="74">
        <f>IF(((E42+5)-'Calcul Masse Salariale'!$B$1)&lt;=0,0,(E42+5)-'Calcul Masse Salariale'!$B$1)</f>
        <v>1</v>
      </c>
      <c r="I42" s="74">
        <f t="shared" si="1"/>
        <v>1</v>
      </c>
      <c r="J42" s="154"/>
    </row>
    <row r="43" spans="1:18" x14ac:dyDescent="0.25">
      <c r="A43" s="499"/>
      <c r="B43" s="353" t="s">
        <v>878</v>
      </c>
      <c r="C43" s="74" t="str">
        <f>IF(ISERROR(VLOOKUP(B43,Données!$A$3:$K$1490,5,FALSE)),"",VLOOKUP(B43,Données!$A$3:$K$1490,5,FALSE))</f>
        <v>TOR</v>
      </c>
      <c r="D43" s="347">
        <f>IF(ISERROR(VLOOKUP(B43,Données!$A$3:$W$1490,22,FALSE)),"",VLOOKUP(B43,Données!$A$3:$W$1490,22,FALSE))</f>
        <v>1</v>
      </c>
      <c r="E43" s="169">
        <v>2015</v>
      </c>
      <c r="F43" s="358">
        <f>IF(ISERROR(VLOOKUP(B43,Données!$A$3:$T$1490,11,FALSE)),0,VLOOKUP(B43,Données!$A$3:$T$1490,11,FALSE))</f>
        <v>775000</v>
      </c>
      <c r="G43" s="401">
        <f>IF(ISERROR(VLOOKUP(B43,Données!$A$3:$T$1490,20,FALSE)),0,VLOOKUP(B43,Données!$A$3:$T$1490,20,FALSE))</f>
        <v>2</v>
      </c>
      <c r="H43" s="74">
        <f>IF(((E43+5)-'Calcul Masse Salariale'!$B$1)&lt;=0,0,(E43+5)-'Calcul Masse Salariale'!$B$1)</f>
        <v>1</v>
      </c>
      <c r="I43" s="74">
        <f t="shared" si="1"/>
        <v>1</v>
      </c>
      <c r="J43" s="154"/>
    </row>
    <row r="44" spans="1:18" x14ac:dyDescent="0.25">
      <c r="A44" s="499"/>
      <c r="B44" s="357" t="s">
        <v>898</v>
      </c>
      <c r="C44" s="74" t="str">
        <f>IF(ISERROR(VLOOKUP(B44,Données!$A$3:$K$1490,5,FALSE)),"",VLOOKUP(B44,Données!$A$3:$K$1490,5,FALSE))</f>
        <v>PHI</v>
      </c>
      <c r="D44" s="347">
        <f>IF(ISERROR(VLOOKUP(B44,Données!$A$3:$W$1490,22,FALSE)),"",VLOOKUP(B44,Données!$A$3:$W$1490,22,FALSE))</f>
        <v>1</v>
      </c>
      <c r="E44" s="169">
        <v>2016</v>
      </c>
      <c r="F44" s="358">
        <f>IF(ISERROR(VLOOKUP(B44,Données!$A$3:$T$1490,11,FALSE)),0,VLOOKUP(B44,Données!$A$3:$T$1490,11,FALSE))</f>
        <v>1106666</v>
      </c>
      <c r="G44" s="401">
        <f>IF(ISERROR(VLOOKUP(B44,Données!$A$3:$T$1490,20,FALSE)),0,VLOOKUP(B44,Données!$A$3:$T$1490,20,FALSE))</f>
        <v>2</v>
      </c>
      <c r="H44" s="74">
        <f>IF(((E44+5)-'Calcul Masse Salariale'!$B$1)&lt;=0,0,(E44+5)-'Calcul Masse Salariale'!$B$1)</f>
        <v>2</v>
      </c>
      <c r="I44" s="74">
        <f t="shared" si="1"/>
        <v>2</v>
      </c>
      <c r="J44" s="154"/>
    </row>
    <row r="45" spans="1:18" x14ac:dyDescent="0.25">
      <c r="A45" s="499"/>
      <c r="B45" s="355" t="s">
        <v>849</v>
      </c>
      <c r="C45" s="74" t="str">
        <f>IF(ISERROR(VLOOKUP(B45,Données!$A$3:$K$1490,5,FALSE)),"",VLOOKUP(B45,Données!$A$3:$K$1490,5,FALSE))</f>
        <v>ARI</v>
      </c>
      <c r="D45" s="347">
        <f>IF(ISERROR(VLOOKUP(B45,Données!$A$3:$W$1490,22,FALSE)),"",VLOOKUP(B45,Données!$A$3:$W$1490,22,FALSE))</f>
        <v>1</v>
      </c>
      <c r="E45" s="169">
        <v>2015</v>
      </c>
      <c r="F45" s="358">
        <f>IF(ISERROR(VLOOKUP(B45,Données!$A$3:$T$1490,11,FALSE)),0,VLOOKUP(B45,Données!$A$3:$T$1490,11,FALSE))</f>
        <v>1533333</v>
      </c>
      <c r="G45" s="401">
        <f>IF(ISERROR(VLOOKUP(B45,Données!$A$3:$T$1490,20,FALSE)),0,VLOOKUP(B45,Données!$A$3:$T$1490,20,FALSE))</f>
        <v>3</v>
      </c>
      <c r="H45" s="74">
        <f>IF(((E45+5)-'Calcul Masse Salariale'!$B$1)&lt;=0,0,(E45+5)-'Calcul Masse Salariale'!$B$1)</f>
        <v>1</v>
      </c>
      <c r="I45" s="74">
        <f t="shared" si="1"/>
        <v>1</v>
      </c>
      <c r="J45" s="154"/>
    </row>
    <row r="46" spans="1:18" x14ac:dyDescent="0.25">
      <c r="A46" s="499"/>
      <c r="B46" s="356" t="s">
        <v>139</v>
      </c>
      <c r="C46" s="74" t="str">
        <f>IF(ISERROR(VLOOKUP(B46,Données!$A$3:$K$1490,5,FALSE)),"",VLOOKUP(B46,Données!$A$3:$K$1490,5,FALSE))</f>
        <v>DAL</v>
      </c>
      <c r="D46" s="347">
        <f>IF(ISERROR(VLOOKUP(B46,Données!$A$3:$W$1490,22,FALSE)),"",VLOOKUP(B46,Données!$A$3:$W$1490,22,FALSE))</f>
        <v>1</v>
      </c>
      <c r="E46" s="169">
        <v>2017</v>
      </c>
      <c r="F46" s="358">
        <f>IF(ISERROR(VLOOKUP(B46,Données!$A$3:$T$1490,11,FALSE)),0,VLOOKUP(B46,Données!$A$3:$T$1490,11,FALSE))</f>
        <v>894166</v>
      </c>
      <c r="G46" s="401">
        <f>IF(ISERROR(VLOOKUP(B46,Données!$A$3:$T$1490,20,FALSE)),0,VLOOKUP(B46,Données!$A$3:$T$1490,20,FALSE))</f>
        <v>2</v>
      </c>
      <c r="H46" s="74">
        <f>IF(((E46+5)-'Calcul Masse Salariale'!$B$1)&lt;=0,0,(E46+5)-'Calcul Masse Salariale'!$B$1)</f>
        <v>3</v>
      </c>
      <c r="I46" s="74">
        <f t="shared" si="1"/>
        <v>3</v>
      </c>
      <c r="J46" s="154"/>
    </row>
    <row r="47" spans="1:18" x14ac:dyDescent="0.25">
      <c r="A47" s="499"/>
      <c r="B47" s="357" t="s">
        <v>152</v>
      </c>
      <c r="C47" s="74" t="str">
        <f>IF(ISERROR(VLOOKUP(B47,Données!$A$3:$K$1490,5,FALSE)),"",VLOOKUP(B47,Données!$A$3:$K$1490,5,FALSE))</f>
        <v/>
      </c>
      <c r="D47" s="347" t="str">
        <f>IF(ISERROR(VLOOKUP(B47,Données!$A$3:$W$1490,22,FALSE)),"",VLOOKUP(B47,Données!$A$3:$W$1490,22,FALSE))</f>
        <v/>
      </c>
      <c r="E47" s="169">
        <v>2017</v>
      </c>
      <c r="F47" s="358">
        <f>IF(ISERROR(VLOOKUP(B47,Données!$A$3:$T$1490,11,FALSE)),0,VLOOKUP(B47,Données!$A$3:$T$1490,11,FALSE))</f>
        <v>0</v>
      </c>
      <c r="G47" s="401">
        <f>IF(ISERROR(VLOOKUP(B47,Données!$A$3:$T$1490,20,FALSE)),0,VLOOKUP(B47,Données!$A$3:$T$1490,20,FALSE))</f>
        <v>0</v>
      </c>
      <c r="H47" s="74">
        <f>IF(((E47+5)-'Calcul Masse Salariale'!$B$1)&lt;=0,0,(E47+5)-'Calcul Masse Salariale'!$B$1)</f>
        <v>3</v>
      </c>
      <c r="I47" s="74">
        <f t="shared" si="1"/>
        <v>3</v>
      </c>
      <c r="J47" s="154"/>
    </row>
    <row r="48" spans="1:18" x14ac:dyDescent="0.25">
      <c r="A48" s="499"/>
      <c r="B48" s="356" t="s">
        <v>154</v>
      </c>
      <c r="C48" s="74" t="str">
        <f>IF(ISERROR(VLOOKUP(B48,Données!$A$3:$K$1490,5,FALSE)),"",VLOOKUP(B48,Données!$A$3:$K$1490,5,FALSE))</f>
        <v>TOR</v>
      </c>
      <c r="D48" s="347">
        <f>IF(ISERROR(VLOOKUP(B48,Données!$A$3:$W$1490,22,FALSE)),"",VLOOKUP(B48,Données!$A$3:$W$1490,22,FALSE))</f>
        <v>1</v>
      </c>
      <c r="E48" s="169">
        <v>2017</v>
      </c>
      <c r="F48" s="358">
        <f>IF(ISERROR(VLOOKUP(B48,Données!$A$3:$T$1490,11,FALSE)),0,VLOOKUP(B48,Données!$A$3:$T$1490,11,FALSE))</f>
        <v>1263333</v>
      </c>
      <c r="G48" s="401">
        <f>IF(ISERROR(VLOOKUP(B48,Données!$A$3:$T$1490,20,FALSE)),0,VLOOKUP(B48,Données!$A$3:$T$1490,20,FALSE))</f>
        <v>3</v>
      </c>
      <c r="H48" s="74">
        <f>IF(((E48+5)-'Calcul Masse Salariale'!$B$1)&lt;=0,0,(E48+5)-'Calcul Masse Salariale'!$B$1)</f>
        <v>3</v>
      </c>
      <c r="I48" s="74">
        <f t="shared" si="1"/>
        <v>3</v>
      </c>
      <c r="J48" s="154"/>
    </row>
    <row r="49" spans="1:10" x14ac:dyDescent="0.25">
      <c r="A49" s="499"/>
      <c r="B49" s="356" t="s">
        <v>155</v>
      </c>
      <c r="C49" s="74" t="str">
        <f>IF(ISERROR(VLOOKUP(B49,Données!$A$3:$K$1490,5,FALSE)),"",VLOOKUP(B49,Données!$A$3:$K$1490,5,FALSE))</f>
        <v>BOS</v>
      </c>
      <c r="D49" s="347">
        <f>IF(ISERROR(VLOOKUP(B49,Données!$A$3:$W$1490,22,FALSE)),"",VLOOKUP(B49,Données!$A$3:$W$1490,22,FALSE))</f>
        <v>1</v>
      </c>
      <c r="E49" s="169">
        <v>2017</v>
      </c>
      <c r="F49" s="358">
        <f>IF(ISERROR(VLOOKUP(B49,Données!$A$3:$T$1490,11,FALSE)),0,VLOOKUP(B49,Données!$A$3:$T$1490,11,FALSE))</f>
        <v>1302500</v>
      </c>
      <c r="G49" s="401">
        <f>IF(ISERROR(VLOOKUP(B49,Données!$A$3:$T$1490,20,FALSE)),0,VLOOKUP(B49,Données!$A$3:$T$1490,20,FALSE))</f>
        <v>3</v>
      </c>
      <c r="H49" s="74">
        <f>IF(((E49+5)-'Calcul Masse Salariale'!$B$1)&lt;=0,0,(E49+5)-'Calcul Masse Salariale'!$B$1)</f>
        <v>3</v>
      </c>
      <c r="I49" s="74">
        <f t="shared" ref="I49:I68" si="2">H49</f>
        <v>3</v>
      </c>
      <c r="J49" s="154"/>
    </row>
    <row r="50" spans="1:10" x14ac:dyDescent="0.25">
      <c r="A50" s="499"/>
      <c r="B50" s="175" t="s">
        <v>1175</v>
      </c>
      <c r="C50" s="74" t="str">
        <f>IF(ISERROR(VLOOKUP(B50,Données!$A$3:$K$1490,5,FALSE)),"",VLOOKUP(B50,Données!$A$3:$K$1490,5,FALSE))</f>
        <v>NYR</v>
      </c>
      <c r="D50" s="347">
        <f>IF(ISERROR(VLOOKUP(B50,Données!$A$3:$W$1490,22,FALSE)),"",VLOOKUP(B50,Données!$A$3:$W$1490,22,FALSE))</f>
        <v>1</v>
      </c>
      <c r="E50" s="169">
        <v>2018</v>
      </c>
      <c r="F50" s="358">
        <f>IF(ISERROR(VLOOKUP(B50,Données!$A$3:$T$1490,11,FALSE)),0,VLOOKUP(B50,Données!$A$3:$T$1490,11,FALSE))</f>
        <v>1775000</v>
      </c>
      <c r="G50" s="401">
        <f>IF(ISERROR(VLOOKUP(B50,Données!$A$3:$T$1490,20,FALSE)),0,VLOOKUP(B50,Données!$A$3:$T$1490,20,FALSE))</f>
        <v>3</v>
      </c>
      <c r="H50" s="74">
        <f>IF(((E50+5)-'Calcul Masse Salariale'!$B$1)&lt;=0,0,(E50+5)-'Calcul Masse Salariale'!$B$1)</f>
        <v>4</v>
      </c>
      <c r="I50" s="74">
        <f t="shared" si="2"/>
        <v>4</v>
      </c>
      <c r="J50" s="154"/>
    </row>
    <row r="51" spans="1:10" x14ac:dyDescent="0.25">
      <c r="A51" s="499"/>
      <c r="B51" s="165" t="s">
        <v>798</v>
      </c>
      <c r="C51" s="74" t="str">
        <f>IF(ISERROR(VLOOKUP(B51,Données!$A$3:$K$1490,5,FALSE)),"",VLOOKUP(B51,Données!$A$3:$K$1490,5,FALSE))</f>
        <v>MTL</v>
      </c>
      <c r="D51" s="347">
        <f>IF(ISERROR(VLOOKUP(B51,Données!$A$3:$W$1490,22,FALSE)),"",VLOOKUP(B51,Données!$A$3:$W$1490,22,FALSE))</f>
        <v>1</v>
      </c>
      <c r="E51" s="169">
        <v>2018</v>
      </c>
      <c r="F51" s="358">
        <f>IF(ISERROR(VLOOKUP(B51,Données!$A$3:$T$1490,11,FALSE)),0,VLOOKUP(B51,Données!$A$3:$T$1490,11,FALSE))</f>
        <v>3425000</v>
      </c>
      <c r="G51" s="401">
        <f>IF(ISERROR(VLOOKUP(B51,Données!$A$3:$T$1490,20,FALSE)),0,VLOOKUP(B51,Données!$A$3:$T$1490,20,FALSE))</f>
        <v>2</v>
      </c>
      <c r="H51" s="74">
        <f>IF(((E51+5)-'Calcul Masse Salariale'!$B$1)&lt;=0,0,(E51+5)-'Calcul Masse Salariale'!$B$1)</f>
        <v>4</v>
      </c>
      <c r="I51" s="74">
        <f t="shared" si="2"/>
        <v>4</v>
      </c>
      <c r="J51" s="154"/>
    </row>
    <row r="52" spans="1:10" x14ac:dyDescent="0.25">
      <c r="A52" s="499"/>
      <c r="B52" s="169" t="s">
        <v>418</v>
      </c>
      <c r="C52" s="74" t="str">
        <f>IF(ISERROR(VLOOKUP(B52,Données!$A$3:$K$1490,5,FALSE)),"",VLOOKUP(B52,Données!$A$3:$K$1490,5,FALSE))</f>
        <v>STL</v>
      </c>
      <c r="D52" s="347">
        <f>IF(ISERROR(VLOOKUP(B52,Données!$A$3:$W$1490,22,FALSE)),"",VLOOKUP(B52,Données!$A$3:$W$1490,22,FALSE))</f>
        <v>1</v>
      </c>
      <c r="E52" s="169">
        <v>2018</v>
      </c>
      <c r="F52" s="358">
        <f>IF(ISERROR(VLOOKUP(B52,Données!$A$3:$T$1490,11,FALSE)),0,VLOOKUP(B52,Données!$A$3:$T$1490,11,FALSE))</f>
        <v>1106667</v>
      </c>
      <c r="G52" s="401">
        <f>IF(ISERROR(VLOOKUP(B52,Données!$A$3:$T$1490,20,FALSE)),0,VLOOKUP(B52,Données!$A$3:$T$1490,20,FALSE))</f>
        <v>3</v>
      </c>
      <c r="H52" s="74">
        <f>IF(((E52+5)-'Calcul Masse Salariale'!$B$1)&lt;=0,0,(E52+5)-'Calcul Masse Salariale'!$B$1)</f>
        <v>4</v>
      </c>
      <c r="I52" s="74">
        <f t="shared" si="2"/>
        <v>4</v>
      </c>
      <c r="J52" s="154"/>
    </row>
    <row r="53" spans="1:10" x14ac:dyDescent="0.25">
      <c r="A53" s="499"/>
      <c r="B53" s="169" t="s">
        <v>1185</v>
      </c>
      <c r="C53" s="74" t="str">
        <f>IF(ISERROR(VLOOKUP(B53,Données!$A$3:$K$1490,5,FALSE)),"",VLOOKUP(B53,Données!$A$3:$K$1490,5,FALSE))</f>
        <v/>
      </c>
      <c r="D53" s="347" t="str">
        <f>IF(ISERROR(VLOOKUP(B53,Données!$A$3:$W$1490,22,FALSE)),"",VLOOKUP(B53,Données!$A$3:$W$1490,22,FALSE))</f>
        <v/>
      </c>
      <c r="E53" s="169">
        <v>2018</v>
      </c>
      <c r="F53" s="358">
        <f>IF(ISERROR(VLOOKUP(B53,Données!$A$3:$T$1490,11,FALSE)),0,VLOOKUP(B53,Données!$A$3:$T$1490,11,FALSE))</f>
        <v>0</v>
      </c>
      <c r="G53" s="401">
        <f>IF(ISERROR(VLOOKUP(B53,Données!$A$3:$T$1490,20,FALSE)),0,VLOOKUP(B53,Données!$A$3:$T$1490,20,FALSE))</f>
        <v>0</v>
      </c>
      <c r="H53" s="74">
        <f>IF(((E53+5)-'Calcul Masse Salariale'!$B$1)&lt;=0,0,(E53+5)-'Calcul Masse Salariale'!$B$1)</f>
        <v>4</v>
      </c>
      <c r="I53" s="74">
        <f t="shared" si="2"/>
        <v>4</v>
      </c>
      <c r="J53" s="154"/>
    </row>
    <row r="54" spans="1:10" x14ac:dyDescent="0.25">
      <c r="A54" s="499"/>
      <c r="B54" s="169" t="s">
        <v>952</v>
      </c>
      <c r="C54" s="74" t="str">
        <f>IF(ISERROR(VLOOKUP(B54,Données!$A$3:$K$1490,5,FALSE)),"",VLOOKUP(B54,Données!$A$3:$K$1490,5,FALSE))</f>
        <v>TOR</v>
      </c>
      <c r="D54" s="347">
        <f>IF(ISERROR(VLOOKUP(B54,Données!$A$3:$W$1490,22,FALSE)),"",VLOOKUP(B54,Données!$A$3:$W$1490,22,FALSE))</f>
        <v>1</v>
      </c>
      <c r="E54" s="169">
        <v>2018</v>
      </c>
      <c r="F54" s="358">
        <f>IF(ISERROR(VLOOKUP(B54,Données!$A$3:$T$1490,11,FALSE)),0,VLOOKUP(B54,Données!$A$3:$T$1490,11,FALSE))</f>
        <v>894167</v>
      </c>
      <c r="G54" s="401">
        <f>IF(ISERROR(VLOOKUP(B54,Données!$A$3:$T$1490,20,FALSE)),0,VLOOKUP(B54,Données!$A$3:$T$1490,20,FALSE))</f>
        <v>3</v>
      </c>
      <c r="H54" s="74">
        <f>IF(((E54+5)-'Calcul Masse Salariale'!$B$1)&lt;=0,0,(E54+5)-'Calcul Masse Salariale'!$B$1)</f>
        <v>4</v>
      </c>
      <c r="I54" s="74">
        <f t="shared" si="2"/>
        <v>4</v>
      </c>
      <c r="J54" s="154"/>
    </row>
    <row r="55" spans="1:10" x14ac:dyDescent="0.25">
      <c r="A55" s="499"/>
      <c r="B55" s="169" t="s">
        <v>1210</v>
      </c>
      <c r="C55" s="74" t="str">
        <f>IF(ISERROR(VLOOKUP(B55,Données!$A$3:$K$1490,5,FALSE)),"",VLOOKUP(B55,Données!$A$3:$K$1490,5,FALSE))</f>
        <v/>
      </c>
      <c r="D55" s="347" t="str">
        <f>IF(ISERROR(VLOOKUP(B55,Données!$A$3:$W$1490,22,FALSE)),"",VLOOKUP(B55,Données!$A$3:$W$1490,22,FALSE))</f>
        <v/>
      </c>
      <c r="E55" s="169">
        <v>2018</v>
      </c>
      <c r="F55" s="358">
        <f>IF(ISERROR(VLOOKUP(B55,Données!$A$3:$T$1490,11,FALSE)),0,VLOOKUP(B55,Données!$A$3:$T$1490,11,FALSE))</f>
        <v>0</v>
      </c>
      <c r="G55" s="401">
        <f>IF(ISERROR(VLOOKUP(B55,Données!$A$3:$T$1490,20,FALSE)),0,VLOOKUP(B55,Données!$A$3:$T$1490,20,FALSE))</f>
        <v>0</v>
      </c>
      <c r="H55" s="74">
        <f>IF(((E55+5)-'Calcul Masse Salariale'!$B$1)&lt;=0,0,(E55+5)-'Calcul Masse Salariale'!$B$1)</f>
        <v>4</v>
      </c>
      <c r="I55" s="74">
        <f t="shared" si="2"/>
        <v>4</v>
      </c>
      <c r="J55" s="154"/>
    </row>
    <row r="56" spans="1:10"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154"/>
    </row>
    <row r="57" spans="1:10"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154"/>
    </row>
    <row r="58" spans="1:10"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154"/>
    </row>
    <row r="59" spans="1:10"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154"/>
    </row>
    <row r="60" spans="1:10"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154"/>
    </row>
    <row r="61" spans="1:10"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154"/>
    </row>
    <row r="62" spans="1:10"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154"/>
    </row>
    <row r="63" spans="1:10"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154"/>
    </row>
    <row r="64" spans="1:10"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154"/>
    </row>
    <row r="65" spans="1:10"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154"/>
    </row>
    <row r="66" spans="1:10"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154"/>
    </row>
    <row r="67" spans="1:10"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154"/>
    </row>
    <row r="68" spans="1:10"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154"/>
    </row>
    <row r="69" spans="1:10"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ref="I69:I70" si="3">H69</f>
        <v>0</v>
      </c>
      <c r="J69" s="154"/>
    </row>
    <row r="70" spans="1:10"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154"/>
    </row>
    <row r="71" spans="1:10"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ref="I71:I73" si="4">H71</f>
        <v>0</v>
      </c>
      <c r="J71" s="154"/>
    </row>
    <row r="72" spans="1:10"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4"/>
        <v>0</v>
      </c>
      <c r="J72" s="154"/>
    </row>
    <row r="73" spans="1:10"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4"/>
        <v>0</v>
      </c>
      <c r="J73" s="154"/>
    </row>
    <row r="74" spans="1:10" x14ac:dyDescent="0.25">
      <c r="A74" s="41"/>
      <c r="C74" s="273"/>
      <c r="D74" s="273"/>
      <c r="F74" s="358">
        <f>IF(ISERROR(VLOOKUP(B74,Données!$A$3:$T$1490,11,FALSE)),0,VLOOKUP(B74,Données!$A$3:$T$1490,11,FALSE))</f>
        <v>0</v>
      </c>
      <c r="G74" s="401">
        <f>IF(ISERROR(VLOOKUP(#REF!,Données!$A$3:$T$1490,20,FALSE)),0,VLOOKUP(#REF!,Données!$A$3:$T$1490,20,FALSE))</f>
        <v>0</v>
      </c>
      <c r="H74" s="279"/>
      <c r="J74" s="154"/>
    </row>
    <row r="75" spans="1:10" x14ac:dyDescent="0.25">
      <c r="A75" s="41"/>
      <c r="J75" s="154"/>
    </row>
    <row r="76" spans="1:10" x14ac:dyDescent="0.25">
      <c r="A76" s="41"/>
    </row>
    <row r="77" spans="1:10" x14ac:dyDescent="0.25">
      <c r="A77" s="41"/>
    </row>
    <row r="78" spans="1:10" x14ac:dyDescent="0.25">
      <c r="A78" s="41"/>
    </row>
    <row r="79" spans="1:10" x14ac:dyDescent="0.25">
      <c r="A79" s="41"/>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1" priority="6">
      <formula>(F3&lt;&gt;H3)</formula>
    </cfRule>
  </conditionalFormatting>
  <conditionalFormatting sqref="G35">
    <cfRule type="iconSet" priority="2">
      <iconSet iconSet="3Symbols" showValue="0" reverse="1">
        <cfvo type="percent" val="0"/>
        <cfvo type="num" val="0.5" gte="0"/>
        <cfvo type="num" val="1"/>
      </iconSet>
    </cfRule>
  </conditionalFormatting>
  <conditionalFormatting sqref="I49:I73">
    <cfRule type="iconSet" priority="62">
      <iconSet iconSet="3Flags" showValue="0">
        <cfvo type="percent" val="0"/>
        <cfvo type="num" val="1"/>
        <cfvo type="num" val="2"/>
      </iconSet>
    </cfRule>
  </conditionalFormatting>
  <conditionalFormatting sqref="I39:I48">
    <cfRule type="iconSet" priority="64">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222D7D67-7F9F-4255-9588-7F741833F7F4}">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E63D0885-E8E3-49FE-B3D7-DD58970F8354}">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80"/>
  <sheetViews>
    <sheetView tabSelected="1" zoomScale="85" zoomScaleNormal="85" workbookViewId="0">
      <selection activeCell="B20" sqref="B20"/>
    </sheetView>
  </sheetViews>
  <sheetFormatPr baseColWidth="10" defaultColWidth="11.42578125" defaultRowHeight="15" x14ac:dyDescent="0.25"/>
  <cols>
    <col min="1" max="1" width="12.42578125" style="213" customWidth="1"/>
    <col min="2" max="2" width="24.7109375" style="213" customWidth="1"/>
    <col min="3" max="3" width="7.140625" style="228" bestFit="1" customWidth="1"/>
    <col min="4" max="4" width="4" style="228" bestFit="1" customWidth="1"/>
    <col min="5" max="5" width="13.140625" style="213" bestFit="1" customWidth="1"/>
    <col min="6" max="6" width="25.7109375" style="213" bestFit="1" customWidth="1"/>
    <col min="7" max="7" width="15.42578125" style="239" bestFit="1" customWidth="1"/>
    <col min="8" max="8" width="24.5703125" style="213" bestFit="1" customWidth="1"/>
    <col min="9" max="9" width="11.28515625" style="213" customWidth="1"/>
    <col min="10" max="10" width="2" style="213" customWidth="1"/>
    <col min="11" max="11" width="15.28515625" style="213" customWidth="1"/>
    <col min="12" max="12" width="25.140625" style="213" customWidth="1"/>
    <col min="13" max="13" width="2" style="212" customWidth="1"/>
    <col min="14" max="14" width="13.5703125" style="213" customWidth="1"/>
    <col min="15" max="15" width="20.5703125" style="213" customWidth="1"/>
    <col min="16" max="16" width="24.42578125" style="213" customWidth="1"/>
    <col min="17" max="17" width="13" style="213" customWidth="1"/>
    <col min="18" max="16384" width="11.42578125" style="213"/>
  </cols>
  <sheetData>
    <row r="1" spans="1:20" ht="21.75" thickBot="1" x14ac:dyDescent="0.4">
      <c r="A1" s="596" t="s">
        <v>41</v>
      </c>
      <c r="B1" s="596"/>
      <c r="C1" s="596"/>
      <c r="D1" s="346"/>
      <c r="E1" s="210" t="s">
        <v>188</v>
      </c>
      <c r="F1" s="300">
        <f>SUM(F3:F30)</f>
        <v>129932331</v>
      </c>
      <c r="G1" s="210" t="s">
        <v>189</v>
      </c>
      <c r="H1" s="300">
        <f>F32</f>
        <v>-31352331</v>
      </c>
      <c r="I1" s="211"/>
      <c r="J1" s="212"/>
      <c r="K1" s="214" t="s">
        <v>59</v>
      </c>
      <c r="L1" s="214"/>
      <c r="N1" s="212"/>
      <c r="O1" s="603" t="s">
        <v>45</v>
      </c>
      <c r="P1" s="603"/>
      <c r="Q1" s="603"/>
      <c r="R1" s="603"/>
      <c r="S1" s="238"/>
    </row>
    <row r="2" spans="1:20" ht="30" x14ac:dyDescent="0.25">
      <c r="A2" s="604" t="s">
        <v>38</v>
      </c>
      <c r="B2" s="215" t="s">
        <v>36</v>
      </c>
      <c r="C2" s="215" t="s">
        <v>52</v>
      </c>
      <c r="D2" s="215" t="s">
        <v>412</v>
      </c>
      <c r="E2" s="215" t="s">
        <v>5</v>
      </c>
      <c r="F2" s="216" t="s">
        <v>135</v>
      </c>
      <c r="G2" s="217" t="s">
        <v>190</v>
      </c>
      <c r="H2" s="218" t="s">
        <v>1165</v>
      </c>
      <c r="I2" s="219" t="s">
        <v>2576</v>
      </c>
      <c r="J2" s="212"/>
      <c r="K2" s="41" t="s">
        <v>2600</v>
      </c>
      <c r="L2" s="41" t="s">
        <v>2601</v>
      </c>
      <c r="N2" s="221" t="s">
        <v>112</v>
      </c>
      <c r="O2" s="375" t="s">
        <v>108</v>
      </c>
      <c r="P2" s="383" t="s">
        <v>109</v>
      </c>
      <c r="Q2" s="220" t="s">
        <v>46</v>
      </c>
      <c r="R2" s="220" t="s">
        <v>55</v>
      </c>
    </row>
    <row r="3" spans="1:20" ht="15.75" x14ac:dyDescent="0.25">
      <c r="A3" s="604"/>
      <c r="B3" s="209" t="s">
        <v>283</v>
      </c>
      <c r="C3" s="223" t="str">
        <f>IF(ISERROR(VLOOKUP(B3,Données!$A$3:$K$1490,5,FALSE)),"",VLOOKUP(B3,Données!$A$3:$K$1490,5,FALSE))</f>
        <v>VAN</v>
      </c>
      <c r="D3" s="347">
        <f>IF(ISERROR(VLOOKUP(B3,Données!$A$3:$W$1490,22,FALSE)),"",VLOOKUP(B3,Données!$A$3:$W$1490,22,FALSE))</f>
        <v>1</v>
      </c>
      <c r="E3" s="223" t="str">
        <f>IF(ISERROR(VLOOKUP(B3,Données!$A$3:$K$1490,7,FALSE)),"",VLOOKUP(B3,Données!$A$3:$K$1490,7,FALSE))</f>
        <v>AD</v>
      </c>
      <c r="F3" s="224">
        <f>IF(ISERROR(VLOOKUP(B3,Données!$A$3:$T$1490,11,FALSE)),0,VLOOKUP(B3,Données!$A$3:$T$1490,11,FALSE))</f>
        <v>0</v>
      </c>
      <c r="G3" s="225">
        <f>VALUE(COUNTIF(Validation!$A$2:$H$64,B3))-1</f>
        <v>0</v>
      </c>
      <c r="H3" s="363">
        <f>IF(ISERROR(VLOOKUP(B3,Données!$A$3:$T$1490,12,FALSE)),0,VLOOKUP(B3,Données!$A$3:$T$1490,12,FALSE))</f>
        <v>0</v>
      </c>
      <c r="I3" s="226">
        <f>IF(ISERROR(VLOOKUP(B3,Données!$A$3:$T$1490,20,FALSE)),0,VLOOKUP(B3,Données!$A$3:$T$1490,20,FALSE))</f>
        <v>0</v>
      </c>
      <c r="J3" s="212"/>
      <c r="K3" s="41" t="s">
        <v>2607</v>
      </c>
      <c r="L3" s="41" t="s">
        <v>49</v>
      </c>
      <c r="N3" s="41"/>
      <c r="O3" s="41"/>
      <c r="P3" s="41"/>
      <c r="Q3" s="291"/>
      <c r="R3" s="291" t="str">
        <f>IF(Q3="","",Q3+7)</f>
        <v/>
      </c>
    </row>
    <row r="4" spans="1:20" ht="15.75" x14ac:dyDescent="0.25">
      <c r="A4" s="604"/>
      <c r="B4" s="274" t="s">
        <v>224</v>
      </c>
      <c r="C4" s="223" t="str">
        <f>IF(ISERROR(VLOOKUP(B4,Données!$A$3:$K$1490,5,FALSE)),"",VLOOKUP(B4,Données!$A$3:$K$1490,5,FALSE))</f>
        <v>NYR</v>
      </c>
      <c r="D4" s="347">
        <f>IF(ISERROR(VLOOKUP(B4,Données!$A$3:$W$1490,22,FALSE)),"",VLOOKUP(B4,Données!$A$3:$W$1490,22,FALSE))</f>
        <v>1</v>
      </c>
      <c r="E4" s="223" t="str">
        <f>IF(ISERROR(VLOOKUP(B4,Données!$A$3:$K$1490,7,FALSE)),"",VLOOKUP(B4,Données!$A$3:$K$1490,7,FALSE))</f>
        <v>AD, AG</v>
      </c>
      <c r="F4" s="224">
        <f>IF(ISERROR(VLOOKUP(B4,Données!$A$3:$T$1490,11,FALSE)),0,VLOOKUP(B4,Données!$A$3:$T$1490,11,FALSE))</f>
        <v>3250000</v>
      </c>
      <c r="G4" s="225">
        <f>VALUE(COUNTIF(Validation!$A$2:$H$64,B4))-1</f>
        <v>0</v>
      </c>
      <c r="H4" s="363">
        <f>IF(ISERROR(VLOOKUP(B4,Données!$A$3:$T$1490,12,FALSE)),0,VLOOKUP(B4,Données!$A$3:$T$1490,12,FALSE))</f>
        <v>3250000</v>
      </c>
      <c r="I4" s="226">
        <f>IF(ISERROR(VLOOKUP(B4,Données!$A$3:$T$1490,20,FALSE)),0,VLOOKUP(B4,Données!$A$3:$T$1490,20,FALSE))</f>
        <v>2</v>
      </c>
      <c r="J4" s="212"/>
      <c r="K4" s="41"/>
      <c r="L4" s="41"/>
      <c r="O4" s="41"/>
      <c r="P4" s="41"/>
      <c r="Q4" s="291"/>
      <c r="R4" s="291" t="str">
        <f t="shared" ref="R4:R38" si="0">IF(Q4="","",Q4+7)</f>
        <v/>
      </c>
    </row>
    <row r="5" spans="1:20" ht="15.75" x14ac:dyDescent="0.25">
      <c r="A5" s="604"/>
      <c r="B5" s="274" t="s">
        <v>223</v>
      </c>
      <c r="C5" s="223" t="str">
        <f>IF(ISERROR(VLOOKUP(B5,Données!$A$3:$K$1490,5,FALSE)),"",VLOOKUP(B5,Données!$A$3:$K$1490,5,FALSE))</f>
        <v>CGY</v>
      </c>
      <c r="D5" s="347">
        <f>IF(ISERROR(VLOOKUP(B5,Données!$A$3:$W$1490,22,FALSE)),"",VLOOKUP(B5,Données!$A$3:$W$1490,22,FALSE))</f>
        <v>1</v>
      </c>
      <c r="E5" s="223" t="str">
        <f>IF(ISERROR(VLOOKUP(B5,Données!$A$3:$K$1490,7,FALSE)),"",VLOOKUP(B5,Données!$A$3:$K$1490,7,FALSE))</f>
        <v>C</v>
      </c>
      <c r="F5" s="224">
        <f>IF(ISERROR(VLOOKUP(B5,Données!$A$3:$T$1490,11,FALSE)),0,VLOOKUP(B5,Données!$A$3:$T$1490,11,FALSE))</f>
        <v>6375000</v>
      </c>
      <c r="G5" s="225">
        <f>VALUE(COUNTIF(Validation!$A$2:$H$64,B5))-1</f>
        <v>0</v>
      </c>
      <c r="H5" s="363">
        <f>IF(ISERROR(VLOOKUP(B5,Données!$A$3:$T$1490,12,FALSE)),0,VLOOKUP(B5,Données!$A$3:$T$1490,12,FALSE))</f>
        <v>6375000</v>
      </c>
      <c r="I5" s="226">
        <f>IF(ISERROR(VLOOKUP(B5,Données!$A$3:$T$1490,20,FALSE)),0,VLOOKUP(B5,Données!$A$3:$T$1490,20,FALSE))</f>
        <v>4</v>
      </c>
      <c r="J5" s="212"/>
      <c r="K5" s="227"/>
      <c r="O5" s="41"/>
      <c r="P5" s="41"/>
      <c r="Q5" s="291"/>
      <c r="R5" s="291" t="str">
        <f t="shared" si="0"/>
        <v/>
      </c>
    </row>
    <row r="6" spans="1:20" ht="15.75" x14ac:dyDescent="0.25">
      <c r="A6" s="604"/>
      <c r="B6" s="209" t="s">
        <v>230</v>
      </c>
      <c r="C6" s="223" t="str">
        <f>IF(ISERROR(VLOOKUP(B6,Données!$A$3:$K$1490,5,FALSE)),"",VLOOKUP(B6,Données!$A$3:$K$1490,5,FALSE))</f>
        <v>MIN</v>
      </c>
      <c r="D6" s="347">
        <f>IF(ISERROR(VLOOKUP(B6,Données!$A$3:$W$1490,22,FALSE)),"",VLOOKUP(B6,Données!$A$3:$W$1490,22,FALSE))</f>
        <v>1</v>
      </c>
      <c r="E6" s="223" t="str">
        <f>IF(ISERROR(VLOOKUP(B6,Données!$A$3:$K$1490,7,FALSE)),"",VLOOKUP(B6,Données!$A$3:$K$1490,7,FALSE))</f>
        <v>AG</v>
      </c>
      <c r="F6" s="224">
        <f>IF(ISERROR(VLOOKUP(B6,Données!$A$3:$T$1490,11,FALSE)),0,VLOOKUP(B6,Données!$A$3:$T$1490,11,FALSE))</f>
        <v>0</v>
      </c>
      <c r="G6" s="225">
        <f>VALUE(COUNTIF(Validation!$A$2:$H$64,B6))-1</f>
        <v>0</v>
      </c>
      <c r="H6" s="363">
        <f>IF(ISERROR(VLOOKUP(B6,Données!$A$3:$T$1490,12,FALSE)),0,VLOOKUP(B6,Données!$A$3:$T$1490,12,FALSE))</f>
        <v>0</v>
      </c>
      <c r="I6" s="226">
        <f>IF(ISERROR(VLOOKUP(B6,Données!$A$3:$T$1490,20,FALSE)),0,VLOOKUP(B6,Données!$A$3:$T$1490,20,FALSE))</f>
        <v>0</v>
      </c>
      <c r="J6" s="212"/>
      <c r="O6" s="41"/>
      <c r="P6" s="41"/>
      <c r="Q6" s="291"/>
      <c r="R6" s="291" t="str">
        <f t="shared" si="0"/>
        <v/>
      </c>
    </row>
    <row r="7" spans="1:20" ht="15.75" x14ac:dyDescent="0.25">
      <c r="A7" s="604"/>
      <c r="B7" s="209" t="s">
        <v>228</v>
      </c>
      <c r="C7" s="223" t="str">
        <f>IF(ISERROR(VLOOKUP(B7,Données!$A$3:$K$1490,5,FALSE)),"",VLOOKUP(B7,Données!$A$3:$K$1490,5,FALSE))</f>
        <v>STL</v>
      </c>
      <c r="D7" s="347">
        <f>IF(ISERROR(VLOOKUP(B7,Données!$A$3:$W$1490,22,FALSE)),"",VLOOKUP(B7,Données!$A$3:$W$1490,22,FALSE))</f>
        <v>1</v>
      </c>
      <c r="E7" s="223" t="str">
        <f>IF(ISERROR(VLOOKUP(B7,Données!$A$3:$K$1490,7,FALSE)),"",VLOOKUP(B7,Données!$A$3:$K$1490,7,FALSE))</f>
        <v>AD</v>
      </c>
      <c r="F7" s="224">
        <f>IF(ISERROR(VLOOKUP(B7,Données!$A$3:$T$1490,11,FALSE)),0,VLOOKUP(B7,Données!$A$3:$T$1490,11,FALSE))</f>
        <v>7500000</v>
      </c>
      <c r="G7" s="225">
        <f>VALUE(COUNTIF(Validation!$A$2:$H$64,B7))-1</f>
        <v>0</v>
      </c>
      <c r="H7" s="363">
        <f>IF(ISERROR(VLOOKUP(B7,Données!$A$3:$T$1490,12,FALSE)),0,VLOOKUP(B7,Données!$A$3:$T$1490,12,FALSE))</f>
        <v>7500000</v>
      </c>
      <c r="I7" s="226">
        <f>IF(ISERROR(VLOOKUP(B7,Données!$A$3:$T$1490,20,FALSE)),0,VLOOKUP(B7,Données!$A$3:$T$1490,20,FALSE))</f>
        <v>4</v>
      </c>
      <c r="J7" s="212"/>
      <c r="N7" s="391"/>
      <c r="O7" s="41"/>
      <c r="P7" s="41"/>
      <c r="Q7" s="291"/>
      <c r="R7" s="291" t="str">
        <f t="shared" si="0"/>
        <v/>
      </c>
      <c r="S7" s="391"/>
      <c r="T7" s="391"/>
    </row>
    <row r="8" spans="1:20" ht="15.75" x14ac:dyDescent="0.25">
      <c r="A8" s="604"/>
      <c r="B8" s="222" t="s">
        <v>225</v>
      </c>
      <c r="C8" s="223" t="str">
        <f>IF(ISERROR(VLOOKUP(B8,Données!$A$3:$K$1490,5,FALSE)),"",VLOOKUP(B8,Données!$A$3:$K$1490,5,FALSE))</f>
        <v>TBL</v>
      </c>
      <c r="D8" s="347">
        <f>IF(ISERROR(VLOOKUP(B8,Données!$A$3:$W$1490,22,FALSE)),"",VLOOKUP(B8,Données!$A$3:$W$1490,22,FALSE))</f>
        <v>1</v>
      </c>
      <c r="E8" s="223" t="str">
        <f>IF(ISERROR(VLOOKUP(B8,Données!$A$3:$K$1490,7,FALSE)),"",VLOOKUP(B8,Données!$A$3:$K$1490,7,FALSE))</f>
        <v>AD</v>
      </c>
      <c r="F8" s="224">
        <f>IF(ISERROR(VLOOKUP(B8,Données!$A$3:$T$1490,11,FALSE)),0,VLOOKUP(B8,Données!$A$3:$T$1490,11,FALSE))</f>
        <v>9500000</v>
      </c>
      <c r="G8" s="225">
        <f>VALUE(COUNTIF(Validation!$A$2:$H$64,B8))-1</f>
        <v>0</v>
      </c>
      <c r="H8" s="363">
        <f>IF(ISERROR(VLOOKUP(B8,Données!$A$3:$T$1490,12,FALSE)),0,VLOOKUP(B8,Données!$A$3:$T$1490,12,FALSE))</f>
        <v>9500000</v>
      </c>
      <c r="I8" s="226">
        <f>IF(ISERROR(VLOOKUP(B8,Données!$A$3:$T$1490,20,FALSE)),0,VLOOKUP(B8,Données!$A$3:$T$1490,20,FALSE))</f>
        <v>7</v>
      </c>
      <c r="J8" s="212"/>
      <c r="N8" s="41"/>
      <c r="O8" s="41"/>
      <c r="Q8" s="291"/>
      <c r="R8" s="291" t="str">
        <f t="shared" si="0"/>
        <v/>
      </c>
    </row>
    <row r="9" spans="1:20" ht="15.75" x14ac:dyDescent="0.25">
      <c r="A9" s="604"/>
      <c r="B9" s="209" t="s">
        <v>811</v>
      </c>
      <c r="C9" s="223" t="str">
        <f>IF(ISERROR(VLOOKUP(B9,Données!$A$3:$K$1490,5,FALSE)),"",VLOOKUP(B9,Données!$A$3:$K$1490,5,FALSE))</f>
        <v>VGK</v>
      </c>
      <c r="D9" s="347">
        <f>IF(ISERROR(VLOOKUP(B9,Données!$A$3:$W$1490,22,FALSE)),"",VLOOKUP(B9,Données!$A$3:$W$1490,22,FALSE))</f>
        <v>1</v>
      </c>
      <c r="E9" s="223" t="str">
        <f>IF(ISERROR(VLOOKUP(B9,Données!$A$3:$K$1490,7,FALSE)),"",VLOOKUP(B9,Données!$A$3:$K$1490,7,FALSE))</f>
        <v>AD</v>
      </c>
      <c r="F9" s="224">
        <f>IF(ISERROR(VLOOKUP(B9,Données!$A$3:$T$1490,11,FALSE)),0,VLOOKUP(B9,Données!$A$3:$T$1490,11,FALSE))</f>
        <v>4750000</v>
      </c>
      <c r="G9" s="225">
        <f>VALUE(COUNTIF(Validation!$A$2:$H$64,B9))-1</f>
        <v>0</v>
      </c>
      <c r="H9" s="363">
        <f>IF(ISERROR(VLOOKUP(B9,Données!$A$3:$T$1490,12,FALSE)),0,VLOOKUP(B9,Données!$A$3:$T$1490,12,FALSE))</f>
        <v>4750000</v>
      </c>
      <c r="I9" s="226">
        <f>IF(ISERROR(VLOOKUP(B9,Données!$A$3:$T$1490,20,FALSE)),0,VLOOKUP(B9,Données!$A$3:$T$1490,20,FALSE))</f>
        <v>7</v>
      </c>
      <c r="J9" s="212"/>
      <c r="K9" s="605" t="s">
        <v>60</v>
      </c>
      <c r="L9" s="605"/>
      <c r="O9" s="41"/>
      <c r="P9" s="41"/>
      <c r="Q9" s="291"/>
      <c r="R9" s="291" t="str">
        <f t="shared" si="0"/>
        <v/>
      </c>
    </row>
    <row r="10" spans="1:20" ht="15.75" x14ac:dyDescent="0.25">
      <c r="A10" s="604"/>
      <c r="B10" s="209" t="s">
        <v>227</v>
      </c>
      <c r="C10" s="223" t="str">
        <f>IF(ISERROR(VLOOKUP(B10,Données!$A$3:$K$1490,5,FALSE)),"",VLOOKUP(B10,Données!$A$3:$K$1490,5,FALSE))</f>
        <v>WPG</v>
      </c>
      <c r="D10" s="347">
        <f>IF(ISERROR(VLOOKUP(B10,Données!$A$3:$W$1490,22,FALSE)),"",VLOOKUP(B10,Données!$A$3:$W$1490,22,FALSE))</f>
        <v>0</v>
      </c>
      <c r="E10" s="223" t="str">
        <f>IF(ISERROR(VLOOKUP(B10,Données!$A$3:$K$1490,7,FALSE)),"",VLOOKUP(B10,Données!$A$3:$K$1490,7,FALSE))</f>
        <v>AD</v>
      </c>
      <c r="F10" s="224">
        <f>IF(ISERROR(VLOOKUP(B10,Données!$A$3:$T$1490,11,FALSE)),0,VLOOKUP(B10,Données!$A$3:$T$1490,11,FALSE))</f>
        <v>8250000</v>
      </c>
      <c r="G10" s="225">
        <f>VALUE(COUNTIF(Validation!$A$2:$H$64,B10))-1</f>
        <v>0</v>
      </c>
      <c r="H10" s="363">
        <f>IF(ISERROR(VLOOKUP(B10,Données!$A$3:$T$1490,12,FALSE)),0,VLOOKUP(B10,Données!$A$3:$T$1490,12,FALSE))</f>
        <v>8250000</v>
      </c>
      <c r="I10" s="226">
        <f>IF(ISERROR(VLOOKUP(B10,Données!$A$3:$T$1490,20,FALSE)),0,VLOOKUP(B10,Données!$A$3:$T$1490,20,FALSE))</f>
        <v>5</v>
      </c>
      <c r="J10" s="212"/>
      <c r="K10" s="220" t="s">
        <v>62</v>
      </c>
      <c r="L10" s="220" t="s">
        <v>61</v>
      </c>
      <c r="N10" s="41"/>
      <c r="O10" s="41"/>
      <c r="P10" s="41"/>
      <c r="Q10" s="291"/>
      <c r="R10" s="291" t="str">
        <f t="shared" si="0"/>
        <v/>
      </c>
    </row>
    <row r="11" spans="1:20" ht="15.75" x14ac:dyDescent="0.25">
      <c r="A11" s="604"/>
      <c r="B11" s="209" t="s">
        <v>346</v>
      </c>
      <c r="C11" s="223" t="str">
        <f>IF(ISERROR(VLOOKUP(B11,Données!$A$3:$K$1490,5,FALSE)),"",VLOOKUP(B11,Données!$A$3:$K$1490,5,FALSE))</f>
        <v>MIN</v>
      </c>
      <c r="D11" s="347">
        <f>IF(ISERROR(VLOOKUP(B11,Données!$A$3:$W$1490,22,FALSE)),"",VLOOKUP(B11,Données!$A$3:$W$1490,22,FALSE))</f>
        <v>1</v>
      </c>
      <c r="E11" s="223" t="str">
        <f>IF(ISERROR(VLOOKUP(B11,Données!$A$3:$K$1490,7,FALSE)),"",VLOOKUP(B11,Données!$A$3:$K$1490,7,FALSE))</f>
        <v>C</v>
      </c>
      <c r="F11" s="224">
        <f>IF(ISERROR(VLOOKUP(B11,Données!$A$3:$T$1490,11,FALSE)),0,VLOOKUP(B11,Données!$A$3:$T$1490,11,FALSE))</f>
        <v>3250000</v>
      </c>
      <c r="G11" s="225">
        <f>VALUE(COUNTIF(Validation!$A$2:$H$64,B11))-1</f>
        <v>0</v>
      </c>
      <c r="H11" s="363">
        <f>IF(ISERROR(VLOOKUP(B11,Données!$A$3:$T$1490,12,FALSE)),0,VLOOKUP(B11,Données!$A$3:$T$1490,12,FALSE))</f>
        <v>3250000</v>
      </c>
      <c r="I11" s="226">
        <f>IF(ISERROR(VLOOKUP(B11,Données!$A$3:$T$1490,20,FALSE)),0,VLOOKUP(B11,Données!$A$3:$T$1490,20,FALSE))</f>
        <v>2</v>
      </c>
      <c r="J11" s="212"/>
      <c r="K11" s="213" t="s">
        <v>192</v>
      </c>
      <c r="L11" s="213" t="s">
        <v>1351</v>
      </c>
      <c r="N11" s="41"/>
      <c r="O11" s="209"/>
      <c r="P11" s="209"/>
      <c r="Q11" s="291"/>
      <c r="R11" s="291" t="str">
        <f t="shared" si="0"/>
        <v/>
      </c>
    </row>
    <row r="12" spans="1:20" ht="15.75" x14ac:dyDescent="0.25">
      <c r="A12" s="604"/>
      <c r="B12" s="209" t="s">
        <v>207</v>
      </c>
      <c r="C12" s="223" t="str">
        <f>IF(ISERROR(VLOOKUP(B12,Données!$A$3:$K$1490,5,FALSE)),"",VLOOKUP(B12,Données!$A$3:$K$1490,5,FALSE))</f>
        <v>PIT</v>
      </c>
      <c r="D12" s="347">
        <f>IF(ISERROR(VLOOKUP(B12,Données!$A$3:$W$1490,22,FALSE)),"",VLOOKUP(B12,Données!$A$3:$W$1490,22,FALSE))</f>
        <v>1</v>
      </c>
      <c r="E12" s="223" t="str">
        <f>IF(ISERROR(VLOOKUP(B12,Données!$A$3:$K$1490,7,FALSE)),"",VLOOKUP(B12,Données!$A$3:$K$1490,7,FALSE))</f>
        <v>AG, AD</v>
      </c>
      <c r="F12" s="224">
        <f>IF(ISERROR(VLOOKUP(B12,Données!$A$3:$T$1490,11,FALSE)),0,VLOOKUP(B12,Données!$A$3:$T$1490,11,FALSE))</f>
        <v>6000000</v>
      </c>
      <c r="G12" s="225">
        <f>VALUE(COUNTIF(Validation!$A$2:$H$64,B12))-1</f>
        <v>0</v>
      </c>
      <c r="H12" s="363">
        <f>IF(ISERROR(VLOOKUP(B12,Données!$A$3:$T$1490,12,FALSE)),0,VLOOKUP(B12,Données!$A$3:$T$1490,12,FALSE))</f>
        <v>6000000</v>
      </c>
      <c r="I12" s="226">
        <f>IF(ISERROR(VLOOKUP(B12,Données!$A$3:$T$1490,20,FALSE)),0,VLOOKUP(B12,Données!$A$3:$T$1490,20,FALSE))</f>
        <v>5</v>
      </c>
      <c r="J12" s="212"/>
      <c r="K12" s="213" t="s">
        <v>193</v>
      </c>
      <c r="L12" s="213" t="s">
        <v>1351</v>
      </c>
      <c r="O12" s="209"/>
      <c r="P12" s="209"/>
      <c r="Q12" s="291"/>
      <c r="R12" s="291" t="str">
        <f t="shared" si="0"/>
        <v/>
      </c>
    </row>
    <row r="13" spans="1:20" ht="15.75" x14ac:dyDescent="0.25">
      <c r="A13" s="604"/>
      <c r="B13" s="209" t="s">
        <v>270</v>
      </c>
      <c r="C13" s="223" t="str">
        <f>IF(ISERROR(VLOOKUP(B13,Données!$A$3:$K$1490,5,FALSE)),"",VLOOKUP(B13,Données!$A$3:$K$1490,5,FALSE))</f>
        <v>BOS</v>
      </c>
      <c r="D13" s="347">
        <f>IF(ISERROR(VLOOKUP(B13,Données!$A$3:$W$1490,22,FALSE)),"",VLOOKUP(B13,Données!$A$3:$W$1490,22,FALSE))</f>
        <v>1</v>
      </c>
      <c r="E13" s="223" t="str">
        <f>IF(ISERROR(VLOOKUP(B13,Données!$A$3:$K$1490,7,FALSE)),"",VLOOKUP(B13,Données!$A$3:$K$1490,7,FALSE))</f>
        <v>AG</v>
      </c>
      <c r="F13" s="224">
        <f>IF(ISERROR(VLOOKUP(B13,Données!$A$3:$T$1490,11,FALSE)),0,VLOOKUP(B13,Données!$A$3:$T$1490,11,FALSE))</f>
        <v>6125000</v>
      </c>
      <c r="G13" s="225">
        <f>VALUE(COUNTIF(Validation!$A$2:$H$64,B13))-1</f>
        <v>0</v>
      </c>
      <c r="H13" s="363">
        <f>IF(ISERROR(VLOOKUP(B13,Données!$A$3:$T$1490,12,FALSE)),0,VLOOKUP(B13,Données!$A$3:$T$1490,12,FALSE))</f>
        <v>6125000</v>
      </c>
      <c r="I13" s="226">
        <f>IF(ISERROR(VLOOKUP(B13,Données!$A$3:$T$1490,20,FALSE)),0,VLOOKUP(B13,Données!$A$3:$T$1490,20,FALSE))</f>
        <v>6</v>
      </c>
      <c r="J13" s="212"/>
      <c r="K13" s="41" t="s">
        <v>193</v>
      </c>
      <c r="L13" s="41" t="s">
        <v>1351</v>
      </c>
      <c r="O13" s="209"/>
      <c r="P13" s="209"/>
      <c r="Q13" s="291"/>
      <c r="R13" s="291" t="str">
        <f t="shared" si="0"/>
        <v/>
      </c>
    </row>
    <row r="14" spans="1:20" ht="15.75" x14ac:dyDescent="0.25">
      <c r="A14" s="604"/>
      <c r="B14" s="209" t="s">
        <v>231</v>
      </c>
      <c r="C14" s="234" t="str">
        <f>IF(ISERROR(VLOOKUP(B14,Données!$A$3:$K$1490,5,FALSE)),"",VLOOKUP(B14,Données!$A$3:$K$1490,5,FALSE))</f>
        <v>CAR</v>
      </c>
      <c r="D14" s="349">
        <f>IF(ISERROR(VLOOKUP(B14,Données!$A$3:$W$1490,22,FALSE)),"",VLOOKUP(B14,Données!$A$3:$W$1490,22,FALSE))</f>
        <v>2</v>
      </c>
      <c r="E14" s="234" t="str">
        <f>IF(ISERROR(VLOOKUP(B14,Données!$A$3:$K$1490,7,FALSE)),"",VLOOKUP(B14,Données!$A$3:$K$1490,7,FALSE))</f>
        <v>C, AG</v>
      </c>
      <c r="F14" s="235">
        <f>IF(ISERROR(VLOOKUP(B14,Données!$A$3:$T$1490,11,FALSE)),0,VLOOKUP(B14,Données!$A$3:$T$1490,11,FALSE))</f>
        <v>8454000</v>
      </c>
      <c r="G14" s="230">
        <f>VALUE(COUNTIF(Validation!$A$2:$H$64,B14))-1</f>
        <v>0</v>
      </c>
      <c r="H14" s="364">
        <f>IF(ISERROR(VLOOKUP(B14,Données!$A$3:$T$1490,12,FALSE)),0,VLOOKUP(B14,Données!$A$3:$T$1490,12,FALSE))</f>
        <v>8454000</v>
      </c>
      <c r="I14" s="231">
        <f>IF(ISERROR(VLOOKUP(B14,Données!$A$3:$T$1490,20,FALSE)),0,VLOOKUP(B14,Données!$A$3:$T$1490,20,FALSE))</f>
        <v>5</v>
      </c>
      <c r="J14" s="212"/>
      <c r="K14" s="213" t="s">
        <v>195</v>
      </c>
      <c r="L14" s="213" t="s">
        <v>1351</v>
      </c>
      <c r="O14" s="209"/>
      <c r="P14" s="209"/>
      <c r="Q14" s="291"/>
      <c r="R14" s="291" t="str">
        <f t="shared" si="0"/>
        <v/>
      </c>
    </row>
    <row r="15" spans="1:20" ht="15.75" x14ac:dyDescent="0.25">
      <c r="A15" s="606" t="s">
        <v>39</v>
      </c>
      <c r="B15" s="276" t="s">
        <v>232</v>
      </c>
      <c r="C15" s="223" t="str">
        <f>IF(ISERROR(VLOOKUP(B15,Données!$A$3:$K$1490,5,FALSE)),"",VLOOKUP(B15,Données!$A$3:$K$1490,5,FALSE))</f>
        <v>WPG</v>
      </c>
      <c r="D15" s="347">
        <f>IF(ISERROR(VLOOKUP(B15,Données!$A$3:$W$1490,22,FALSE)),"",VLOOKUP(B15,Données!$A$3:$W$1490,22,FALSE))</f>
        <v>1</v>
      </c>
      <c r="E15" s="223" t="str">
        <f>IF(ISERROR(VLOOKUP(B15,Données!$A$3:$K$1490,7,FALSE)),"",VLOOKUP(B15,Données!$A$3:$K$1490,7,FALSE))</f>
        <v>DG</v>
      </c>
      <c r="F15" s="224">
        <f>IF(ISERROR(VLOOKUP(B15,Données!$A$3:$T$1490,11,FALSE)),0,VLOOKUP(B15,Données!$A$3:$T$1490,11,FALSE))</f>
        <v>3150000</v>
      </c>
      <c r="G15" s="225">
        <f>VALUE(COUNTIF(Validation!$A$2:$H$64,B15))-1</f>
        <v>0</v>
      </c>
      <c r="H15" s="363">
        <f>IF(ISERROR(VLOOKUP(B15,Données!$A$3:$T$1490,12,FALSE)),0,VLOOKUP(B15,Données!$A$3:$T$1490,12,FALSE))</f>
        <v>0</v>
      </c>
      <c r="I15" s="226">
        <f>IF(ISERROR(VLOOKUP(B15,Données!$A$3:$T$1490,20,FALSE)),0,VLOOKUP(B15,Données!$A$3:$T$1490,20,FALSE))</f>
        <v>1</v>
      </c>
      <c r="J15" s="212"/>
      <c r="K15" s="41" t="s">
        <v>195</v>
      </c>
      <c r="L15" s="41" t="s">
        <v>1351</v>
      </c>
      <c r="O15" s="209"/>
      <c r="P15" s="209"/>
      <c r="Q15" s="291"/>
      <c r="R15" s="291" t="str">
        <f t="shared" si="0"/>
        <v/>
      </c>
    </row>
    <row r="16" spans="1:20" ht="15.75" x14ac:dyDescent="0.25">
      <c r="A16" s="607"/>
      <c r="B16" s="209" t="s">
        <v>296</v>
      </c>
      <c r="C16" s="223" t="str">
        <f>IF(ISERROR(VLOOKUP(B16,Données!$A$3:$K$1490,5,FALSE)),"",VLOOKUP(B16,Données!$A$3:$K$1490,5,FALSE))</f>
        <v>BUF</v>
      </c>
      <c r="D16" s="347">
        <f>IF(ISERROR(VLOOKUP(B16,Données!$A$3:$W$1490,22,FALSE)),"",VLOOKUP(B16,Données!$A$3:$W$1490,22,FALSE))</f>
        <v>1</v>
      </c>
      <c r="E16" s="223" t="str">
        <f>IF(ISERROR(VLOOKUP(B16,Données!$A$3:$K$1490,7,FALSE)),"",VLOOKUP(B16,Données!$A$3:$K$1490,7,FALSE))</f>
        <v>DD</v>
      </c>
      <c r="F16" s="224">
        <f>IF(ISERROR(VLOOKUP(B16,Données!$A$3:$T$1490,11,FALSE)),0,VLOOKUP(B16,Données!$A$3:$T$1490,11,FALSE))</f>
        <v>3875000</v>
      </c>
      <c r="G16" s="225">
        <f>VALUE(COUNTIF(Validation!$A$2:$H$64,B16))-1</f>
        <v>0</v>
      </c>
      <c r="H16" s="363">
        <f>IF(ISERROR(VLOOKUP(B16,Données!$A$3:$T$1490,12,FALSE)),0,VLOOKUP(B16,Données!$A$3:$T$1490,12,FALSE))</f>
        <v>3875000</v>
      </c>
      <c r="I16" s="226">
        <f>IF(ISERROR(VLOOKUP(B16,Données!$A$3:$T$1490,20,FALSE)),0,VLOOKUP(B16,Données!$A$3:$T$1490,20,FALSE))</f>
        <v>3</v>
      </c>
      <c r="J16" s="212"/>
      <c r="O16" s="209"/>
      <c r="P16" s="209"/>
      <c r="Q16" s="291"/>
      <c r="R16" s="291" t="str">
        <f t="shared" si="0"/>
        <v/>
      </c>
    </row>
    <row r="17" spans="1:18" ht="15.75" x14ac:dyDescent="0.25">
      <c r="A17" s="607"/>
      <c r="B17" s="209" t="s">
        <v>234</v>
      </c>
      <c r="C17" s="223" t="str">
        <f>IF(ISERROR(VLOOKUP(B17,Données!$A$3:$K$1490,5,FALSE)),"",VLOOKUP(B17,Données!$A$3:$K$1490,5,FALSE))</f>
        <v>DAL</v>
      </c>
      <c r="D17" s="347">
        <f>IF(ISERROR(VLOOKUP(B17,Données!$A$3:$W$1490,22,FALSE)),"",VLOOKUP(B17,Données!$A$3:$W$1490,22,FALSE))</f>
        <v>1</v>
      </c>
      <c r="E17" s="223" t="str">
        <f>IF(ISERROR(VLOOKUP(B17,Données!$A$3:$K$1490,7,FALSE)),"",VLOOKUP(B17,Données!$A$3:$K$1490,7,FALSE))</f>
        <v>DD</v>
      </c>
      <c r="F17" s="224">
        <f>IF(ISERROR(VLOOKUP(B17,Données!$A$3:$T$1490,11,FALSE)),0,VLOOKUP(B17,Données!$A$3:$T$1490,11,FALSE))</f>
        <v>4250000</v>
      </c>
      <c r="G17" s="225">
        <f>VALUE(COUNTIF(Validation!$A$2:$H$64,B17))-1</f>
        <v>0</v>
      </c>
      <c r="H17" s="363">
        <f>IF(ISERROR(VLOOKUP(B17,Données!$A$3:$T$1490,12,FALSE)),0,VLOOKUP(B17,Données!$A$3:$T$1490,12,FALSE))</f>
        <v>4250000</v>
      </c>
      <c r="I17" s="226">
        <f>IF(ISERROR(VLOOKUP(B17,Données!$A$3:$T$1490,20,FALSE)),0,VLOOKUP(B17,Données!$A$3:$T$1490,20,FALSE))</f>
        <v>3</v>
      </c>
      <c r="J17" s="212"/>
      <c r="O17" s="209"/>
      <c r="P17" s="209"/>
      <c r="Q17" s="291"/>
      <c r="R17" s="291" t="str">
        <f t="shared" si="0"/>
        <v/>
      </c>
    </row>
    <row r="18" spans="1:18" ht="15.75" x14ac:dyDescent="0.25">
      <c r="A18" s="607"/>
      <c r="B18" s="209" t="s">
        <v>213</v>
      </c>
      <c r="C18" s="223" t="str">
        <f>IF(ISERROR(VLOOKUP(B18,Données!$A$3:$K$1490,5,FALSE)),"",VLOOKUP(B18,Données!$A$3:$K$1490,5,FALSE))</f>
        <v>BUF</v>
      </c>
      <c r="D18" s="347">
        <f>IF(ISERROR(VLOOKUP(B18,Données!$A$3:$W$1490,22,FALSE)),"",VLOOKUP(B18,Données!$A$3:$W$1490,22,FALSE))</f>
        <v>1</v>
      </c>
      <c r="E18" s="223" t="str">
        <f>IF(ISERROR(VLOOKUP(B18,Données!$A$3:$K$1490,7,FALSE)),"",VLOOKUP(B18,Données!$A$3:$K$1490,7,FALSE))</f>
        <v>DD</v>
      </c>
      <c r="F18" s="224">
        <f>IF(ISERROR(VLOOKUP(B18,Données!$A$3:$T$1490,11,FALSE)),0,VLOOKUP(B18,Données!$A$3:$T$1490,11,FALSE))</f>
        <v>5400000</v>
      </c>
      <c r="G18" s="225">
        <f>VALUE(COUNTIF(Validation!$A$2:$H$64,B18))-1</f>
        <v>0</v>
      </c>
      <c r="H18" s="363">
        <f>IF(ISERROR(VLOOKUP(B18,Données!$A$3:$T$1490,12,FALSE)),0,VLOOKUP(B18,Données!$A$3:$T$1490,12,FALSE))</f>
        <v>5400000</v>
      </c>
      <c r="I18" s="226">
        <f>IF(ISERROR(VLOOKUP(B18,Données!$A$3:$T$1490,20,FALSE)),0,VLOOKUP(B18,Données!$A$3:$T$1490,20,FALSE))</f>
        <v>3</v>
      </c>
      <c r="J18" s="232"/>
      <c r="K18" s="227"/>
      <c r="O18" s="209"/>
      <c r="P18" s="209"/>
      <c r="Q18" s="291"/>
      <c r="R18" s="291" t="str">
        <f t="shared" si="0"/>
        <v/>
      </c>
    </row>
    <row r="19" spans="1:18" ht="15.75" x14ac:dyDescent="0.25">
      <c r="A19" s="607"/>
      <c r="B19" s="222" t="s">
        <v>235</v>
      </c>
      <c r="C19" s="223" t="str">
        <f>IF(ISERROR(VLOOKUP(B19,Données!$A$3:$K$1490,5,FALSE)),"",VLOOKUP(B19,Données!$A$3:$K$1490,5,FALSE))</f>
        <v>SJS</v>
      </c>
      <c r="D19" s="347">
        <f>IF(ISERROR(VLOOKUP(B19,Données!$A$3:$W$1490,22,FALSE)),"",VLOOKUP(B19,Données!$A$3:$W$1490,22,FALSE))</f>
        <v>1</v>
      </c>
      <c r="E19" s="223" t="str">
        <f>IF(ISERROR(VLOOKUP(B19,Données!$A$3:$K$1490,7,FALSE)),"",VLOOKUP(B19,Données!$A$3:$K$1490,7,FALSE))</f>
        <v>DD</v>
      </c>
      <c r="F19" s="224">
        <f>IF(ISERROR(VLOOKUP(B19,Données!$A$3:$T$1490,11,FALSE)),0,VLOOKUP(B19,Données!$A$3:$T$1490,11,FALSE))</f>
        <v>8000000</v>
      </c>
      <c r="G19" s="225">
        <f>VALUE(COUNTIF(Validation!$A$2:$H$64,B19))-1</f>
        <v>0</v>
      </c>
      <c r="H19" s="363">
        <f>IF(ISERROR(VLOOKUP(B19,Données!$A$3:$T$1490,12,FALSE)),0,VLOOKUP(B19,Données!$A$3:$T$1490,12,FALSE))</f>
        <v>8000000</v>
      </c>
      <c r="I19" s="226">
        <f>IF(ISERROR(VLOOKUP(B19,Données!$A$3:$T$1490,20,FALSE)),0,VLOOKUP(B19,Données!$A$3:$T$1490,20,FALSE))</f>
        <v>6</v>
      </c>
      <c r="J19" s="232"/>
      <c r="O19" s="209"/>
      <c r="P19" s="209"/>
      <c r="Q19" s="291"/>
      <c r="R19" s="291" t="str">
        <f t="shared" si="0"/>
        <v/>
      </c>
    </row>
    <row r="20" spans="1:18" ht="15.75" x14ac:dyDescent="0.25">
      <c r="A20" s="608"/>
      <c r="B20" s="233" t="s">
        <v>236</v>
      </c>
      <c r="C20" s="234" t="str">
        <f>IF(ISERROR(VLOOKUP(B20,Données!$A$3:$K$1490,5,FALSE)),"",VLOOKUP(B20,Données!$A$3:$K$1490,5,FALSE))</f>
        <v>SJS</v>
      </c>
      <c r="D20" s="349">
        <f>IF(ISERROR(VLOOKUP(B20,Données!$A$3:$W$1490,22,FALSE)),"",VLOOKUP(B20,Données!$A$3:$W$1490,22,FALSE))</f>
        <v>1</v>
      </c>
      <c r="E20" s="234" t="str">
        <f>IF(ISERROR(VLOOKUP(B20,Données!$A$3:$K$1490,7,FALSE)),"",VLOOKUP(B20,Données!$A$3:$K$1490,7,FALSE))</f>
        <v>DD</v>
      </c>
      <c r="F20" s="235">
        <f>IF(ISERROR(VLOOKUP(B20,Données!$A$3:$T$1490,11,FALSE)),0,VLOOKUP(B20,Données!$A$3:$T$1490,11,FALSE))</f>
        <v>11500000</v>
      </c>
      <c r="G20" s="230">
        <f>VALUE(COUNTIF(Validation!$A$2:$H$64,B20))-1</f>
        <v>0</v>
      </c>
      <c r="H20" s="364">
        <f>IF(ISERROR(VLOOKUP(B20,Données!$A$3:$T$1490,12,FALSE)),0,VLOOKUP(B20,Données!$A$3:$T$1490,12,FALSE))</f>
        <v>11500000</v>
      </c>
      <c r="I20" s="231">
        <f>IF(ISERROR(VLOOKUP(B20,Données!$A$3:$T$1490,20,FALSE)),0,VLOOKUP(B20,Données!$A$3:$T$1490,20,FALSE))</f>
        <v>7</v>
      </c>
      <c r="J20" s="232"/>
      <c r="N20" s="41"/>
      <c r="O20" s="209"/>
      <c r="P20" s="209"/>
      <c r="Q20" s="291"/>
      <c r="R20" s="291" t="str">
        <f t="shared" si="0"/>
        <v/>
      </c>
    </row>
    <row r="21" spans="1:18" ht="20.25" customHeight="1" x14ac:dyDescent="0.25">
      <c r="A21" s="609" t="s">
        <v>40</v>
      </c>
      <c r="B21" s="274" t="s">
        <v>239</v>
      </c>
      <c r="C21" s="223" t="str">
        <f>IF(ISERROR(VLOOKUP(B21,Données!$A$3:$K$1490,5,FALSE)),"",VLOOKUP(B21,Données!$A$3:$K$1490,5,FALSE))</f>
        <v>ANA</v>
      </c>
      <c r="D21" s="347">
        <f>IF(ISERROR(VLOOKUP(B21,Données!$A$3:$W$1490,22,FALSE)),"",VLOOKUP(B21,Données!$A$3:$W$1490,22,FALSE))</f>
        <v>1</v>
      </c>
      <c r="E21" s="223" t="str">
        <f>IF(ISERROR(VLOOKUP(B21,Données!$A$3:$K$1490,7,FALSE)),"",VLOOKUP(B21,Données!$A$3:$K$1490,7,FALSE))</f>
        <v>G</v>
      </c>
      <c r="F21" s="224">
        <f>IF(ISERROR(VLOOKUP(B21,Données!$A$3:$T$1490,11,FALSE)),0,VLOOKUP(B21,Données!$A$3:$T$1490,11,FALSE))</f>
        <v>6400000</v>
      </c>
      <c r="G21" s="225">
        <f>VALUE(COUNTIF(Validation!$A$2:$H$64,B21))-1</f>
        <v>0</v>
      </c>
      <c r="H21" s="363">
        <f>IF(ISERROR(VLOOKUP(B21,Données!$A$3:$T$1490,12,FALSE)),0,VLOOKUP(B21,Données!$A$3:$T$1490,12,FALSE))</f>
        <v>6400000</v>
      </c>
      <c r="I21" s="226">
        <f>IF(ISERROR(VLOOKUP(B21,Données!$A$3:$T$1490,20,FALSE)),0,VLOOKUP(B21,Données!$A$3:$T$1490,20,FALSE))</f>
        <v>7</v>
      </c>
      <c r="J21" s="212"/>
      <c r="O21" s="209"/>
      <c r="P21" s="209"/>
      <c r="Q21" s="291"/>
      <c r="R21" s="291" t="str">
        <f t="shared" si="0"/>
        <v/>
      </c>
    </row>
    <row r="22" spans="1:18" ht="15.75" customHeight="1" x14ac:dyDescent="0.25">
      <c r="A22" s="610"/>
      <c r="B22" s="277" t="s">
        <v>359</v>
      </c>
      <c r="C22" s="234" t="str">
        <f>IF(ISERROR(VLOOKUP(B22,Données!$A$3:$K$1490,5,FALSE)),"",VLOOKUP(B22,Données!$A$3:$K$1490,5,FALSE))</f>
        <v>FLO</v>
      </c>
      <c r="D22" s="349">
        <f>IF(ISERROR(VLOOKUP(B22,Données!$A$3:$W$1490,22,FALSE)),"",VLOOKUP(B22,Données!$A$3:$W$1490,22,FALSE))</f>
        <v>1</v>
      </c>
      <c r="E22" s="234" t="str">
        <f>IF(ISERROR(VLOOKUP(B22,Données!$A$3:$K$1490,7,FALSE)),"",VLOOKUP(B22,Données!$A$3:$K$1490,7,FALSE))</f>
        <v>G</v>
      </c>
      <c r="F22" s="235">
        <f>IF(ISERROR(VLOOKUP(B22,Données!$A$3:$T$1490,11,FALSE)),0,VLOOKUP(B22,Données!$A$3:$T$1490,11,FALSE))</f>
        <v>10000000</v>
      </c>
      <c r="G22" s="230">
        <f>VALUE(COUNTIF(Validation!$A$2:$H$64,B22))-1</f>
        <v>0</v>
      </c>
      <c r="H22" s="364">
        <f>IF(ISERROR(VLOOKUP(B22,Données!$A$3:$T$1490,12,FALSE)),0,VLOOKUP(B22,Données!$A$3:$T$1490,12,FALSE))</f>
        <v>10000000</v>
      </c>
      <c r="I22" s="231">
        <f>IF(ISERROR(VLOOKUP(B22,Données!$A$3:$T$1490,20,FALSE)),0,VLOOKUP(B22,Données!$A$3:$T$1490,20,FALSE))</f>
        <v>7</v>
      </c>
      <c r="J22" s="212"/>
      <c r="Q22" s="291"/>
      <c r="R22" s="291" t="str">
        <f t="shared" si="0"/>
        <v/>
      </c>
    </row>
    <row r="23" spans="1:18" ht="15.75" customHeight="1" x14ac:dyDescent="0.25">
      <c r="A23" s="597" t="s">
        <v>42</v>
      </c>
      <c r="B23" s="209" t="s">
        <v>238</v>
      </c>
      <c r="C23" s="223" t="str">
        <f>IF(ISERROR(VLOOKUP(B23,Données!$A$3:$K$1490,5,FALSE)),"",VLOOKUP(B23,Données!$A$3:$K$1490,5,FALSE))</f>
        <v>DAL</v>
      </c>
      <c r="D23" s="347">
        <f>IF(ISERROR(VLOOKUP(B23,Données!$A$3:$W$1490,22,FALSE)),"",VLOOKUP(B23,Données!$A$3:$W$1490,22,FALSE))</f>
        <v>1</v>
      </c>
      <c r="E23" s="223" t="str">
        <f>IF(ISERROR(VLOOKUP(B23,Données!$A$3:$K$1490,7,FALSE)),"",VLOOKUP(B23,Données!$A$3:$K$1490,7,FALSE))</f>
        <v>G</v>
      </c>
      <c r="F23" s="224">
        <f>IF(ISERROR(VLOOKUP(B23,Données!$A$3:$T$1490,11,FALSE)),0,VLOOKUP(B23,Données!$A$3:$T$1490,11,FALSE))</f>
        <v>4916666</v>
      </c>
      <c r="G23" s="225">
        <f>VALUE(COUNTIF(Validation!$A$2:$H$64,B23))-1</f>
        <v>0</v>
      </c>
      <c r="H23" s="363">
        <f>IF(ISERROR(VLOOKUP(B23,Données!$A$3:$T$1490,12,FALSE)),0,VLOOKUP(B23,Données!$A$3:$T$1490,12,FALSE))</f>
        <v>4916666</v>
      </c>
      <c r="I23" s="226">
        <f>IF(ISERROR(VLOOKUP(B23,Données!$A$3:$T$1490,20,FALSE)),0,VLOOKUP(B23,Données!$A$3:$T$1490,20,FALSE))</f>
        <v>4</v>
      </c>
      <c r="J23" s="212"/>
      <c r="O23" s="41"/>
      <c r="P23" s="209"/>
      <c r="Q23" s="291"/>
      <c r="R23" s="291" t="str">
        <f t="shared" si="0"/>
        <v/>
      </c>
    </row>
    <row r="24" spans="1:18" ht="15.75" customHeight="1" x14ac:dyDescent="0.25">
      <c r="A24" s="598"/>
      <c r="B24" s="209" t="s">
        <v>852</v>
      </c>
      <c r="C24" s="223" t="str">
        <f>IF(ISERROR(VLOOKUP(B24,Données!$A$3:$K$1490,5,FALSE)),"",VLOOKUP(B24,Données!$A$3:$K$1490,5,FALSE))</f>
        <v>ARI</v>
      </c>
      <c r="D24" s="347">
        <f>IF(ISERROR(VLOOKUP(B24,Données!$A$3:$W$1490,22,FALSE)),"",VLOOKUP(B24,Données!$A$3:$W$1490,22,FALSE))</f>
        <v>1</v>
      </c>
      <c r="E24" s="223" t="str">
        <f>IF(ISERROR(VLOOKUP(B24,Données!$A$3:$K$1490,7,FALSE)),"",VLOOKUP(B24,Données!$A$3:$K$1490,7,FALSE))</f>
        <v>AD</v>
      </c>
      <c r="F24" s="224">
        <f>IF(ISERROR(VLOOKUP(B24,Données!$A$3:$T$1490,11,FALSE)),0,VLOOKUP(B24,Données!$A$3:$T$1490,11,FALSE))</f>
        <v>1075833</v>
      </c>
      <c r="G24" s="225">
        <f>VALUE(COUNTIF(Validation!$A$2:$H$64,B24))-1</f>
        <v>0</v>
      </c>
      <c r="H24" s="363">
        <f>IF(ISERROR(VLOOKUP(B24,Données!$A$3:$T$1490,12,FALSE)),0,VLOOKUP(B24,Données!$A$3:$T$1490,12,FALSE))</f>
        <v>0</v>
      </c>
      <c r="I24" s="226">
        <f>IF(ISERROR(VLOOKUP(B24,Données!$A$3:$T$1490,20,FALSE)),0,VLOOKUP(B24,Données!$A$3:$T$1490,20,FALSE))</f>
        <v>1</v>
      </c>
      <c r="J24" s="212"/>
      <c r="O24" s="41"/>
      <c r="P24" s="209"/>
      <c r="Q24" s="291"/>
      <c r="R24" s="291" t="str">
        <f t="shared" si="0"/>
        <v/>
      </c>
    </row>
    <row r="25" spans="1:18" ht="15.75" customHeight="1" x14ac:dyDescent="0.25">
      <c r="A25" s="598"/>
      <c r="B25" s="209" t="s">
        <v>222</v>
      </c>
      <c r="C25" s="223" t="str">
        <f>IF(ISERROR(VLOOKUP(B25,Données!$A$3:$K$1490,5,FALSE)),"",VLOOKUP(B25,Données!$A$3:$K$1490,5,FALSE))</f>
        <v>BOS</v>
      </c>
      <c r="D25" s="347">
        <f>IF(ISERROR(VLOOKUP(B25,Données!$A$3:$W$1490,22,FALSE)),"",VLOOKUP(B25,Données!$A$3:$W$1490,22,FALSE))</f>
        <v>1</v>
      </c>
      <c r="E25" s="223" t="str">
        <f>IF(ISERROR(VLOOKUP(B25,Données!$A$3:$K$1490,7,FALSE)),"",VLOOKUP(B25,Données!$A$3:$K$1490,7,FALSE))</f>
        <v>AD</v>
      </c>
      <c r="F25" s="224">
        <f>IF(ISERROR(VLOOKUP(B25,Données!$A$3:$T$1490,11,FALSE)),0,VLOOKUP(B25,Données!$A$3:$T$1490,11,FALSE))</f>
        <v>6666666</v>
      </c>
      <c r="G25" s="225">
        <f>VALUE(COUNTIF(Validation!$A$2:$H$64,B25))-1</f>
        <v>0</v>
      </c>
      <c r="H25" s="363">
        <f>IF(ISERROR(VLOOKUP(B25,Données!$A$3:$T$1490,12,FALSE)),0,VLOOKUP(B25,Données!$A$3:$T$1490,12,FALSE))</f>
        <v>6666666</v>
      </c>
      <c r="I25" s="226">
        <f>IF(ISERROR(VLOOKUP(B25,Données!$A$3:$T$1490,20,FALSE)),0,VLOOKUP(B25,Données!$A$3:$T$1490,20,FALSE))</f>
        <v>4</v>
      </c>
      <c r="J25" s="212"/>
      <c r="N25" s="41"/>
      <c r="O25" s="41"/>
      <c r="P25" s="209"/>
      <c r="Q25" s="291"/>
      <c r="R25" s="291" t="str">
        <f t="shared" si="0"/>
        <v/>
      </c>
    </row>
    <row r="26" spans="1:18" ht="15.75" customHeight="1" x14ac:dyDescent="0.25">
      <c r="A26" s="598"/>
      <c r="B26" s="209" t="s">
        <v>158</v>
      </c>
      <c r="C26" s="223" t="str">
        <f>IF(ISERROR(VLOOKUP(B26,Données!$A$3:$K$1490,5,FALSE)),"",VLOOKUP(B26,Données!$A$3:$K$1490,5,FALSE))</f>
        <v>NYR</v>
      </c>
      <c r="D26" s="347">
        <f>IF(ISERROR(VLOOKUP(B26,Données!$A$3:$W$1490,22,FALSE)),"",VLOOKUP(B26,Données!$A$3:$W$1490,22,FALSE))</f>
        <v>1</v>
      </c>
      <c r="E26" s="223" t="str">
        <f>IF(ISERROR(VLOOKUP(B26,Données!$A$3:$K$1490,7,FALSE)),"",VLOOKUP(B26,Données!$A$3:$K$1490,7,FALSE))</f>
        <v>AG, C</v>
      </c>
      <c r="F26" s="224">
        <f>IF(ISERROR(VLOOKUP(B26,Données!$A$3:$T$1490,11,FALSE)),0,VLOOKUP(B26,Données!$A$3:$T$1490,11,FALSE))</f>
        <v>1244166</v>
      </c>
      <c r="G26" s="225">
        <f>VALUE(COUNTIF(Validation!$A$2:$H$64,B26))-1</f>
        <v>0</v>
      </c>
      <c r="H26" s="363">
        <f>IF(ISERROR(VLOOKUP(B26,Données!$A$3:$T$1490,12,FALSE)),0,VLOOKUP(B26,Données!$A$3:$T$1490,12,FALSE))</f>
        <v>1244166</v>
      </c>
      <c r="I26" s="226">
        <f>IF(ISERROR(VLOOKUP(B26,Données!$A$3:$T$1490,20,FALSE)),0,VLOOKUP(B26,Données!$A$3:$T$1490,20,FALSE))</f>
        <v>2</v>
      </c>
      <c r="J26" s="212"/>
      <c r="P26" s="209"/>
      <c r="Q26" s="291"/>
      <c r="R26" s="291" t="str">
        <f t="shared" si="0"/>
        <v/>
      </c>
    </row>
    <row r="27" spans="1:18" ht="15.75" customHeight="1" x14ac:dyDescent="0.25">
      <c r="A27" s="598"/>
      <c r="B27" s="209"/>
      <c r="C27" s="223" t="str">
        <f>IF(ISERROR(VLOOKUP(B27,Données!$A$3:$K$1490,5,FALSE)),"",VLOOKUP(B27,Données!$A$3:$K$1490,5,FALSE))</f>
        <v/>
      </c>
      <c r="D27" s="347" t="str">
        <f>IF(ISERROR(VLOOKUP(B27,Données!$A$3:$W$1490,22,FALSE)),"",VLOOKUP(B27,Données!$A$3:$W$1490,22,FALSE))</f>
        <v/>
      </c>
      <c r="E27" s="223" t="str">
        <f>IF(ISERROR(VLOOKUP(B27,Données!$A$3:$K$1490,7,FALSE)),"",VLOOKUP(B27,Données!$A$3:$K$1490,7,FALSE))</f>
        <v/>
      </c>
      <c r="F27" s="224">
        <f>IF(ISERROR(VLOOKUP(B27,Données!$A$3:$T$1490,11,FALSE)),0,VLOOKUP(B27,Données!$A$3:$T$1490,11,FALSE))</f>
        <v>0</v>
      </c>
      <c r="G27" s="225">
        <f>VALUE(COUNTIF(Validation!$A$2:$H$64,B27))-1</f>
        <v>198</v>
      </c>
      <c r="H27" s="363">
        <f>IF(ISERROR(VLOOKUP(B27,Données!$A$3:$T$1490,12,FALSE)),0,VLOOKUP(B27,Données!$A$3:$T$1490,12,FALSE))</f>
        <v>0</v>
      </c>
      <c r="I27" s="226">
        <f>IF(ISERROR(VLOOKUP(B27,Données!$A$3:$T$1490,20,FALSE)),0,VLOOKUP(B27,Données!$A$3:$T$1490,20,FALSE))</f>
        <v>0</v>
      </c>
      <c r="J27" s="212"/>
      <c r="P27" s="209"/>
      <c r="R27" s="291" t="str">
        <f t="shared" si="0"/>
        <v/>
      </c>
    </row>
    <row r="28" spans="1:18" ht="15.75" customHeight="1" x14ac:dyDescent="0.25">
      <c r="A28" s="598"/>
      <c r="B28" s="209"/>
      <c r="C28" s="223" t="str">
        <f>IF(ISERROR(VLOOKUP(B28,Données!$A$3:$K$1490,5,FALSE)),"",VLOOKUP(B28,Données!$A$3:$K$1490,5,FALSE))</f>
        <v/>
      </c>
      <c r="D28" s="347" t="str">
        <f>IF(ISERROR(VLOOKUP(B28,Données!$A$3:$W$1490,22,FALSE)),"",VLOOKUP(B28,Données!$A$3:$W$1490,22,FALSE))</f>
        <v/>
      </c>
      <c r="E28" s="223" t="str">
        <f>IF(ISERROR(VLOOKUP(B28,Données!$A$3:$K$1490,7,FALSE)),"",VLOOKUP(B28,Données!$A$3:$K$1490,7,FALSE))</f>
        <v/>
      </c>
      <c r="F28" s="224">
        <f>IF(ISERROR(VLOOKUP(B28,Données!$A$3:$T$1490,11,FALSE)),0,VLOOKUP(B28,Données!$A$3:$T$1490,11,FALSE))</f>
        <v>0</v>
      </c>
      <c r="G28" s="225">
        <f>VALUE(COUNTIF(Validation!$A$2:$H$64,B28))-1</f>
        <v>198</v>
      </c>
      <c r="H28" s="363">
        <f>IF(ISERROR(VLOOKUP(B28,Données!$A$3:$T$1490,12,FALSE)),0,VLOOKUP(B28,Données!$A$3:$T$1490,12,FALSE))</f>
        <v>0</v>
      </c>
      <c r="I28" s="226">
        <f>IF(ISERROR(VLOOKUP(B28,Données!$A$3:$T$1490,20,FALSE)),0,VLOOKUP(B28,Données!$A$3:$T$1490,20,FALSE))</f>
        <v>0</v>
      </c>
      <c r="J28" s="212"/>
      <c r="N28" s="41"/>
      <c r="O28" s="41"/>
      <c r="R28" s="291" t="str">
        <f t="shared" si="0"/>
        <v/>
      </c>
    </row>
    <row r="29" spans="1:18" ht="15.75" customHeight="1" x14ac:dyDescent="0.25">
      <c r="A29" s="598"/>
      <c r="B29" s="209"/>
      <c r="C29" s="223" t="str">
        <f>IF(ISERROR(VLOOKUP(B29,Données!$A$3:$K$1490,5,FALSE)),"",VLOOKUP(B29,Données!$A$3:$K$1490,5,FALSE))</f>
        <v/>
      </c>
      <c r="D29" s="347" t="str">
        <f>IF(ISERROR(VLOOKUP(B29,Données!$A$3:$W$1490,22,FALSE)),"",VLOOKUP(B29,Données!$A$3:$W$1490,22,FALSE))</f>
        <v/>
      </c>
      <c r="E29" s="223" t="str">
        <f>IF(ISERROR(VLOOKUP(B29,Données!$A$3:$K$1490,7,FALSE)),"",VLOOKUP(B29,Données!$A$3:$K$1490,7,FALSE))</f>
        <v/>
      </c>
      <c r="F29" s="224">
        <f>IF(ISERROR(VLOOKUP(B29,Données!$A$3:$T$1490,11,FALSE)),0,VLOOKUP(B29,Données!$A$3:$T$1490,11,FALSE))</f>
        <v>0</v>
      </c>
      <c r="G29" s="225">
        <f>VALUE(COUNTIF(Validation!$A$2:$H$64,B29))-1</f>
        <v>198</v>
      </c>
      <c r="H29" s="363">
        <f>IF(ISERROR(VLOOKUP(B29,Données!$A$3:$T$1490,12,FALSE)),0,VLOOKUP(B29,Données!$A$3:$T$1490,12,FALSE))</f>
        <v>0</v>
      </c>
      <c r="I29" s="226">
        <f>IF(ISERROR(VLOOKUP(B29,Données!$A$3:$T$1490,20,FALSE)),0,VLOOKUP(B29,Données!$A$3:$T$1490,20,FALSE))</f>
        <v>0</v>
      </c>
      <c r="J29" s="212"/>
      <c r="O29" s="41"/>
      <c r="P29" s="209"/>
      <c r="R29" s="291" t="str">
        <f t="shared" si="0"/>
        <v/>
      </c>
    </row>
    <row r="30" spans="1:18" ht="15.75" customHeight="1" x14ac:dyDescent="0.25">
      <c r="A30" s="598"/>
      <c r="B30" s="236"/>
      <c r="C30" s="223" t="str">
        <f>IF(ISERROR(VLOOKUP(B30,Données!$A$3:$K$1490,5,FALSE)),"",VLOOKUP(B30,Données!$A$3:$K$1490,5,FALSE))</f>
        <v/>
      </c>
      <c r="D30" s="347" t="str">
        <f>IF(ISERROR(VLOOKUP(B30,Données!$A$3:$W$1490,22,FALSE)),"",VLOOKUP(B30,Données!$A$3:$W$1490,22,FALSE))</f>
        <v/>
      </c>
      <c r="E30" s="223" t="str">
        <f>IF(ISERROR(VLOOKUP(B30,Données!$A$3:$K$1490,7,FALSE)),"",VLOOKUP(B30,Données!$A$3:$K$1490,7,FALSE))</f>
        <v/>
      </c>
      <c r="F30" s="224">
        <f>IF(ISERROR(VLOOKUP(B30,Données!$A$3:$T$1490,11,FALSE)),0,VLOOKUP(B30,Données!$A$3:$T$1490,11,FALSE))</f>
        <v>0</v>
      </c>
      <c r="G30" s="225">
        <f>VALUE(COUNTIF(Validation!$A$2:$H$64,B30))-1</f>
        <v>198</v>
      </c>
      <c r="H30" s="363">
        <f>IF(ISERROR(VLOOKUP(B30,Données!$A$3:$T$1490,12,FALSE)),0,VLOOKUP(B30,Données!$A$3:$T$1490,12,FALSE))</f>
        <v>0</v>
      </c>
      <c r="I30" s="226">
        <f>IF(ISERROR(VLOOKUP(B30,Données!$A$3:$T$1490,20,FALSE)),0,VLOOKUP(B30,Données!$A$3:$T$1490,20,FALSE))</f>
        <v>0</v>
      </c>
      <c r="J30" s="212"/>
      <c r="N30" s="41"/>
      <c r="O30" s="41"/>
      <c r="P30" s="209"/>
      <c r="R30" s="291" t="str">
        <f t="shared" si="0"/>
        <v/>
      </c>
    </row>
    <row r="31" spans="1:18" ht="15.75" x14ac:dyDescent="0.25">
      <c r="A31" s="599" t="s">
        <v>37</v>
      </c>
      <c r="B31" s="599"/>
      <c r="C31" s="599"/>
      <c r="D31" s="599"/>
      <c r="E31" s="600"/>
      <c r="F31" s="308">
        <f>ROUNDDOWN(SUM(F3:F30),2)</f>
        <v>129932331</v>
      </c>
      <c r="G31" s="237"/>
      <c r="H31" s="324">
        <f>SUM(H3:H30)</f>
        <v>125706498</v>
      </c>
      <c r="J31" s="212"/>
      <c r="O31" s="41"/>
      <c r="P31" s="209"/>
      <c r="R31" s="291" t="str">
        <f t="shared" si="0"/>
        <v/>
      </c>
    </row>
    <row r="32" spans="1:18" ht="19.5" thickBot="1" x14ac:dyDescent="0.35">
      <c r="A32" s="601" t="s">
        <v>44</v>
      </c>
      <c r="B32" s="601"/>
      <c r="C32" s="601"/>
      <c r="D32" s="601"/>
      <c r="E32" s="602"/>
      <c r="F32" s="316">
        <f>'Calcul Masse Salariale'!$B$5-F31</f>
        <v>-31352331</v>
      </c>
      <c r="G32" s="240"/>
      <c r="H32" s="332">
        <f>'Calcul Masse Salariale'!$B$6-H31</f>
        <v>-125706396</v>
      </c>
      <c r="J32" s="212"/>
      <c r="O32" s="41"/>
      <c r="P32" s="209"/>
      <c r="R32" s="291" t="str">
        <f t="shared" si="0"/>
        <v/>
      </c>
    </row>
    <row r="33" spans="1:18" ht="16.5" thickBot="1" x14ac:dyDescent="0.3">
      <c r="F33" s="367"/>
      <c r="J33" s="212"/>
      <c r="O33" s="41"/>
      <c r="P33" s="209"/>
      <c r="R33" s="291" t="str">
        <f t="shared" si="0"/>
        <v/>
      </c>
    </row>
    <row r="34" spans="1:18" ht="30.75" thickBot="1" x14ac:dyDescent="0.3">
      <c r="B34" s="414" t="s">
        <v>36</v>
      </c>
      <c r="C34" s="415" t="s">
        <v>52</v>
      </c>
      <c r="D34" s="415" t="s">
        <v>412</v>
      </c>
      <c r="E34" s="415" t="s">
        <v>5</v>
      </c>
      <c r="F34" s="416" t="s">
        <v>135</v>
      </c>
      <c r="G34" s="417" t="s">
        <v>190</v>
      </c>
      <c r="H34" s="418" t="s">
        <v>1165</v>
      </c>
      <c r="I34" s="419" t="s">
        <v>2576</v>
      </c>
      <c r="J34" s="212"/>
      <c r="N34" s="41"/>
      <c r="O34" s="41"/>
      <c r="P34" s="209"/>
      <c r="R34" s="291" t="str">
        <f t="shared" si="0"/>
        <v/>
      </c>
    </row>
    <row r="35" spans="1:18"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5">
        <f>VALUE(COUNTIF(Validation!$A$2:$H$120,B35))-1</f>
        <v>198</v>
      </c>
      <c r="H35" s="404">
        <f>IF(ISERROR(VLOOKUP(B35,Données!$A$3:$T$1490,12,FALSE)),0,VLOOKUP(B35,Données!$A$3:$T$1490,12,FALSE))</f>
        <v>0</v>
      </c>
      <c r="I35" s="405">
        <f>IF(ISERROR(VLOOKUP(B35,Données!$D$3:$T$1490,17,FALSE)),0,VLOOKUP(B35,Données!$D$3:$T$1490,17,FALSE))</f>
        <v>0</v>
      </c>
      <c r="J35" s="212"/>
      <c r="O35" s="41"/>
      <c r="P35" s="209"/>
      <c r="R35" s="291" t="str">
        <f t="shared" si="0"/>
        <v/>
      </c>
    </row>
    <row r="36" spans="1:18" ht="19.5" thickBot="1" x14ac:dyDescent="0.35">
      <c r="A36" s="509"/>
      <c r="B36" s="406" t="s">
        <v>2577</v>
      </c>
      <c r="C36" s="525">
        <v>43439</v>
      </c>
      <c r="D36" s="510"/>
      <c r="E36" s="510"/>
      <c r="F36" s="407" t="s">
        <v>2578</v>
      </c>
      <c r="G36" s="525">
        <f>IF(C36="","",C36+28)</f>
        <v>43467</v>
      </c>
      <c r="H36" s="510"/>
      <c r="I36" s="510"/>
      <c r="J36" s="212"/>
      <c r="N36" s="41"/>
      <c r="O36" s="41"/>
      <c r="P36" s="209"/>
      <c r="R36" s="291" t="str">
        <f t="shared" si="0"/>
        <v/>
      </c>
    </row>
    <row r="37" spans="1:18" x14ac:dyDescent="0.25">
      <c r="J37" s="212"/>
      <c r="P37" s="209"/>
      <c r="R37" s="291" t="str">
        <f t="shared" si="0"/>
        <v/>
      </c>
    </row>
    <row r="38" spans="1:18" ht="34.5" customHeight="1" x14ac:dyDescent="0.25">
      <c r="A38" s="60"/>
      <c r="B38" s="62" t="s">
        <v>36</v>
      </c>
      <c r="C38" s="62" t="s">
        <v>52</v>
      </c>
      <c r="D38" s="62" t="s">
        <v>412</v>
      </c>
      <c r="E38" s="7" t="s">
        <v>2575</v>
      </c>
      <c r="F38" s="399" t="s">
        <v>135</v>
      </c>
      <c r="G38" s="67" t="s">
        <v>124</v>
      </c>
      <c r="H38" s="67" t="s">
        <v>1</v>
      </c>
      <c r="I38" s="68" t="s">
        <v>196</v>
      </c>
      <c r="J38" s="212"/>
      <c r="O38" s="41"/>
      <c r="P38" s="209"/>
      <c r="Q38" s="291"/>
      <c r="R38" s="291" t="str">
        <f t="shared" si="0"/>
        <v/>
      </c>
    </row>
    <row r="39" spans="1:18" x14ac:dyDescent="0.25">
      <c r="A39" s="499" t="s">
        <v>43</v>
      </c>
      <c r="B39" s="353" t="s">
        <v>555</v>
      </c>
      <c r="C39" s="74" t="str">
        <f>IF(ISERROR(VLOOKUP(B39,Données!$A$3:$K$1490,5,FALSE)),"",VLOOKUP(B39,Données!$A$3:$K$1490,5,FALSE))</f>
        <v>BOS</v>
      </c>
      <c r="D39" s="347">
        <f>IF(ISERROR(VLOOKUP(B39,Données!$A$3:$W$1490,22,FALSE)),"",VLOOKUP(B39,Données!$A$3:$W$1490,22,FALSE))</f>
        <v>1</v>
      </c>
      <c r="E39" s="228">
        <v>2015</v>
      </c>
      <c r="F39" s="358">
        <f>IF(ISERROR(VLOOKUP(B39,Données!$A$3:$T$1490,11,FALSE)),0,VLOOKUP(B39,Données!$A$3:$T$1490,11,FALSE))</f>
        <v>1288333</v>
      </c>
      <c r="G39" s="401">
        <f>IF(ISERROR(VLOOKUP(B39,Données!$A$3:$T$1490,20,FALSE)),0,VLOOKUP(B39,Données!$A$3:$T$1490,20,FALSE))</f>
        <v>1</v>
      </c>
      <c r="H39" s="74">
        <f>IF(((E39+5)-'Calcul Masse Salariale'!$B$1)&lt;=0,0,(E39+5)-'Calcul Masse Salariale'!$B$1)</f>
        <v>1</v>
      </c>
      <c r="I39" s="74">
        <f t="shared" ref="I39:I50" si="1">H39</f>
        <v>1</v>
      </c>
      <c r="J39" s="212"/>
    </row>
    <row r="40" spans="1:18" x14ac:dyDescent="0.25">
      <c r="A40" s="499"/>
      <c r="B40" s="353" t="s">
        <v>855</v>
      </c>
      <c r="C40" s="74" t="str">
        <f>IF(ISERROR(VLOOKUP(B40,Données!$A$3:$K$1490,5,FALSE)),"",VLOOKUP(B40,Données!$A$3:$K$1490,5,FALSE))</f>
        <v>ARI</v>
      </c>
      <c r="D40" s="347">
        <f>IF(ISERROR(VLOOKUP(B40,Données!$A$3:$W$1490,22,FALSE)),"",VLOOKUP(B40,Données!$A$3:$W$1490,22,FALSE))</f>
        <v>1</v>
      </c>
      <c r="E40" s="228">
        <v>2016</v>
      </c>
      <c r="F40" s="358">
        <f>IF(ISERROR(VLOOKUP(B40,Données!$A$3:$T$1490,11,FALSE)),0,VLOOKUP(B40,Données!$A$3:$T$1490,11,FALSE))</f>
        <v>4600000</v>
      </c>
      <c r="G40" s="401">
        <f>IF(ISERROR(VLOOKUP(B40,Données!$A$3:$T$1490,20,FALSE)),0,VLOOKUP(B40,Données!$A$3:$T$1490,20,FALSE))</f>
        <v>6</v>
      </c>
      <c r="H40" s="74">
        <f>IF(((E40+5)-'Calcul Masse Salariale'!$B$1)&lt;=0,0,(E40+5)-'Calcul Masse Salariale'!$B$1)</f>
        <v>2</v>
      </c>
      <c r="I40" s="74">
        <f t="shared" si="1"/>
        <v>2</v>
      </c>
      <c r="J40" s="212"/>
    </row>
    <row r="41" spans="1:18" ht="18.75" x14ac:dyDescent="0.3">
      <c r="A41" s="499"/>
      <c r="B41" s="353" t="s">
        <v>1012</v>
      </c>
      <c r="C41" s="74" t="str">
        <f>IF(ISERROR(VLOOKUP(B41,Données!$A$3:$K$1490,5,FALSE)),"",VLOOKUP(B41,Données!$A$3:$K$1490,5,FALSE))</f>
        <v>DAL</v>
      </c>
      <c r="D41" s="347">
        <f>IF(ISERROR(VLOOKUP(B41,Données!$A$3:$W$1490,22,FALSE)),"",VLOOKUP(B41,Données!$A$3:$W$1490,22,FALSE))</f>
        <v>1</v>
      </c>
      <c r="E41" s="228">
        <v>2016</v>
      </c>
      <c r="F41" s="358">
        <f>IF(ISERROR(VLOOKUP(B41,Données!$A$3:$T$1490,11,FALSE)),0,VLOOKUP(B41,Données!$A$3:$T$1490,11,FALSE))</f>
        <v>925000</v>
      </c>
      <c r="G41" s="401">
        <f>IF(ISERROR(VLOOKUP(B41,Données!$A$3:$T$1490,20,FALSE)),0,VLOOKUP(B41,Données!$A$3:$T$1490,20,FALSE))</f>
        <v>3</v>
      </c>
      <c r="H41" s="74">
        <f>IF(((E41+5)-'Calcul Masse Salariale'!$B$1)&lt;=0,0,(E41+5)-'Calcul Masse Salariale'!$B$1)</f>
        <v>2</v>
      </c>
      <c r="I41" s="74">
        <f t="shared" si="1"/>
        <v>2</v>
      </c>
      <c r="J41" s="241"/>
    </row>
    <row r="42" spans="1:18" x14ac:dyDescent="0.25">
      <c r="A42" s="499"/>
      <c r="B42" s="353" t="s">
        <v>719</v>
      </c>
      <c r="C42" s="74" t="str">
        <f>IF(ISERROR(VLOOKUP(B42,Données!$A$3:$K$1490,5,FALSE)),"",VLOOKUP(B42,Données!$A$3:$K$1490,5,FALSE))</f>
        <v>ANA</v>
      </c>
      <c r="D42" s="347">
        <f>IF(ISERROR(VLOOKUP(B42,Données!$A$3:$W$1490,22,FALSE)),"",VLOOKUP(B42,Données!$A$3:$W$1490,22,FALSE))</f>
        <v>1</v>
      </c>
      <c r="E42" s="228">
        <v>2016</v>
      </c>
      <c r="F42" s="358">
        <f>IF(ISERROR(VLOOKUP(B42,Données!$A$3:$T$1490,11,FALSE)),0,VLOOKUP(B42,Données!$A$3:$T$1490,11,FALSE))</f>
        <v>863333</v>
      </c>
      <c r="G42" s="401">
        <f>IF(ISERROR(VLOOKUP(B42,Données!$A$3:$T$1490,20,FALSE)),0,VLOOKUP(B42,Données!$A$3:$T$1490,20,FALSE))</f>
        <v>2</v>
      </c>
      <c r="H42" s="74">
        <f>IF(((E42+5)-'Calcul Masse Salariale'!$B$1)&lt;=0,0,(E42+5)-'Calcul Masse Salariale'!$B$1)</f>
        <v>2</v>
      </c>
      <c r="I42" s="74">
        <f t="shared" si="1"/>
        <v>2</v>
      </c>
      <c r="J42" s="212"/>
    </row>
    <row r="43" spans="1:18" x14ac:dyDescent="0.25">
      <c r="A43" s="499"/>
      <c r="B43" s="354" t="s">
        <v>144</v>
      </c>
      <c r="C43" s="74" t="str">
        <f>IF(ISERROR(VLOOKUP(B43,Données!$A$3:$K$1490,5,FALSE)),"",VLOOKUP(B43,Données!$A$3:$K$1490,5,FALSE))</f>
        <v>NYR</v>
      </c>
      <c r="D43" s="347">
        <f>IF(ISERROR(VLOOKUP(B43,Données!$A$3:$W$1490,22,FALSE)),"",VLOOKUP(B43,Données!$A$3:$W$1490,22,FALSE))</f>
        <v>1</v>
      </c>
      <c r="E43" s="228">
        <v>2017</v>
      </c>
      <c r="F43" s="358">
        <f>IF(ISERROR(VLOOKUP(B43,Données!$A$3:$T$1490,11,FALSE)),0,VLOOKUP(B43,Données!$A$3:$T$1490,11,FALSE))</f>
        <v>1744166</v>
      </c>
      <c r="G43" s="401">
        <f>IF(ISERROR(VLOOKUP(B43,Données!$A$3:$T$1490,20,FALSE)),0,VLOOKUP(B43,Données!$A$3:$T$1490,20,FALSE))</f>
        <v>2</v>
      </c>
      <c r="H43" s="74">
        <f>IF(((E43+5)-'Calcul Masse Salariale'!$B$1)&lt;=0,0,(E43+5)-'Calcul Masse Salariale'!$B$1)</f>
        <v>3</v>
      </c>
      <c r="I43" s="74">
        <f t="shared" si="1"/>
        <v>3</v>
      </c>
      <c r="J43" s="212"/>
    </row>
    <row r="44" spans="1:18" x14ac:dyDescent="0.25">
      <c r="A44" s="499"/>
      <c r="B44" s="354" t="s">
        <v>146</v>
      </c>
      <c r="C44" s="74" t="str">
        <f>IF(ISERROR(VLOOKUP(B44,Données!$A$3:$K$1490,5,FALSE)),"",VLOOKUP(B44,Données!$A$3:$K$1490,5,FALSE))</f>
        <v>BUF</v>
      </c>
      <c r="D44" s="347">
        <f>IF(ISERROR(VLOOKUP(B44,Données!$A$3:$W$1490,22,FALSE)),"",VLOOKUP(B44,Données!$A$3:$W$1490,22,FALSE))</f>
        <v>1</v>
      </c>
      <c r="E44" s="228">
        <v>2017</v>
      </c>
      <c r="F44" s="358">
        <f>IF(ISERROR(VLOOKUP(B44,Données!$A$3:$T$1490,11,FALSE)),0,VLOOKUP(B44,Données!$A$3:$T$1490,11,FALSE))</f>
        <v>1491666</v>
      </c>
      <c r="G44" s="401">
        <f>IF(ISERROR(VLOOKUP(B44,Données!$A$3:$T$1490,20,FALSE)),0,VLOOKUP(B44,Données!$A$3:$T$1490,20,FALSE))</f>
        <v>1</v>
      </c>
      <c r="H44" s="74">
        <f>IF(((E44+5)-'Calcul Masse Salariale'!$B$1)&lt;=0,0,(E44+5)-'Calcul Masse Salariale'!$B$1)</f>
        <v>3</v>
      </c>
      <c r="I44" s="74">
        <f t="shared" si="1"/>
        <v>3</v>
      </c>
      <c r="J44" s="212"/>
    </row>
    <row r="45" spans="1:18" x14ac:dyDescent="0.25">
      <c r="A45" s="499"/>
      <c r="B45" s="355" t="s">
        <v>165</v>
      </c>
      <c r="C45" s="74" t="str">
        <f>IF(ISERROR(VLOOKUP(B45,Données!$A$3:$K$1490,5,FALSE)),"",VLOOKUP(B45,Données!$A$3:$K$1490,5,FALSE))</f>
        <v>STL</v>
      </c>
      <c r="D45" s="347">
        <f>IF(ISERROR(VLOOKUP(B45,Données!$A$3:$W$1490,22,FALSE)),"",VLOOKUP(B45,Données!$A$3:$W$1490,22,FALSE))</f>
        <v>1</v>
      </c>
      <c r="E45" s="228">
        <v>2017</v>
      </c>
      <c r="F45" s="358">
        <f>IF(ISERROR(VLOOKUP(B45,Données!$A$3:$T$1490,11,FALSE)),0,VLOOKUP(B45,Données!$A$3:$T$1490,11,FALSE))</f>
        <v>1075833</v>
      </c>
      <c r="G45" s="401">
        <f>IF(ISERROR(VLOOKUP(B45,Données!$A$3:$T$1490,20,FALSE)),0,VLOOKUP(B45,Données!$A$3:$T$1490,20,FALSE))</f>
        <v>3</v>
      </c>
      <c r="H45" s="74">
        <f>IF(((E45+5)-'Calcul Masse Salariale'!$B$1)&lt;=0,0,(E45+5)-'Calcul Masse Salariale'!$B$1)</f>
        <v>3</v>
      </c>
      <c r="I45" s="74">
        <f t="shared" si="1"/>
        <v>3</v>
      </c>
      <c r="J45" s="212"/>
    </row>
    <row r="46" spans="1:18" x14ac:dyDescent="0.25">
      <c r="A46" s="499"/>
      <c r="B46" s="357" t="s">
        <v>184</v>
      </c>
      <c r="C46" s="74" t="str">
        <f>IF(ISERROR(VLOOKUP(B46,Données!$A$3:$K$1490,5,FALSE)),"",VLOOKUP(B46,Données!$A$3:$K$1490,5,FALSE))</f>
        <v/>
      </c>
      <c r="D46" s="347" t="str">
        <f>IF(ISERROR(VLOOKUP(B46,Données!$A$3:$W$1490,22,FALSE)),"",VLOOKUP(B46,Données!$A$3:$W$1490,22,FALSE))</f>
        <v/>
      </c>
      <c r="E46" s="228">
        <v>2017</v>
      </c>
      <c r="F46" s="358">
        <f>IF(ISERROR(VLOOKUP(B46,Données!$A$3:$T$1490,11,FALSE)),0,VLOOKUP(B46,Données!$A$3:$T$1490,11,FALSE))</f>
        <v>0</v>
      </c>
      <c r="G46" s="401">
        <f>IF(ISERROR(VLOOKUP(B46,Données!$A$3:$T$1490,20,FALSE)),0,VLOOKUP(B46,Données!$A$3:$T$1490,20,FALSE))</f>
        <v>0</v>
      </c>
      <c r="H46" s="74">
        <f>IF(((E46+5)-'Calcul Masse Salariale'!$B$1)&lt;=0,0,(E46+5)-'Calcul Masse Salariale'!$B$1)</f>
        <v>3</v>
      </c>
      <c r="I46" s="74">
        <f t="shared" si="1"/>
        <v>3</v>
      </c>
      <c r="J46" s="212"/>
    </row>
    <row r="47" spans="1:18" x14ac:dyDescent="0.25">
      <c r="A47" s="499"/>
      <c r="B47" s="229" t="s">
        <v>570</v>
      </c>
      <c r="C47" s="74" t="str">
        <f>IF(ISERROR(VLOOKUP(B47,Données!$A$3:$K$1490,5,FALSE)),"",VLOOKUP(B47,Données!$A$3:$K$1490,5,FALSE))</f>
        <v>EDM</v>
      </c>
      <c r="D47" s="347">
        <f>IF(ISERROR(VLOOKUP(B47,Données!$A$3:$W$1490,22,FALSE)),"",VLOOKUP(B47,Données!$A$3:$W$1490,22,FALSE))</f>
        <v>1</v>
      </c>
      <c r="E47" s="228">
        <v>2018</v>
      </c>
      <c r="F47" s="358">
        <f>IF(ISERROR(VLOOKUP(B47,Données!$A$3:$T$1490,11,FALSE)),0,VLOOKUP(B47,Données!$A$3:$T$1490,11,FALSE))</f>
        <v>1627500</v>
      </c>
      <c r="G47" s="401">
        <f>IF(ISERROR(VLOOKUP(B47,Données!$A$3:$T$1490,20,FALSE)),0,VLOOKUP(B47,Données!$A$3:$T$1490,20,FALSE))</f>
        <v>3</v>
      </c>
      <c r="H47" s="74">
        <f>IF(((E47+5)-'Calcul Masse Salariale'!$B$1)&lt;=0,0,(E47+5)-'Calcul Masse Salariale'!$B$1)</f>
        <v>4</v>
      </c>
      <c r="I47" s="74">
        <f t="shared" si="1"/>
        <v>4</v>
      </c>
      <c r="J47" s="212"/>
    </row>
    <row r="48" spans="1:18" x14ac:dyDescent="0.25">
      <c r="A48" s="499"/>
      <c r="B48" s="223" t="s">
        <v>969</v>
      </c>
      <c r="C48" s="74" t="str">
        <f>IF(ISERROR(VLOOKUP(B48,Données!$A$3:$K$1490,5,FALSE)),"",VLOOKUP(B48,Données!$A$3:$K$1490,5,FALSE))</f>
        <v>NJD</v>
      </c>
      <c r="D48" s="347">
        <f>IF(ISERROR(VLOOKUP(B48,Données!$A$3:$W$1490,22,FALSE)),"",VLOOKUP(B48,Données!$A$3:$W$1490,22,FALSE))</f>
        <v>1</v>
      </c>
      <c r="E48" s="228">
        <v>2018</v>
      </c>
      <c r="F48" s="358">
        <f>IF(ISERROR(VLOOKUP(B48,Données!$A$3:$T$1490,11,FALSE)),0,VLOOKUP(B48,Données!$A$3:$T$1490,11,FALSE))</f>
        <v>1294167</v>
      </c>
      <c r="G48" s="401">
        <f>IF(ISERROR(VLOOKUP(B48,Données!$A$3:$T$1490,20,FALSE)),0,VLOOKUP(B48,Données!$A$3:$T$1490,20,FALSE))</f>
        <v>3</v>
      </c>
      <c r="H48" s="74">
        <f>IF(((E48+5)-'Calcul Masse Salariale'!$B$1)&lt;=0,0,(E48+5)-'Calcul Masse Salariale'!$B$1)</f>
        <v>4</v>
      </c>
      <c r="I48" s="74">
        <f t="shared" si="1"/>
        <v>4</v>
      </c>
      <c r="J48" s="212"/>
    </row>
    <row r="49" spans="1:10" x14ac:dyDescent="0.25">
      <c r="A49" s="499"/>
      <c r="B49" s="228" t="s">
        <v>1220</v>
      </c>
      <c r="C49" s="74" t="str">
        <f>IF(ISERROR(VLOOKUP(B49,Données!$A$3:$K$1490,5,FALSE)),"",VLOOKUP(B49,Données!$A$3:$K$1490,5,FALSE))</f>
        <v/>
      </c>
      <c r="D49" s="347" t="str">
        <f>IF(ISERROR(VLOOKUP(B49,Données!$A$3:$W$1490,22,FALSE)),"",VLOOKUP(B49,Données!$A$3:$W$1490,22,FALSE))</f>
        <v/>
      </c>
      <c r="E49" s="228">
        <v>2018</v>
      </c>
      <c r="F49" s="358">
        <f>IF(ISERROR(VLOOKUP(B49,Données!$A$3:$T$1490,11,FALSE)),0,VLOOKUP(B49,Données!$A$3:$T$1490,11,FALSE))</f>
        <v>0</v>
      </c>
      <c r="G49" s="401">
        <f>IF(ISERROR(VLOOKUP(B49,Données!$A$3:$T$1490,20,FALSE)),0,VLOOKUP(B49,Données!$A$3:$T$1490,20,FALSE))</f>
        <v>0</v>
      </c>
      <c r="H49" s="74">
        <f>IF(((E49+5)-'Calcul Masse Salariale'!$B$1)&lt;=0,0,(E49+5)-'Calcul Masse Salariale'!$B$1)</f>
        <v>4</v>
      </c>
      <c r="I49" s="74">
        <f t="shared" si="1"/>
        <v>4</v>
      </c>
      <c r="J49" s="212"/>
    </row>
    <row r="50" spans="1:10" x14ac:dyDescent="0.25">
      <c r="A50" s="499"/>
      <c r="B50" s="228" t="s">
        <v>931</v>
      </c>
      <c r="C50" s="74" t="str">
        <f>IF(ISERROR(VLOOKUP(B50,Données!$A$3:$K$1490,5,FALSE)),"",VLOOKUP(B50,Données!$A$3:$K$1490,5,FALSE))</f>
        <v>COL</v>
      </c>
      <c r="D50" s="347">
        <f>IF(ISERROR(VLOOKUP(B50,Données!$A$3:$W$1490,22,FALSE)),"",VLOOKUP(B50,Données!$A$3:$W$1490,22,FALSE))</f>
        <v>1</v>
      </c>
      <c r="E50" s="228">
        <v>2018</v>
      </c>
      <c r="F50" s="358">
        <f>IF(ISERROR(VLOOKUP(B50,Données!$A$3:$T$1490,11,FALSE)),0,VLOOKUP(B50,Données!$A$3:$T$1490,11,FALSE))</f>
        <v>1319167</v>
      </c>
      <c r="G50" s="401">
        <f>IF(ISERROR(VLOOKUP(B50,Données!$A$3:$T$1490,20,FALSE)),0,VLOOKUP(B50,Données!$A$3:$T$1490,20,FALSE))</f>
        <v>3</v>
      </c>
      <c r="H50" s="74">
        <f>IF(((E50+5)-'Calcul Masse Salariale'!$B$1)&lt;=0,0,(E50+5)-'Calcul Masse Salariale'!$B$1)</f>
        <v>4</v>
      </c>
      <c r="I50" s="74">
        <f t="shared" si="1"/>
        <v>4</v>
      </c>
      <c r="J50" s="212"/>
    </row>
    <row r="51" spans="1:10" x14ac:dyDescent="0.25">
      <c r="A51" s="499"/>
      <c r="B51" s="228" t="s">
        <v>510</v>
      </c>
      <c r="C51" s="74" t="str">
        <f>IF(ISERROR(VLOOKUP(B51,Données!$A$3:$K$1490,5,FALSE)),"",VLOOKUP(B51,Données!$A$3:$K$1490,5,FALSE))</f>
        <v>LAK</v>
      </c>
      <c r="D51" s="347">
        <f>IF(ISERROR(VLOOKUP(B51,Données!$A$3:$W$1490,22,FALSE)),"",VLOOKUP(B51,Données!$A$3:$W$1490,22,FALSE))</f>
        <v>1</v>
      </c>
      <c r="E51" s="228">
        <v>2018</v>
      </c>
      <c r="F51" s="358">
        <f>IF(ISERROR(VLOOKUP(B51,Données!$A$3:$T$1490,11,FALSE)),0,VLOOKUP(B51,Données!$A$3:$T$1490,11,FALSE))</f>
        <v>1081667</v>
      </c>
      <c r="G51" s="401">
        <f>IF(ISERROR(VLOOKUP(B51,Données!$A$3:$T$1490,20,FALSE)),0,VLOOKUP(B51,Données!$A$3:$T$1490,20,FALSE))</f>
        <v>3</v>
      </c>
      <c r="H51" s="74">
        <f>IF(((E51+5)-'Calcul Masse Salariale'!$B$1)&lt;=0,0,(E51+5)-'Calcul Masse Salariale'!$B$1)</f>
        <v>4</v>
      </c>
      <c r="I51" s="74">
        <f t="shared" ref="I51:I52" si="2">H51</f>
        <v>4</v>
      </c>
      <c r="J51" s="212"/>
    </row>
    <row r="52" spans="1:10" x14ac:dyDescent="0.25">
      <c r="A52" s="499"/>
      <c r="B52" s="228"/>
      <c r="C52" s="74" t="str">
        <f>IF(ISERROR(VLOOKUP(B52,Données!$A$3:$K$1490,5,FALSE)),"",VLOOKUP(B52,Données!$A$3:$K$1490,5,FALSE))</f>
        <v/>
      </c>
      <c r="D52" s="347" t="str">
        <f>IF(ISERROR(VLOOKUP(B52,Données!$A$3:$W$1490,22,FALSE)),"",VLOOKUP(B52,Données!$A$3:$W$1490,22,FALSE))</f>
        <v/>
      </c>
      <c r="E52" s="228">
        <v>2018</v>
      </c>
      <c r="F52" s="358">
        <f>IF(ISERROR(VLOOKUP(B52,Données!$A$3:$T$1490,11,FALSE)),0,VLOOKUP(B52,Données!$A$3:$T$1490,11,FALSE))</f>
        <v>0</v>
      </c>
      <c r="G52" s="401">
        <f>IF(ISERROR(VLOOKUP(B52,Données!$A$3:$T$1490,20,FALSE)),0,VLOOKUP(B52,Données!$A$3:$T$1490,20,FALSE))</f>
        <v>0</v>
      </c>
      <c r="H52" s="74">
        <f>IF(((E52+5)-'Calcul Masse Salariale'!$B$1)&lt;=0,0,(E52+5)-'Calcul Masse Salariale'!$B$1)</f>
        <v>4</v>
      </c>
      <c r="I52" s="74">
        <f t="shared" si="2"/>
        <v>4</v>
      </c>
      <c r="J52" s="212"/>
    </row>
    <row r="53" spans="1:10" x14ac:dyDescent="0.25">
      <c r="A53" s="499"/>
      <c r="B53" s="74"/>
      <c r="C53" s="74" t="str">
        <f>IF(ISERROR(VLOOKUP(B53,Données!$A$3:$K$1490,5,FALSE)),"",VLOOKUP(B53,Données!$A$3:$K$1490,5,FALSE))</f>
        <v/>
      </c>
      <c r="D53" s="347" t="str">
        <f>IF(ISERROR(VLOOKUP(B53,Données!$A$3:$W$1490,22,FALSE)),"",VLOOKUP(B53,Données!$A$3:$W$1490,22,FALSE))</f>
        <v/>
      </c>
      <c r="E53" s="74">
        <v>2018</v>
      </c>
      <c r="F53" s="358">
        <f>IF(ISERROR(VLOOKUP(B53,Données!$A$3:$T$1490,11,FALSE)),0,VLOOKUP(B53,Données!$A$3:$T$1490,11,FALSE))</f>
        <v>0</v>
      </c>
      <c r="G53" s="401">
        <f>IF(ISERROR(VLOOKUP(B53,Données!$A$3:$T$1490,20,FALSE)),0,VLOOKUP(B53,Données!$A$3:$T$1490,20,FALSE))</f>
        <v>0</v>
      </c>
      <c r="H53" s="74">
        <f>IF(((E53+5)-'Calcul Masse Salariale'!$B$1)&lt;=0,0,(E53+5)-'Calcul Masse Salariale'!$B$1)</f>
        <v>4</v>
      </c>
      <c r="I53" s="74">
        <f t="shared" ref="I53:I71" si="3">H53</f>
        <v>4</v>
      </c>
      <c r="J53" s="212"/>
    </row>
    <row r="54" spans="1:10" x14ac:dyDescent="0.25">
      <c r="A54" s="499"/>
      <c r="B54" s="74"/>
      <c r="C54" s="74" t="str">
        <f>IF(ISERROR(VLOOKUP(B54,Données!$A$3:$K$1490,5,FALSE)),"",VLOOKUP(B54,Données!$A$3:$K$1490,5,FALSE))</f>
        <v/>
      </c>
      <c r="D54" s="347" t="str">
        <f>IF(ISERROR(VLOOKUP(B54,Données!$A$3:$W$1490,22,FALSE)),"",VLOOKUP(B54,Données!$A$3:$W$1490,22,FALSE))</f>
        <v/>
      </c>
      <c r="E54" s="74">
        <v>2018</v>
      </c>
      <c r="F54" s="358">
        <f>IF(ISERROR(VLOOKUP(B54,Données!$A$3:$T$1490,11,FALSE)),0,VLOOKUP(B54,Données!$A$3:$T$1490,11,FALSE))</f>
        <v>0</v>
      </c>
      <c r="G54" s="401">
        <f>IF(ISERROR(VLOOKUP(B54,Données!$A$3:$T$1490,20,FALSE)),0,VLOOKUP(B54,Données!$A$3:$T$1490,20,FALSE))</f>
        <v>0</v>
      </c>
      <c r="H54" s="74">
        <f>IF(((E54+5)-'Calcul Masse Salariale'!$B$1)&lt;=0,0,(E54+5)-'Calcul Masse Salariale'!$B$1)</f>
        <v>4</v>
      </c>
      <c r="I54" s="74">
        <f t="shared" si="3"/>
        <v>4</v>
      </c>
      <c r="J54" s="212"/>
    </row>
    <row r="55" spans="1:10" x14ac:dyDescent="0.25">
      <c r="A55" s="499"/>
      <c r="B55" s="74"/>
      <c r="C55" s="74" t="str">
        <f>IF(ISERROR(VLOOKUP(B55,Données!$A$3:$K$1490,5,FALSE)),"",VLOOKUP(B55,Données!$A$3:$K$1490,5,FALSE))</f>
        <v/>
      </c>
      <c r="D55" s="347" t="str">
        <f>IF(ISERROR(VLOOKUP(B55,Données!$A$3:$W$1490,22,FALSE)),"",VLOOKUP(B55,Données!$A$3:$W$1490,22,FALSE))</f>
        <v/>
      </c>
      <c r="E55" s="74">
        <v>2018</v>
      </c>
      <c r="F55" s="358">
        <f>IF(ISERROR(VLOOKUP(B55,Données!$A$3:$T$1490,11,FALSE)),0,VLOOKUP(B55,Données!$A$3:$T$1490,11,FALSE))</f>
        <v>0</v>
      </c>
      <c r="G55" s="401">
        <f>IF(ISERROR(VLOOKUP(B55,Données!$A$3:$T$1490,20,FALSE)),0,VLOOKUP(B55,Données!$A$3:$T$1490,20,FALSE))</f>
        <v>0</v>
      </c>
      <c r="H55" s="74">
        <f>IF(((E55+5)-'Calcul Masse Salariale'!$B$1)&lt;=0,0,(E55+5)-'Calcul Masse Salariale'!$B$1)</f>
        <v>4</v>
      </c>
      <c r="I55" s="74">
        <f t="shared" si="3"/>
        <v>4</v>
      </c>
      <c r="J55" s="212"/>
    </row>
    <row r="56" spans="1:10" x14ac:dyDescent="0.25">
      <c r="A56" s="499"/>
      <c r="B56" s="74"/>
      <c r="C56" s="74" t="str">
        <f>IF(ISERROR(VLOOKUP(B56,Données!$A$3:$K$1490,5,FALSE)),"",VLOOKUP(B56,Données!$A$3:$K$1490,5,FALSE))</f>
        <v/>
      </c>
      <c r="D56" s="347" t="str">
        <f>IF(ISERROR(VLOOKUP(B56,Données!$A$3:$W$1490,22,FALSE)),"",VLOOKUP(B56,Données!$A$3:$W$1490,22,FALSE))</f>
        <v/>
      </c>
      <c r="E56" s="74">
        <v>2018</v>
      </c>
      <c r="F56" s="358">
        <f>IF(ISERROR(VLOOKUP(B56,Données!$A$3:$T$1490,11,FALSE)),0,VLOOKUP(B56,Données!$A$3:$T$1490,11,FALSE))</f>
        <v>0</v>
      </c>
      <c r="G56" s="401">
        <f>IF(ISERROR(VLOOKUP(B56,Données!$A$3:$T$1490,20,FALSE)),0,VLOOKUP(B56,Données!$A$3:$T$1490,20,FALSE))</f>
        <v>0</v>
      </c>
      <c r="H56" s="74">
        <f>IF(((E56+5)-'Calcul Masse Salariale'!$B$1)&lt;=0,0,(E56+5)-'Calcul Masse Salariale'!$B$1)</f>
        <v>4</v>
      </c>
      <c r="I56" s="74">
        <f t="shared" si="3"/>
        <v>4</v>
      </c>
      <c r="J56" s="212"/>
    </row>
    <row r="57" spans="1:10" x14ac:dyDescent="0.25">
      <c r="A57" s="499"/>
      <c r="B57" s="74"/>
      <c r="C57" s="74" t="str">
        <f>IF(ISERROR(VLOOKUP(B57,Données!$A$3:$K$1490,5,FALSE)),"",VLOOKUP(B57,Données!$A$3:$K$1490,5,FALSE))</f>
        <v/>
      </c>
      <c r="D57" s="347" t="str">
        <f>IF(ISERROR(VLOOKUP(B57,Données!$A$3:$W$1490,22,FALSE)),"",VLOOKUP(B57,Données!$A$3:$W$1490,22,FALSE))</f>
        <v/>
      </c>
      <c r="E57" s="74">
        <v>2018</v>
      </c>
      <c r="F57" s="358">
        <f>IF(ISERROR(VLOOKUP(B57,Données!$A$3:$T$1490,11,FALSE)),0,VLOOKUP(B57,Données!$A$3:$T$1490,11,FALSE))</f>
        <v>0</v>
      </c>
      <c r="G57" s="401">
        <f>IF(ISERROR(VLOOKUP(B57,Données!$A$3:$T$1490,20,FALSE)),0,VLOOKUP(B57,Données!$A$3:$T$1490,20,FALSE))</f>
        <v>0</v>
      </c>
      <c r="H57" s="74">
        <f>IF(((E57+5)-'Calcul Masse Salariale'!$B$1)&lt;=0,0,(E57+5)-'Calcul Masse Salariale'!$B$1)</f>
        <v>4</v>
      </c>
      <c r="I57" s="74">
        <f t="shared" si="3"/>
        <v>4</v>
      </c>
      <c r="J57" s="212"/>
    </row>
    <row r="58" spans="1:10" x14ac:dyDescent="0.25">
      <c r="A58" s="499"/>
      <c r="B58" s="74"/>
      <c r="C58" s="74" t="str">
        <f>IF(ISERROR(VLOOKUP(B58,Données!$A$3:$K$1490,5,FALSE)),"",VLOOKUP(B58,Données!$A$3:$K$1490,5,FALSE))</f>
        <v/>
      </c>
      <c r="D58" s="347" t="str">
        <f>IF(ISERROR(VLOOKUP(B58,Données!$A$3:$W$1490,22,FALSE)),"",VLOOKUP(B58,Données!$A$3:$W$1490,22,FALSE))</f>
        <v/>
      </c>
      <c r="E58" s="74">
        <v>2018</v>
      </c>
      <c r="F58" s="358">
        <f>IF(ISERROR(VLOOKUP(B58,Données!$A$3:$T$1490,11,FALSE)),0,VLOOKUP(B58,Données!$A$3:$T$1490,11,FALSE))</f>
        <v>0</v>
      </c>
      <c r="G58" s="401">
        <f>IF(ISERROR(VLOOKUP(B58,Données!$A$3:$T$1490,20,FALSE)),0,VLOOKUP(B58,Données!$A$3:$T$1490,20,FALSE))</f>
        <v>0</v>
      </c>
      <c r="H58" s="74">
        <f>IF(((E58+5)-'Calcul Masse Salariale'!$B$1)&lt;=0,0,(E58+5)-'Calcul Masse Salariale'!$B$1)</f>
        <v>4</v>
      </c>
      <c r="I58" s="74">
        <f t="shared" si="3"/>
        <v>4</v>
      </c>
      <c r="J58" s="212"/>
    </row>
    <row r="59" spans="1:10" x14ac:dyDescent="0.25">
      <c r="A59" s="499"/>
      <c r="B59" s="74"/>
      <c r="C59" s="74" t="str">
        <f>IF(ISERROR(VLOOKUP(B59,Données!$A$3:$K$1490,5,FALSE)),"",VLOOKUP(B59,Données!$A$3:$K$1490,5,FALSE))</f>
        <v/>
      </c>
      <c r="D59" s="347" t="str">
        <f>IF(ISERROR(VLOOKUP(B59,Données!$A$3:$W$1490,22,FALSE)),"",VLOOKUP(B59,Données!$A$3:$W$1490,22,FALSE))</f>
        <v/>
      </c>
      <c r="E59" s="74">
        <v>2018</v>
      </c>
      <c r="F59" s="358">
        <f>IF(ISERROR(VLOOKUP(B59,Données!$A$3:$T$1490,11,FALSE)),0,VLOOKUP(B59,Données!$A$3:$T$1490,11,FALSE))</f>
        <v>0</v>
      </c>
      <c r="G59" s="401">
        <f>IF(ISERROR(VLOOKUP(B59,Données!$A$3:$T$1490,20,FALSE)),0,VLOOKUP(B59,Données!$A$3:$T$1490,20,FALSE))</f>
        <v>0</v>
      </c>
      <c r="H59" s="74">
        <f>IF(((E59+5)-'Calcul Masse Salariale'!$B$1)&lt;=0,0,(E59+5)-'Calcul Masse Salariale'!$B$1)</f>
        <v>4</v>
      </c>
      <c r="I59" s="74">
        <f t="shared" si="3"/>
        <v>4</v>
      </c>
      <c r="J59" s="212"/>
    </row>
    <row r="60" spans="1:10" x14ac:dyDescent="0.25">
      <c r="A60" s="499"/>
      <c r="B60" s="74"/>
      <c r="C60" s="74" t="str">
        <f>IF(ISERROR(VLOOKUP(B60,Données!$A$3:$K$1490,5,FALSE)),"",VLOOKUP(B60,Données!$A$3:$K$1490,5,FALSE))</f>
        <v/>
      </c>
      <c r="D60" s="347" t="str">
        <f>IF(ISERROR(VLOOKUP(B60,Données!$A$3:$W$1490,22,FALSE)),"",VLOOKUP(B60,Données!$A$3:$W$1490,22,FALSE))</f>
        <v/>
      </c>
      <c r="E60" s="74">
        <v>2018</v>
      </c>
      <c r="F60" s="358">
        <f>IF(ISERROR(VLOOKUP(B60,Données!$A$3:$T$1490,11,FALSE)),0,VLOOKUP(B60,Données!$A$3:$T$1490,11,FALSE))</f>
        <v>0</v>
      </c>
      <c r="G60" s="401">
        <f>IF(ISERROR(VLOOKUP(B60,Données!$A$3:$T$1490,20,FALSE)),0,VLOOKUP(B60,Données!$A$3:$T$1490,20,FALSE))</f>
        <v>0</v>
      </c>
      <c r="H60" s="74">
        <f>IF(((E60+5)-'Calcul Masse Salariale'!$B$1)&lt;=0,0,(E60+5)-'Calcul Masse Salariale'!$B$1)</f>
        <v>4</v>
      </c>
      <c r="I60" s="74">
        <f t="shared" si="3"/>
        <v>4</v>
      </c>
      <c r="J60" s="212"/>
    </row>
    <row r="61" spans="1:10" x14ac:dyDescent="0.25">
      <c r="A61" s="499"/>
      <c r="B61" s="74"/>
      <c r="C61" s="74" t="str">
        <f>IF(ISERROR(VLOOKUP(B61,Données!$A$3:$K$1490,5,FALSE)),"",VLOOKUP(B61,Données!$A$3:$K$1490,5,FALSE))</f>
        <v/>
      </c>
      <c r="D61" s="347" t="str">
        <f>IF(ISERROR(VLOOKUP(B61,Données!$A$3:$W$1490,22,FALSE)),"",VLOOKUP(B61,Données!$A$3:$W$1490,22,FALSE))</f>
        <v/>
      </c>
      <c r="E61" s="74">
        <v>2018</v>
      </c>
      <c r="F61" s="358">
        <f>IF(ISERROR(VLOOKUP(B61,Données!$A$3:$T$1490,11,FALSE)),0,VLOOKUP(B61,Données!$A$3:$T$1490,11,FALSE))</f>
        <v>0</v>
      </c>
      <c r="G61" s="401">
        <f>IF(ISERROR(VLOOKUP(B61,Données!$A$3:$T$1490,20,FALSE)),0,VLOOKUP(B61,Données!$A$3:$T$1490,20,FALSE))</f>
        <v>0</v>
      </c>
      <c r="H61" s="74">
        <f>IF(((E61+5)-'Calcul Masse Salariale'!$B$1)&lt;=0,0,(E61+5)-'Calcul Masse Salariale'!$B$1)</f>
        <v>4</v>
      </c>
      <c r="I61" s="74">
        <f t="shared" si="3"/>
        <v>4</v>
      </c>
      <c r="J61" s="212"/>
    </row>
    <row r="62" spans="1:10" x14ac:dyDescent="0.25">
      <c r="A62" s="499"/>
      <c r="B62" s="74"/>
      <c r="C62" s="74" t="str">
        <f>IF(ISERROR(VLOOKUP(B62,Données!$A$3:$K$1490,5,FALSE)),"",VLOOKUP(B62,Données!$A$3:$K$1490,5,FALSE))</f>
        <v/>
      </c>
      <c r="D62" s="347" t="str">
        <f>IF(ISERROR(VLOOKUP(B62,Données!$A$3:$W$1490,22,FALSE)),"",VLOOKUP(B62,Données!$A$3:$W$1490,22,FALSE))</f>
        <v/>
      </c>
      <c r="E62" s="74">
        <v>2018</v>
      </c>
      <c r="F62" s="358">
        <f>IF(ISERROR(VLOOKUP(B62,Données!$A$3:$T$1490,11,FALSE)),0,VLOOKUP(B62,Données!$A$3:$T$1490,11,FALSE))</f>
        <v>0</v>
      </c>
      <c r="G62" s="401">
        <f>IF(ISERROR(VLOOKUP(B62,Données!$A$3:$T$1490,20,FALSE)),0,VLOOKUP(B62,Données!$A$3:$T$1490,20,FALSE))</f>
        <v>0</v>
      </c>
      <c r="H62" s="74">
        <f>IF(((E62+5)-'Calcul Masse Salariale'!$B$1)&lt;=0,0,(E62+5)-'Calcul Masse Salariale'!$B$1)</f>
        <v>4</v>
      </c>
      <c r="I62" s="74">
        <f t="shared" si="3"/>
        <v>4</v>
      </c>
      <c r="J62" s="212"/>
    </row>
    <row r="63" spans="1:10" x14ac:dyDescent="0.25">
      <c r="A63" s="499"/>
      <c r="B63" s="74"/>
      <c r="C63" s="74" t="str">
        <f>IF(ISERROR(VLOOKUP(B63,Données!$A$3:$K$1490,5,FALSE)),"",VLOOKUP(B63,Données!$A$3:$K$1490,5,FALSE))</f>
        <v/>
      </c>
      <c r="D63" s="347" t="str">
        <f>IF(ISERROR(VLOOKUP(B63,Données!$A$3:$W$1490,22,FALSE)),"",VLOOKUP(B63,Données!$A$3:$W$1490,22,FALSE))</f>
        <v/>
      </c>
      <c r="E63" s="74">
        <v>2018</v>
      </c>
      <c r="F63" s="358">
        <f>IF(ISERROR(VLOOKUP(B63,Données!$A$3:$T$1490,11,FALSE)),0,VLOOKUP(B63,Données!$A$3:$T$1490,11,FALSE))</f>
        <v>0</v>
      </c>
      <c r="G63" s="401">
        <f>IF(ISERROR(VLOOKUP(B63,Données!$A$3:$T$1490,20,FALSE)),0,VLOOKUP(B63,Données!$A$3:$T$1490,20,FALSE))</f>
        <v>0</v>
      </c>
      <c r="H63" s="74">
        <f>IF(((E63+5)-'Calcul Masse Salariale'!$B$1)&lt;=0,0,(E63+5)-'Calcul Masse Salariale'!$B$1)</f>
        <v>4</v>
      </c>
      <c r="I63" s="74">
        <f t="shared" si="3"/>
        <v>4</v>
      </c>
      <c r="J63" s="212"/>
    </row>
    <row r="64" spans="1:10" x14ac:dyDescent="0.25">
      <c r="A64" s="499"/>
      <c r="B64" s="74"/>
      <c r="C64" s="74" t="str">
        <f>IF(ISERROR(VLOOKUP(B64,Données!$A$3:$K$1490,5,FALSE)),"",VLOOKUP(B64,Données!$A$3:$K$1490,5,FALSE))</f>
        <v/>
      </c>
      <c r="D64" s="347" t="str">
        <f>IF(ISERROR(VLOOKUP(B64,Données!$A$3:$W$1490,22,FALSE)),"",VLOOKUP(B64,Données!$A$3:$W$1490,22,FALSE))</f>
        <v/>
      </c>
      <c r="E64" s="74">
        <v>2018</v>
      </c>
      <c r="F64" s="358">
        <f>IF(ISERROR(VLOOKUP(B64,Données!$A$3:$T$1490,11,FALSE)),0,VLOOKUP(B64,Données!$A$3:$T$1490,11,FALSE))</f>
        <v>0</v>
      </c>
      <c r="G64" s="401">
        <f>IF(ISERROR(VLOOKUP(B64,Données!$A$3:$T$1490,20,FALSE)),0,VLOOKUP(B64,Données!$A$3:$T$1490,20,FALSE))</f>
        <v>0</v>
      </c>
      <c r="H64" s="74">
        <f>IF(((E64+5)-'Calcul Masse Salariale'!$B$1)&lt;=0,0,(E64+5)-'Calcul Masse Salariale'!$B$1)</f>
        <v>4</v>
      </c>
      <c r="I64" s="74">
        <f t="shared" si="3"/>
        <v>4</v>
      </c>
      <c r="J64" s="212"/>
    </row>
    <row r="65" spans="1:10" x14ac:dyDescent="0.25">
      <c r="A65" s="499"/>
      <c r="B65" s="74"/>
      <c r="C65" s="74" t="str">
        <f>IF(ISERROR(VLOOKUP(B65,Données!$A$3:$K$1490,5,FALSE)),"",VLOOKUP(B65,Données!$A$3:$K$1490,5,FALSE))</f>
        <v/>
      </c>
      <c r="D65" s="347" t="str">
        <f>IF(ISERROR(VLOOKUP(B65,Données!$A$3:$W$1490,22,FALSE)),"",VLOOKUP(B65,Données!$A$3:$W$1490,22,FALSE))</f>
        <v/>
      </c>
      <c r="E65" s="74">
        <v>2018</v>
      </c>
      <c r="F65" s="358">
        <f>IF(ISERROR(VLOOKUP(B65,Données!$A$3:$T$1490,11,FALSE)),0,VLOOKUP(B65,Données!$A$3:$T$1490,11,FALSE))</f>
        <v>0</v>
      </c>
      <c r="G65" s="401">
        <f>IF(ISERROR(VLOOKUP(B65,Données!$A$3:$T$1490,20,FALSE)),0,VLOOKUP(B65,Données!$A$3:$T$1490,20,FALSE))</f>
        <v>0</v>
      </c>
      <c r="H65" s="74">
        <f>IF(((E65+5)-'Calcul Masse Salariale'!$B$1)&lt;=0,0,(E65+5)-'Calcul Masse Salariale'!$B$1)</f>
        <v>4</v>
      </c>
      <c r="I65" s="74">
        <f t="shared" si="3"/>
        <v>4</v>
      </c>
      <c r="J65" s="212"/>
    </row>
    <row r="66" spans="1:10" x14ac:dyDescent="0.25">
      <c r="A66" s="499"/>
      <c r="B66" s="74"/>
      <c r="C66" s="74" t="str">
        <f>IF(ISERROR(VLOOKUP(B66,Données!$A$3:$K$1490,5,FALSE)),"",VLOOKUP(B66,Données!$A$3:$K$1490,5,FALSE))</f>
        <v/>
      </c>
      <c r="D66" s="347" t="str">
        <f>IF(ISERROR(VLOOKUP(B66,Données!$A$3:$W$1490,22,FALSE)),"",VLOOKUP(B66,Données!$A$3:$W$1490,22,FALSE))</f>
        <v/>
      </c>
      <c r="E66" s="74">
        <v>2018</v>
      </c>
      <c r="F66" s="358">
        <f>IF(ISERROR(VLOOKUP(B66,Données!$A$3:$T$1490,11,FALSE)),0,VLOOKUP(B66,Données!$A$3:$T$1490,11,FALSE))</f>
        <v>0</v>
      </c>
      <c r="G66" s="401">
        <f>IF(ISERROR(VLOOKUP(B66,Données!$A$3:$T$1490,20,FALSE)),0,VLOOKUP(B66,Données!$A$3:$T$1490,20,FALSE))</f>
        <v>0</v>
      </c>
      <c r="H66" s="74">
        <f>IF(((E66+5)-'Calcul Masse Salariale'!$B$1)&lt;=0,0,(E66+5)-'Calcul Masse Salariale'!$B$1)</f>
        <v>4</v>
      </c>
      <c r="I66" s="74">
        <f t="shared" si="3"/>
        <v>4</v>
      </c>
      <c r="J66" s="212"/>
    </row>
    <row r="67" spans="1:10" x14ac:dyDescent="0.25">
      <c r="A67" s="499"/>
      <c r="B67" s="74"/>
      <c r="C67" s="74" t="str">
        <f>IF(ISERROR(VLOOKUP(B67,Données!$A$3:$K$1490,5,FALSE)),"",VLOOKUP(B67,Données!$A$3:$K$1490,5,FALSE))</f>
        <v/>
      </c>
      <c r="D67" s="347" t="str">
        <f>IF(ISERROR(VLOOKUP(B67,Données!$A$3:$W$1490,22,FALSE)),"",VLOOKUP(B67,Données!$A$3:$W$1490,22,FALSE))</f>
        <v/>
      </c>
      <c r="E67" s="74">
        <v>2018</v>
      </c>
      <c r="F67" s="358">
        <f>IF(ISERROR(VLOOKUP(B67,Données!$A$3:$T$1490,11,FALSE)),0,VLOOKUP(B67,Données!$A$3:$T$1490,11,FALSE))</f>
        <v>0</v>
      </c>
      <c r="G67" s="401">
        <f>IF(ISERROR(VLOOKUP(B67,Données!$A$3:$T$1490,20,FALSE)),0,VLOOKUP(B67,Données!$A$3:$T$1490,20,FALSE))</f>
        <v>0</v>
      </c>
      <c r="H67" s="74">
        <f>IF(((E67+5)-'Calcul Masse Salariale'!$B$1)&lt;=0,0,(E67+5)-'Calcul Masse Salariale'!$B$1)</f>
        <v>4</v>
      </c>
      <c r="I67" s="74">
        <f t="shared" si="3"/>
        <v>4</v>
      </c>
      <c r="J67" s="212"/>
    </row>
    <row r="68" spans="1:10" x14ac:dyDescent="0.25">
      <c r="A68" s="499"/>
      <c r="B68" s="74"/>
      <c r="C68" s="74" t="str">
        <f>IF(ISERROR(VLOOKUP(B68,Données!$A$3:$K$1490,5,FALSE)),"",VLOOKUP(B68,Données!$A$3:$K$1490,5,FALSE))</f>
        <v/>
      </c>
      <c r="D68" s="347" t="str">
        <f>IF(ISERROR(VLOOKUP(B68,Données!$A$3:$W$1490,22,FALSE)),"",VLOOKUP(B68,Données!$A$3:$W$1490,22,FALSE))</f>
        <v/>
      </c>
      <c r="E68" s="74">
        <v>2018</v>
      </c>
      <c r="F68" s="358">
        <f>IF(ISERROR(VLOOKUP(B68,Données!$A$3:$T$1490,11,FALSE)),0,VLOOKUP(B68,Données!$A$3:$T$1490,11,FALSE))</f>
        <v>0</v>
      </c>
      <c r="G68" s="401">
        <f>IF(ISERROR(VLOOKUP(B68,Données!$A$3:$T$1490,20,FALSE)),0,VLOOKUP(B68,Données!$A$3:$T$1490,20,FALSE))</f>
        <v>0</v>
      </c>
      <c r="H68" s="74">
        <f>IF(((E68+5)-'Calcul Masse Salariale'!$B$1)&lt;=0,0,(E68+5)-'Calcul Masse Salariale'!$B$1)</f>
        <v>4</v>
      </c>
      <c r="I68" s="74">
        <f t="shared" si="3"/>
        <v>4</v>
      </c>
      <c r="J68" s="212"/>
    </row>
    <row r="69" spans="1:10" x14ac:dyDescent="0.25">
      <c r="A69" s="499"/>
      <c r="B69" s="74"/>
      <c r="C69" s="74" t="str">
        <f>IF(ISERROR(VLOOKUP(B69,Données!$A$3:$K$1490,5,FALSE)),"",VLOOKUP(B69,Données!$A$3:$K$1490,5,FALSE))</f>
        <v/>
      </c>
      <c r="D69" s="347" t="str">
        <f>IF(ISERROR(VLOOKUP(B69,Données!$A$3:$W$1490,22,FALSE)),"",VLOOKUP(B69,Données!$A$3:$W$1490,22,FALSE))</f>
        <v/>
      </c>
      <c r="E69" s="74">
        <v>2018</v>
      </c>
      <c r="F69" s="358">
        <f>IF(ISERROR(VLOOKUP(B69,Données!$A$3:$T$1490,11,FALSE)),0,VLOOKUP(B69,Données!$A$3:$T$1490,11,FALSE))</f>
        <v>0</v>
      </c>
      <c r="G69" s="401">
        <f>IF(ISERROR(VLOOKUP(B69,Données!$A$3:$T$1490,20,FALSE)),0,VLOOKUP(B69,Données!$A$3:$T$1490,20,FALSE))</f>
        <v>0</v>
      </c>
      <c r="H69" s="74">
        <f>IF(((E69+5)-'Calcul Masse Salariale'!$B$1)&lt;=0,0,(E69+5)-'Calcul Masse Salariale'!$B$1)</f>
        <v>4</v>
      </c>
      <c r="I69" s="74">
        <f t="shared" si="3"/>
        <v>4</v>
      </c>
      <c r="J69" s="212"/>
    </row>
    <row r="70" spans="1:10" x14ac:dyDescent="0.25">
      <c r="A70" s="499"/>
      <c r="B70" s="74"/>
      <c r="C70" s="74" t="str">
        <f>IF(ISERROR(VLOOKUP(B70,Données!$A$3:$K$1490,5,FALSE)),"",VLOOKUP(B70,Données!$A$3:$K$1490,5,FALSE))</f>
        <v/>
      </c>
      <c r="D70" s="347" t="str">
        <f>IF(ISERROR(VLOOKUP(B70,Données!$A$3:$W$1490,22,FALSE)),"",VLOOKUP(B70,Données!$A$3:$W$1490,22,FALSE))</f>
        <v/>
      </c>
      <c r="E70" s="74">
        <v>2018</v>
      </c>
      <c r="F70" s="358">
        <f>IF(ISERROR(VLOOKUP(B70,Données!$A$3:$T$1490,11,FALSE)),0,VLOOKUP(B70,Données!$A$3:$T$1490,11,FALSE))</f>
        <v>0</v>
      </c>
      <c r="G70" s="401">
        <f>IF(ISERROR(VLOOKUP(B70,Données!$A$3:$T$1490,20,FALSE)),0,VLOOKUP(B70,Données!$A$3:$T$1490,20,FALSE))</f>
        <v>0</v>
      </c>
      <c r="H70" s="74">
        <f>IF(((E70+5)-'Calcul Masse Salariale'!$B$1)&lt;=0,0,(E70+5)-'Calcul Masse Salariale'!$B$1)</f>
        <v>4</v>
      </c>
      <c r="I70" s="74">
        <f t="shared" si="3"/>
        <v>4</v>
      </c>
      <c r="J70" s="212"/>
    </row>
    <row r="71" spans="1:10" x14ac:dyDescent="0.25">
      <c r="A71" s="499"/>
      <c r="B71" s="74"/>
      <c r="C71" s="74" t="str">
        <f>IF(ISERROR(VLOOKUP(B71,Données!$A$3:$K$1490,5,FALSE)),"",VLOOKUP(B71,Données!$A$3:$K$1490,5,FALSE))</f>
        <v/>
      </c>
      <c r="D71" s="347" t="str">
        <f>IF(ISERROR(VLOOKUP(B71,Données!$A$3:$W$1490,22,FALSE)),"",VLOOKUP(B71,Données!$A$3:$W$1490,22,FALSE))</f>
        <v/>
      </c>
      <c r="E71" s="74">
        <v>2018</v>
      </c>
      <c r="F71" s="358">
        <f>IF(ISERROR(VLOOKUP(B71,Données!$A$3:$T$1490,11,FALSE)),0,VLOOKUP(B71,Données!$A$3:$T$1490,11,FALSE))</f>
        <v>0</v>
      </c>
      <c r="G71" s="401">
        <f>IF(ISERROR(VLOOKUP(B71,Données!$A$3:$T$1490,20,FALSE)),0,VLOOKUP(B71,Données!$A$3:$T$1490,20,FALSE))</f>
        <v>0</v>
      </c>
      <c r="H71" s="74">
        <f>IF(((E71+5)-'Calcul Masse Salariale'!$B$1)&lt;=0,0,(E71+5)-'Calcul Masse Salariale'!$B$1)</f>
        <v>4</v>
      </c>
      <c r="I71" s="74">
        <f t="shared" si="3"/>
        <v>4</v>
      </c>
      <c r="J71" s="212"/>
    </row>
    <row r="72" spans="1:10" x14ac:dyDescent="0.25">
      <c r="A72" s="499"/>
      <c r="C72" s="74" t="str">
        <f>IF(ISERROR(VLOOKUP(B72,Données!$A$3:$K$1490,5,FALSE)),"",VLOOKUP(B72,Données!$A$3:$K$1490,5,FALSE))</f>
        <v/>
      </c>
      <c r="D72" s="347" t="str">
        <f>IF(ISERROR(VLOOKUP(B72,Données!$A$3:$W$1490,22,FALSE)),"",VLOOKUP(B72,Données!$A$3:$W$1490,22,FALSE))</f>
        <v/>
      </c>
      <c r="E72" s="74">
        <v>2019</v>
      </c>
      <c r="F72" s="358">
        <f>IF(ISERROR(VLOOKUP(B72,Données!$A$3:$T$1490,11,FALSE)),0,VLOOKUP(B72,Données!$A$3:$T$1490,11,FALSE))</f>
        <v>0</v>
      </c>
      <c r="G72" s="401">
        <f>IF(ISERROR(VLOOKUP(B72,Données!$A$3:$T$1490,20,FALSE)),0,VLOOKUP(B72,Données!$A$3:$T$1490,20,FALSE))</f>
        <v>0</v>
      </c>
      <c r="H72" s="74">
        <f>IF(((E72+5)-'Calcul Masse Salariale'!$B$1)&lt;=0,0,(E72+5)-'Calcul Masse Salariale'!$B$1)</f>
        <v>5</v>
      </c>
      <c r="I72" s="74">
        <f t="shared" ref="I72:I73" si="4">H72</f>
        <v>5</v>
      </c>
      <c r="J72" s="212"/>
    </row>
    <row r="73" spans="1:10" x14ac:dyDescent="0.25">
      <c r="A73" s="499"/>
      <c r="C73" s="74" t="str">
        <f>IF(ISERROR(VLOOKUP(B73,Données!$A$3:$K$1490,5,FALSE)),"",VLOOKUP(B73,Données!$A$3:$K$1490,5,FALSE))</f>
        <v/>
      </c>
      <c r="D73" s="347" t="str">
        <f>IF(ISERROR(VLOOKUP(B73,Données!$A$3:$W$1490,22,FALSE)),"",VLOOKUP(B73,Données!$A$3:$W$1490,22,FALSE))</f>
        <v/>
      </c>
      <c r="E73" s="74">
        <v>2020</v>
      </c>
      <c r="F73" s="358">
        <f>IF(ISERROR(VLOOKUP(B73,Données!$A$3:$T$1490,11,FALSE)),0,VLOOKUP(B73,Données!$A$3:$T$1490,11,FALSE))</f>
        <v>0</v>
      </c>
      <c r="G73" s="401">
        <f>IF(ISERROR(VLOOKUP(B73,Données!$A$3:$T$1490,20,FALSE)),0,VLOOKUP(B73,Données!$A$3:$T$1490,20,FALSE))</f>
        <v>0</v>
      </c>
      <c r="H73" s="74">
        <f>IF(((E73+5)-'Calcul Masse Salariale'!$B$1)&lt;=0,0,(E73+5)-'Calcul Masse Salariale'!$B$1)</f>
        <v>6</v>
      </c>
      <c r="I73" s="74">
        <f t="shared" si="4"/>
        <v>6</v>
      </c>
    </row>
    <row r="74" spans="1:10" x14ac:dyDescent="0.25">
      <c r="A74" s="41"/>
      <c r="C74" s="273"/>
      <c r="D74" s="273"/>
      <c r="F74" s="358">
        <f>IF(ISERROR(VLOOKUP(B74,Données!$A$3:$T$1490,11,FALSE)),0,VLOOKUP(B74,Données!$A$3:$T$1490,11,FALSE))</f>
        <v>0</v>
      </c>
      <c r="G74" s="401">
        <f>IF(ISERROR(VLOOKUP(#REF!,Données!$A$3:$T$1490,20,FALSE)),0,VLOOKUP(#REF!,Données!$A$3:$T$1490,20,FALSE))</f>
        <v>0</v>
      </c>
      <c r="H74" s="38"/>
    </row>
    <row r="75" spans="1:10" x14ac:dyDescent="0.25">
      <c r="A75" s="41"/>
      <c r="G75" s="37"/>
    </row>
    <row r="76" spans="1:10" x14ac:dyDescent="0.25">
      <c r="A76" s="41"/>
      <c r="G76" s="37"/>
    </row>
    <row r="77" spans="1:10" x14ac:dyDescent="0.25">
      <c r="G77" s="37"/>
    </row>
    <row r="78" spans="1:10" x14ac:dyDescent="0.25">
      <c r="G78" s="37"/>
    </row>
    <row r="79" spans="1:10" x14ac:dyDescent="0.25">
      <c r="G79" s="37"/>
    </row>
    <row r="80" spans="1:10" x14ac:dyDescent="0.25">
      <c r="G80" s="37"/>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0" priority="6">
      <formula>(F3&lt;&gt;H3)</formula>
    </cfRule>
  </conditionalFormatting>
  <conditionalFormatting sqref="I51: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0">
    <cfRule type="iconSet" priority="59">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5767A28C-F567-4A56-8935-F020AAE4AFDF}">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FFB1D775-DD4E-4236-84C5-10105293600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
  <sheetViews>
    <sheetView workbookViewId="0">
      <selection activeCell="C18" sqref="C18"/>
    </sheetView>
  </sheetViews>
  <sheetFormatPr baseColWidth="10" defaultRowHeight="15" x14ac:dyDescent="0.25"/>
  <cols>
    <col min="1" max="1" width="13" bestFit="1" customWidth="1"/>
    <col min="2" max="7" width="25.7109375" customWidth="1"/>
  </cols>
  <sheetData>
    <row r="1" spans="1:7" x14ac:dyDescent="0.25">
      <c r="A1" s="617" t="s">
        <v>2592</v>
      </c>
      <c r="B1" s="611" t="s">
        <v>2595</v>
      </c>
      <c r="C1" s="612"/>
      <c r="D1" s="613" t="s">
        <v>2596</v>
      </c>
      <c r="E1" s="614"/>
      <c r="F1" s="615" t="s">
        <v>2598</v>
      </c>
      <c r="G1" s="616"/>
    </row>
    <row r="2" spans="1:7" x14ac:dyDescent="0.25">
      <c r="A2" s="618"/>
      <c r="B2" s="474" t="s">
        <v>2594</v>
      </c>
      <c r="C2" s="477" t="s">
        <v>2593</v>
      </c>
      <c r="D2" s="481" t="s">
        <v>2594</v>
      </c>
      <c r="E2" s="477" t="s">
        <v>2593</v>
      </c>
      <c r="F2" s="480" t="s">
        <v>2594</v>
      </c>
      <c r="G2" s="472" t="s">
        <v>2599</v>
      </c>
    </row>
    <row r="3" spans="1:7" x14ac:dyDescent="0.25">
      <c r="A3" s="467" t="s">
        <v>47</v>
      </c>
      <c r="B3" s="468" t="str">
        <f>IF(ISERROR(VLOOKUP($B$1,David!$N$3:$P$29,2,FALSE)),"",VLOOKUP($B$1,David!$N$3:$P$29,2,FALSE))</f>
        <v/>
      </c>
      <c r="C3" s="478" t="str">
        <f>IF(ISERROR(VLOOKUP($B$1,David!$N$3:$P$29,3,FALSE)),"",VLOOKUP($B$1,David!$N$3:$P$29,3,FALSE))</f>
        <v/>
      </c>
      <c r="D3" s="482" t="str">
        <f>IF(ISERROR(VLOOKUP($D$1,David!$N$3:$P$29,2,FALSE)),"",VLOOKUP($D$1,David!$N$3:$P$29,2,FALSE))</f>
        <v/>
      </c>
      <c r="E3" s="478" t="str">
        <f>IF(ISERROR(VLOOKUP($D$1,David!$N$3:$P$29,3,FALSE)),"",VLOOKUP($D$1,David!$N$3:$P$29,3,FALSE))</f>
        <v/>
      </c>
      <c r="F3" s="475" t="str">
        <f>IF(ISERROR(VLOOKUP($F$1,David!$N$3:$P$59,2,FALSE)),"",VLOOKUP($F$1,David!$N$3:$P$59,2,FALSE))</f>
        <v/>
      </c>
      <c r="G3" s="469" t="str">
        <f>IF(ISERROR(VLOOKUP($F$1,David!$N$3:$P$29,3,FALSE)),"",VLOOKUP($F$1,David!$N$3:$P$29,3,FALSE))</f>
        <v/>
      </c>
    </row>
    <row r="4" spans="1:7" x14ac:dyDescent="0.25">
      <c r="A4" s="467" t="s">
        <v>51</v>
      </c>
      <c r="B4" s="468" t="str">
        <f>IF(ISERROR(VLOOKUP($B$1,Vincent!$N$3:$P$29,2,FALSE)),"",VLOOKUP($B$1,Vincent!$N$3:$P$29,2,FALSE))</f>
        <v/>
      </c>
      <c r="C4" s="478" t="str">
        <f>IF(ISERROR(VLOOKUP($B$1,Vincent!$N$3:$P$29,3,FALSE)),"",VLOOKUP($B$1,Vincent!$N$3:$P$29,3,FALSE))</f>
        <v/>
      </c>
      <c r="D4" s="482" t="str">
        <f>IF(ISERROR(VLOOKUP($D$1,Vincent!$N$3:$P$59,2,FALSE)),"",VLOOKUP($D$1,Vincent!$N$3:$P$59,2,FALSE))</f>
        <v/>
      </c>
      <c r="E4" s="478" t="str">
        <f>IF(ISERROR(VLOOKUP($D$1,Vincent!$N$3:$P$59,3,FALSE)),"",VLOOKUP($D$1,Vincent!$N$3:$P$59,3,FALSE))</f>
        <v/>
      </c>
      <c r="F4" s="475" t="str">
        <f>IF(ISERROR(VLOOKUP($F$1,Vincent!$N$3:$P$59,2,FALSE)),"",VLOOKUP($F$1,Vincent!$N$3:$P$59,2,FALSE))</f>
        <v/>
      </c>
      <c r="G4" s="469" t="str">
        <f>IF(ISERROR(VLOOKUP($F$1,Vincent!$N$3:$P$59,3,FALSE)),"",VLOOKUP($F$1,Vincent!$N$3:$P$59,3,FALSE))</f>
        <v/>
      </c>
    </row>
    <row r="5" spans="1:7" x14ac:dyDescent="0.25">
      <c r="A5" s="467" t="s">
        <v>49</v>
      </c>
      <c r="B5" s="468" t="str">
        <f>IF(ISERROR(VLOOKUP($B$1,Steve!$N$3:$P$29,2,FALSE)),"",VLOOKUP($B$1,Steve!$N$3:$P$29,2,FALSE))</f>
        <v/>
      </c>
      <c r="C5" s="478" t="str">
        <f>IF(ISERROR(VLOOKUP($B$1,Steve!$N$3:$P$29,3,FALSE)),"",VLOOKUP($B$1,Steve!$N$3:$P$29,3,FALSE))</f>
        <v/>
      </c>
      <c r="D5" s="482" t="str">
        <f>IF(ISERROR(VLOOKUP($D$1,Steve!$N$3:$P$29,2,FALSE)),"",VLOOKUP($D$1,Steve!$N$3:$P$29,2,FALSE))</f>
        <v/>
      </c>
      <c r="E5" s="478" t="str">
        <f>IF(ISERROR(VLOOKUP($D$1,Steve!$N$3:$P$29,3,FALSE)),"",VLOOKUP($D$1,Steve!$N$3:$P$29,3,FALSE))</f>
        <v/>
      </c>
      <c r="F5" s="475" t="str">
        <f>IF(ISERROR(VLOOKUP($F$1,Steve!$N$3:$P$29,2,FALSE)),"",VLOOKUP($F$1,Steve!$N$3:$P$29,2,FALSE))</f>
        <v/>
      </c>
      <c r="G5" s="469" t="str">
        <f>IF(ISERROR(VLOOKUP($F$1,Steve!$N$3:$P$29,3,FALSE)),"",VLOOKUP($F$1,Steve!$N$3:$P$29,3,FALSE))</f>
        <v/>
      </c>
    </row>
    <row r="6" spans="1:7" x14ac:dyDescent="0.25">
      <c r="A6" s="467" t="s">
        <v>107</v>
      </c>
      <c r="B6" s="468" t="str">
        <f>IF(ISERROR(VLOOKUP($B$1,Paule!$N$3:$P$30,2,FALSE)),"",VLOOKUP($B$1,Paule!$N$3:$P$30,2,FALSE))</f>
        <v/>
      </c>
      <c r="C6" s="478" t="str">
        <f>IF(ISERROR(VLOOKUP($B$1,Paule!$N$3:$P$30,3,FALSE)),"",VLOOKUP($B$1,Paule!$N$3:$P$30,3,FALSE))</f>
        <v/>
      </c>
      <c r="D6" s="482" t="str">
        <f>IF(ISERROR(VLOOKUP($D$1,Paule!$N$3:$P$30,2,FALSE)),"",VLOOKUP($D$1,Paule!$N$3:$P$30,2,FALSE))</f>
        <v/>
      </c>
      <c r="E6" s="478" t="str">
        <f>IF(ISERROR(VLOOKUP($D$1,Paule!$N$3:$P$30,3,FALSE)),"",VLOOKUP($D$1,Paule!$N$3:$P$30,3,FALSE))</f>
        <v/>
      </c>
      <c r="F6" s="475" t="str">
        <f>IF(ISERROR(VLOOKUP($F$1,Paule!$N$3:$P$30,2,FALSE)),"",VLOOKUP($F$1,Paule!$N$3:$P$30,2,FALSE))</f>
        <v/>
      </c>
      <c r="G6" s="469" t="str">
        <f>IF(ISERROR(VLOOKUP($F$1,Paule!$N$3:$P$30,3,FALSE)),"",VLOOKUP($F$1,Paule!$N$3:$P$30,3,FALSE))</f>
        <v/>
      </c>
    </row>
    <row r="7" spans="1:7" x14ac:dyDescent="0.25">
      <c r="A7" s="467" t="s">
        <v>132</v>
      </c>
      <c r="B7" s="468" t="str">
        <f>IF(ISERROR(VLOOKUP($B$1,Sébastien_STL!$N$3:$P$29,2,FALSE)),"",VLOOKUP($B$1,Sébastien_STL!$N$3:$P$29,2,FALSE))</f>
        <v/>
      </c>
      <c r="C7" s="478" t="str">
        <f>IF(ISERROR(VLOOKUP($B$1,Sébastien_STL!$N$3:$P$29,3,FALSE)),"",VLOOKUP($B$1,Sébastien_STL!$N$3:$P$29,3,FALSE))</f>
        <v/>
      </c>
      <c r="D7" s="482" t="str">
        <f>IF(ISERROR(VLOOKUP($D$1,Sébastien_STL!$N$3:$P$29,2,FALSE)),"",VLOOKUP($D$1,Sébastien_STL!$N$3:$P$29,2,FALSE))</f>
        <v/>
      </c>
      <c r="E7" s="478" t="str">
        <f>IF(ISERROR(VLOOKUP($D$1,Sébastien_STL!$N$3:$P$29,3,FALSE)),"",VLOOKUP($D$1,Sébastien_STL!$N$3:$P$29,2,FALSE))</f>
        <v/>
      </c>
      <c r="F7" s="475" t="str">
        <f>IF(ISERROR(VLOOKUP($F$1,Sébastien_STL!$N$3:$P$29,2,FALSE)),"",VLOOKUP($F$1,Sébastien_STL!$N$3:$P$29,2,FALSE))</f>
        <v/>
      </c>
      <c r="G7" s="469" t="str">
        <f>IF(ISERROR(VLOOKUP($F$1,Sébastien_STL!$N$3:$P$29,3,FALSE)),"",VLOOKUP($F$1,Sébastien_STL!$N$3:$P$29,2,FALSE))</f>
        <v/>
      </c>
    </row>
    <row r="8" spans="1:7" x14ac:dyDescent="0.25">
      <c r="A8" s="467" t="s">
        <v>48</v>
      </c>
      <c r="B8" s="468" t="str">
        <f>IF(ISERROR(VLOOKUP($B$1,Jérôme!$N$3:$P$29,2,FALSE)),"",VLOOKUP($B$1,Jérôme!$N$3:$P$29,2,FALSE))</f>
        <v/>
      </c>
      <c r="C8" s="478" t="str">
        <f>IF(ISERROR(VLOOKUP($B$1,Jérôme!$N$3:$P$29,3,FALSE)),"",VLOOKUP($B$1,Jérôme!$N$3:$P$29,3,FALSE))</f>
        <v/>
      </c>
      <c r="D8" s="482" t="str">
        <f>IF(ISERROR(VLOOKUP($D$1,Jérôme!$N$3:$P$29,2,FALSE)),"",VLOOKUP($D$1,Jérôme!$N$3:$P$29,2,FALSE))</f>
        <v/>
      </c>
      <c r="E8" s="478" t="str">
        <f>IF(ISERROR(VLOOKUP($D$1,Jérôme!$N$3:$P$29,3,FALSE)),"",VLOOKUP($D$1,Jérôme!$N$3:$P$29,3,FALSE))</f>
        <v/>
      </c>
      <c r="F8" s="475" t="str">
        <f>IF(ISERROR(VLOOKUP($F$1,Jérôme!$N$3:$P$29,2,FALSE)),"",VLOOKUP($F$1,Jérôme!$N$3:$P$29,2,FALSE))</f>
        <v/>
      </c>
      <c r="G8" s="469" t="str">
        <f>IF(ISERROR(VLOOKUP($F$1,Jérôme!$N$3:$P$29,3,FALSE)),"",VLOOKUP($F$1,Jérôme!$N$3:$P$29,3,FALSE))</f>
        <v/>
      </c>
    </row>
    <row r="9" spans="1:7" x14ac:dyDescent="0.25">
      <c r="A9" s="467" t="s">
        <v>2597</v>
      </c>
      <c r="B9" s="468" t="str">
        <f>IF(ISERROR(VLOOKUP($B$1,Sébastien_FAU!$N$3:$P$30,2,FALSE)),"",VLOOKUP($B$1,Sébastien_FAU!$N$3:$P$30,2,FALSE))</f>
        <v/>
      </c>
      <c r="C9" s="478" t="str">
        <f>IF(ISERROR(VLOOKUP($B$1,Sébastien_FAU!$N$3:$P$30,3,FALSE)),"",VLOOKUP($B$1,Sébastien_FAU!$N$3:$P$30,3,FALSE))</f>
        <v/>
      </c>
      <c r="D9" s="482" t="str">
        <f>IF(ISERROR(VLOOKUP($D$1,Sébastien_FAU!$N$3:$P$30,2,FALSE)),"",VLOOKUP($D$1,Sébastien_FAU!$N$3:$P$30,2,FALSE))</f>
        <v/>
      </c>
      <c r="E9" s="478" t="str">
        <f>IF(ISERROR(VLOOKUP($D$1,Sébastien_FAU!$N$3:$P$30,3,FALSE)),"",VLOOKUP($D$1,Sébastien_FAU!$N$3:$P$30,3,FALSE))</f>
        <v/>
      </c>
      <c r="F9" s="475" t="str">
        <f>IF(ISERROR(VLOOKUP($F$1,Sébastien_FAU!$N$3:$P$30,2,FALSE)),"",VLOOKUP($F$1,Sébastien_FAU!$N$3:$P$30,2,FALSE))</f>
        <v/>
      </c>
      <c r="G9" s="469" t="str">
        <f>IF(ISERROR(VLOOKUP($F$1,Sébastien_FAU!$N$3:$P$30,3,FALSE)),"",VLOOKUP($F$1,Sébastien_FAU!$N$3:$P$30,3,FALSE))</f>
        <v/>
      </c>
    </row>
    <row r="10" spans="1:7" ht="15.75" thickBot="1" x14ac:dyDescent="0.3">
      <c r="A10" s="473" t="s">
        <v>50</v>
      </c>
      <c r="B10" s="470" t="str">
        <f>IF(ISERROR(VLOOKUP($B$1,Nicolas!$N$3:$P$29,2,FALSE)),"",VLOOKUP($B$1,Nicolas!$N$3:$P$29,2,FALSE))</f>
        <v/>
      </c>
      <c r="C10" s="479" t="str">
        <f>IF(ISERROR(VLOOKUP($B$1,Nicolas!$N$3:$P$29,3,FALSE)),"",VLOOKUP($B$1,Nicolas!$N$3:$P$29,3,FALSE))</f>
        <v/>
      </c>
      <c r="D10" s="483" t="str">
        <f>IF(ISERROR(VLOOKUP($D$1,Nicolas!$N$3:$P$29,2,FALSE)),"",VLOOKUP($D$1,Nicolas!$N$3:$P$29,2,FALSE))</f>
        <v/>
      </c>
      <c r="E10" s="479" t="str">
        <f>IF(ISERROR(VLOOKUP($D$1,Nicolas!$N$3:$P$29,3,FALSE)),"",VLOOKUP($D$1,Nicolas!$N$3:$P$29,3,FALSE))</f>
        <v/>
      </c>
      <c r="F10" s="476" t="str">
        <f>IF(ISERROR(VLOOKUP($F$1,Nicolas!$N$3:$P$29,2,FALSE)),"",VLOOKUP($F$1,Nicolas!$N$3:$P$29,2,FALSE))</f>
        <v/>
      </c>
      <c r="G10" s="471" t="str">
        <f>IF(ISERROR(VLOOKUP($F$1,Nicolas!$N$3:$P$29,3,FALSE)),"",VLOOKUP($F$1,Nicolas!$N$3:$P$29,3,FALSE))</f>
        <v/>
      </c>
    </row>
  </sheetData>
  <mergeCells count="4">
    <mergeCell ref="B1:C1"/>
    <mergeCell ref="D1:E1"/>
    <mergeCell ref="F1:G1"/>
    <mergeCell ref="A1:A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495"/>
  <sheetViews>
    <sheetView topLeftCell="A1411" workbookViewId="0">
      <selection activeCell="G2" sqref="G2:M1443"/>
    </sheetView>
  </sheetViews>
  <sheetFormatPr baseColWidth="10" defaultRowHeight="15" x14ac:dyDescent="0.25"/>
  <cols>
    <col min="1" max="1" width="22.5703125" bestFit="1" customWidth="1"/>
    <col min="2" max="2" width="5.7109375" bestFit="1" customWidth="1"/>
    <col min="3" max="3" width="14.28515625" bestFit="1" customWidth="1"/>
    <col min="4" max="5" width="8.5703125" bestFit="1" customWidth="1"/>
    <col min="6" max="6" width="4.5703125" bestFit="1" customWidth="1"/>
    <col min="7" max="13" width="15.28515625" bestFit="1" customWidth="1"/>
  </cols>
  <sheetData>
    <row r="1" spans="1:15" ht="15" customHeight="1" x14ac:dyDescent="0.25">
      <c r="A1" t="s">
        <v>1217</v>
      </c>
      <c r="B1" t="s">
        <v>366</v>
      </c>
      <c r="C1" t="s">
        <v>367</v>
      </c>
      <c r="D1" t="s">
        <v>368</v>
      </c>
      <c r="E1" t="s">
        <v>369</v>
      </c>
      <c r="F1" t="s">
        <v>370</v>
      </c>
      <c r="G1" t="s">
        <v>371</v>
      </c>
      <c r="H1" t="s">
        <v>372</v>
      </c>
      <c r="I1" t="s">
        <v>373</v>
      </c>
      <c r="J1" t="s">
        <v>374</v>
      </c>
      <c r="K1" t="s">
        <v>375</v>
      </c>
      <c r="L1" t="s">
        <v>376</v>
      </c>
      <c r="M1" t="s">
        <v>377</v>
      </c>
      <c r="O1">
        <v>1</v>
      </c>
    </row>
    <row r="2" spans="1:15" ht="15" customHeight="1" x14ac:dyDescent="0.25">
      <c r="A2" t="s">
        <v>1539</v>
      </c>
      <c r="B2" t="s">
        <v>136</v>
      </c>
      <c r="C2" t="s">
        <v>429</v>
      </c>
      <c r="D2" t="s">
        <v>2611</v>
      </c>
      <c r="E2" t="s">
        <v>2612</v>
      </c>
      <c r="F2">
        <v>27</v>
      </c>
      <c r="G2" s="292">
        <v>9500000</v>
      </c>
      <c r="H2" s="292">
        <v>9500000</v>
      </c>
      <c r="I2" s="292">
        <v>9500000</v>
      </c>
      <c r="J2" s="292">
        <v>9500000</v>
      </c>
      <c r="K2" s="292">
        <v>9500000</v>
      </c>
      <c r="L2" s="292">
        <v>9500000</v>
      </c>
      <c r="M2" s="292">
        <v>9500000</v>
      </c>
    </row>
    <row r="3" spans="1:15" ht="15" customHeight="1" x14ac:dyDescent="0.25">
      <c r="A3" t="s">
        <v>2473</v>
      </c>
      <c r="B3" t="s">
        <v>136</v>
      </c>
      <c r="C3" t="s">
        <v>390</v>
      </c>
      <c r="D3" t="s">
        <v>2613</v>
      </c>
      <c r="E3" t="s">
        <v>2612</v>
      </c>
      <c r="F3">
        <v>30</v>
      </c>
      <c r="G3" s="292">
        <v>7000000</v>
      </c>
      <c r="H3" s="292">
        <v>7000000</v>
      </c>
      <c r="I3" s="292">
        <v>7000000</v>
      </c>
      <c r="J3" s="292">
        <v>7000000</v>
      </c>
      <c r="K3" s="292" t="s">
        <v>7</v>
      </c>
      <c r="L3" s="292">
        <v>0</v>
      </c>
      <c r="M3" s="292">
        <v>0</v>
      </c>
    </row>
    <row r="4" spans="1:15" ht="15" customHeight="1" x14ac:dyDescent="0.25">
      <c r="A4" t="s">
        <v>2469</v>
      </c>
      <c r="B4" t="s">
        <v>136</v>
      </c>
      <c r="C4" t="s">
        <v>390</v>
      </c>
      <c r="D4" t="s">
        <v>73</v>
      </c>
      <c r="E4" t="s">
        <v>2612</v>
      </c>
      <c r="F4">
        <v>33</v>
      </c>
      <c r="G4" s="292">
        <v>6500000</v>
      </c>
      <c r="H4" s="292">
        <v>6500000</v>
      </c>
      <c r="I4" s="292" t="s">
        <v>7</v>
      </c>
      <c r="J4" s="292">
        <v>0</v>
      </c>
      <c r="K4" s="292">
        <v>0</v>
      </c>
      <c r="L4" s="292">
        <v>0</v>
      </c>
      <c r="M4" s="292">
        <v>0</v>
      </c>
    </row>
    <row r="5" spans="1:15" ht="15" customHeight="1" x14ac:dyDescent="0.25">
      <c r="A5" t="s">
        <v>2470</v>
      </c>
      <c r="B5" t="s">
        <v>136</v>
      </c>
      <c r="C5">
        <v>0</v>
      </c>
      <c r="D5" t="s">
        <v>73</v>
      </c>
      <c r="E5" t="s">
        <v>2612</v>
      </c>
      <c r="F5">
        <v>26</v>
      </c>
      <c r="G5" s="292">
        <v>5900000</v>
      </c>
      <c r="H5" s="292">
        <v>5900000</v>
      </c>
      <c r="I5" s="292">
        <v>5900000</v>
      </c>
      <c r="J5" s="292">
        <v>5900000</v>
      </c>
      <c r="K5" s="292">
        <v>5900000</v>
      </c>
      <c r="L5" s="292">
        <v>5900000</v>
      </c>
      <c r="M5" s="292">
        <v>5900000</v>
      </c>
    </row>
    <row r="6" spans="1:15" ht="15" customHeight="1" x14ac:dyDescent="0.25">
      <c r="A6" t="s">
        <v>2554</v>
      </c>
      <c r="B6" t="s">
        <v>136</v>
      </c>
      <c r="C6" t="s">
        <v>390</v>
      </c>
      <c r="D6" t="s">
        <v>2614</v>
      </c>
      <c r="E6" t="s">
        <v>2612</v>
      </c>
      <c r="F6">
        <v>28</v>
      </c>
      <c r="G6" s="292">
        <v>5000000</v>
      </c>
      <c r="H6" s="292">
        <v>5000000</v>
      </c>
      <c r="I6" s="292">
        <v>5000000</v>
      </c>
      <c r="J6" s="292" t="s">
        <v>7</v>
      </c>
      <c r="K6" s="292">
        <v>0</v>
      </c>
      <c r="L6" s="292">
        <v>0</v>
      </c>
      <c r="M6" s="292">
        <v>0</v>
      </c>
    </row>
    <row r="7" spans="1:15" ht="15" customHeight="1" x14ac:dyDescent="0.25">
      <c r="A7" t="s">
        <v>2472</v>
      </c>
      <c r="B7" t="s">
        <v>136</v>
      </c>
      <c r="C7" t="s">
        <v>390</v>
      </c>
      <c r="D7" t="s">
        <v>2615</v>
      </c>
      <c r="E7" t="s">
        <v>2612</v>
      </c>
      <c r="F7">
        <v>28</v>
      </c>
      <c r="G7" s="292">
        <v>5000000</v>
      </c>
      <c r="H7" s="292">
        <v>5000000</v>
      </c>
      <c r="I7" s="292">
        <v>5000000</v>
      </c>
      <c r="J7" s="292">
        <v>5000000</v>
      </c>
      <c r="K7" s="292">
        <v>5000000</v>
      </c>
      <c r="L7" s="292" t="s">
        <v>7</v>
      </c>
      <c r="M7" s="292">
        <v>0</v>
      </c>
    </row>
    <row r="8" spans="1:15" ht="15" customHeight="1" x14ac:dyDescent="0.25">
      <c r="A8" t="s">
        <v>2479</v>
      </c>
      <c r="B8" t="s">
        <v>136</v>
      </c>
      <c r="C8">
        <v>0</v>
      </c>
      <c r="D8" t="s">
        <v>2611</v>
      </c>
      <c r="E8" t="s">
        <v>2612</v>
      </c>
      <c r="F8">
        <v>23</v>
      </c>
      <c r="G8" s="292">
        <v>4750000</v>
      </c>
      <c r="H8" s="292">
        <v>4750000</v>
      </c>
      <c r="I8" s="292">
        <v>4750000</v>
      </c>
      <c r="J8" s="292">
        <v>4750000</v>
      </c>
      <c r="K8" s="292">
        <v>4750000</v>
      </c>
      <c r="L8" s="292">
        <v>4750000</v>
      </c>
      <c r="M8" s="292">
        <v>4750000</v>
      </c>
    </row>
    <row r="9" spans="1:15" ht="15" customHeight="1" x14ac:dyDescent="0.25">
      <c r="A9" t="s">
        <v>2474</v>
      </c>
      <c r="B9" t="s">
        <v>136</v>
      </c>
      <c r="C9">
        <v>0</v>
      </c>
      <c r="D9" t="s">
        <v>73</v>
      </c>
      <c r="E9" t="s">
        <v>2612</v>
      </c>
      <c r="F9">
        <v>28</v>
      </c>
      <c r="G9" s="292">
        <v>3850000</v>
      </c>
      <c r="H9" s="292" t="s">
        <v>7</v>
      </c>
      <c r="I9" s="292">
        <v>0</v>
      </c>
      <c r="J9" s="292">
        <v>0</v>
      </c>
      <c r="K9" s="292">
        <v>0</v>
      </c>
      <c r="L9" s="292">
        <v>0</v>
      </c>
      <c r="M9" s="292">
        <v>0</v>
      </c>
    </row>
    <row r="10" spans="1:15" ht="15" customHeight="1" x14ac:dyDescent="0.25">
      <c r="A10" t="s">
        <v>2475</v>
      </c>
      <c r="B10" t="s">
        <v>136</v>
      </c>
      <c r="C10">
        <v>0</v>
      </c>
      <c r="D10" t="s">
        <v>2611</v>
      </c>
      <c r="E10" t="s">
        <v>2612</v>
      </c>
      <c r="F10">
        <v>32</v>
      </c>
      <c r="G10" s="292">
        <v>2775000</v>
      </c>
      <c r="H10" s="292" t="s">
        <v>7</v>
      </c>
      <c r="I10" s="292">
        <v>0</v>
      </c>
      <c r="J10" s="292">
        <v>0</v>
      </c>
      <c r="K10" s="292">
        <v>0</v>
      </c>
      <c r="L10" s="292">
        <v>0</v>
      </c>
      <c r="M10" s="292">
        <v>0</v>
      </c>
    </row>
    <row r="11" spans="1:15" ht="15" customHeight="1" x14ac:dyDescent="0.25">
      <c r="A11" t="s">
        <v>2478</v>
      </c>
      <c r="B11" t="s">
        <v>136</v>
      </c>
      <c r="C11">
        <v>0</v>
      </c>
      <c r="D11" t="s">
        <v>2615</v>
      </c>
      <c r="E11" t="s">
        <v>2612</v>
      </c>
      <c r="F11">
        <v>26</v>
      </c>
      <c r="G11" s="292">
        <v>1000000</v>
      </c>
      <c r="H11" s="292" t="s">
        <v>7</v>
      </c>
      <c r="I11" s="292">
        <v>0</v>
      </c>
      <c r="J11" s="292">
        <v>0</v>
      </c>
      <c r="K11" s="292">
        <v>0</v>
      </c>
      <c r="L11" s="292">
        <v>0</v>
      </c>
      <c r="M11" s="292">
        <v>0</v>
      </c>
    </row>
    <row r="12" spans="1:15" ht="15" customHeight="1" x14ac:dyDescent="0.25">
      <c r="A12" t="s">
        <v>2507</v>
      </c>
      <c r="B12" t="s">
        <v>136</v>
      </c>
      <c r="C12">
        <v>0</v>
      </c>
      <c r="D12" t="s">
        <v>2614</v>
      </c>
      <c r="E12" t="s">
        <v>2612</v>
      </c>
      <c r="F12">
        <v>28</v>
      </c>
      <c r="G12" s="292">
        <v>775000</v>
      </c>
      <c r="H12" s="292">
        <v>775000</v>
      </c>
      <c r="I12" s="292" t="s">
        <v>7</v>
      </c>
      <c r="J12" s="292">
        <v>0</v>
      </c>
      <c r="K12" s="292">
        <v>0</v>
      </c>
      <c r="L12" s="292">
        <v>0</v>
      </c>
      <c r="M12" s="292">
        <v>0</v>
      </c>
    </row>
    <row r="13" spans="1:15" ht="15" customHeight="1" x14ac:dyDescent="0.25">
      <c r="A13" t="s">
        <v>2499</v>
      </c>
      <c r="B13" t="s">
        <v>136</v>
      </c>
      <c r="C13">
        <v>0</v>
      </c>
      <c r="D13" t="s">
        <v>2613</v>
      </c>
      <c r="E13" t="s">
        <v>2612</v>
      </c>
      <c r="F13">
        <v>28</v>
      </c>
      <c r="G13" s="292">
        <v>750000</v>
      </c>
      <c r="H13" s="292" t="s">
        <v>7</v>
      </c>
      <c r="I13" s="292">
        <v>0</v>
      </c>
      <c r="J13" s="292">
        <v>0</v>
      </c>
      <c r="K13" s="292">
        <v>0</v>
      </c>
      <c r="L13" s="292">
        <v>0</v>
      </c>
      <c r="M13" s="292">
        <v>0</v>
      </c>
    </row>
    <row r="14" spans="1:15" ht="15" customHeight="1" x14ac:dyDescent="0.25">
      <c r="A14" t="s">
        <v>2480</v>
      </c>
      <c r="B14" t="s">
        <v>136</v>
      </c>
      <c r="C14">
        <v>0</v>
      </c>
      <c r="D14" t="s">
        <v>2613</v>
      </c>
      <c r="E14" t="s">
        <v>2612</v>
      </c>
      <c r="F14">
        <v>24</v>
      </c>
      <c r="G14" s="292">
        <v>725000</v>
      </c>
      <c r="H14" s="292" t="s">
        <v>8</v>
      </c>
      <c r="I14" s="292">
        <v>0</v>
      </c>
      <c r="J14" s="292">
        <v>0</v>
      </c>
      <c r="K14" s="292">
        <v>0</v>
      </c>
      <c r="L14" s="292">
        <v>0</v>
      </c>
      <c r="M14" s="292">
        <v>0</v>
      </c>
    </row>
    <row r="15" spans="1:15" ht="15" customHeight="1" x14ac:dyDescent="0.25">
      <c r="A15" t="s">
        <v>1661</v>
      </c>
      <c r="B15" t="s">
        <v>136</v>
      </c>
      <c r="C15">
        <v>0</v>
      </c>
      <c r="D15" t="s">
        <v>2613</v>
      </c>
      <c r="E15" t="s">
        <v>2612</v>
      </c>
      <c r="F15">
        <v>24</v>
      </c>
      <c r="G15" s="292">
        <v>675000</v>
      </c>
      <c r="H15" s="292" t="s">
        <v>8</v>
      </c>
      <c r="I15" s="292">
        <v>0</v>
      </c>
      <c r="J15" s="292">
        <v>0</v>
      </c>
      <c r="K15" s="292">
        <v>0</v>
      </c>
      <c r="L15" s="292">
        <v>0</v>
      </c>
      <c r="M15" s="292">
        <v>0</v>
      </c>
    </row>
    <row r="16" spans="1:15" ht="15" customHeight="1" x14ac:dyDescent="0.25">
      <c r="A16" t="s">
        <v>2616</v>
      </c>
      <c r="B16" t="s">
        <v>136</v>
      </c>
      <c r="C16">
        <v>0</v>
      </c>
      <c r="D16" t="s">
        <v>2613</v>
      </c>
      <c r="E16" t="s">
        <v>2612</v>
      </c>
      <c r="F16">
        <v>26</v>
      </c>
      <c r="G16" s="292" t="s">
        <v>8</v>
      </c>
      <c r="H16" s="292">
        <v>0</v>
      </c>
      <c r="I16" s="292">
        <v>0</v>
      </c>
      <c r="J16" s="292">
        <v>0</v>
      </c>
      <c r="K16" s="292">
        <v>0</v>
      </c>
      <c r="L16" s="292">
        <v>0</v>
      </c>
      <c r="M16" s="292">
        <v>0</v>
      </c>
    </row>
    <row r="17" spans="1:13" ht="15" customHeight="1" x14ac:dyDescent="0.25">
      <c r="A17" t="s">
        <v>2484</v>
      </c>
      <c r="B17" t="s">
        <v>136</v>
      </c>
      <c r="C17" t="s">
        <v>390</v>
      </c>
      <c r="D17" t="s">
        <v>2617</v>
      </c>
      <c r="E17" t="s">
        <v>2612</v>
      </c>
      <c r="F17">
        <v>27</v>
      </c>
      <c r="G17" s="292">
        <v>5950000</v>
      </c>
      <c r="H17" s="292">
        <v>5950000</v>
      </c>
      <c r="I17" s="292">
        <v>5950000</v>
      </c>
      <c r="J17" s="292">
        <v>5950000</v>
      </c>
      <c r="K17" s="292">
        <v>5950000</v>
      </c>
      <c r="L17" s="292">
        <v>5950000</v>
      </c>
      <c r="M17" s="292" t="s">
        <v>7</v>
      </c>
    </row>
    <row r="18" spans="1:13" ht="15" customHeight="1" x14ac:dyDescent="0.25">
      <c r="A18" t="s">
        <v>2488</v>
      </c>
      <c r="B18" t="s">
        <v>136</v>
      </c>
      <c r="C18">
        <v>0</v>
      </c>
      <c r="D18" t="s">
        <v>2618</v>
      </c>
      <c r="E18" t="s">
        <v>2612</v>
      </c>
      <c r="F18">
        <v>23</v>
      </c>
      <c r="G18" s="292">
        <v>5200000</v>
      </c>
      <c r="H18" s="292">
        <v>5200000</v>
      </c>
      <c r="I18" s="292">
        <v>5200000</v>
      </c>
      <c r="J18" s="292">
        <v>5200000</v>
      </c>
      <c r="K18" s="292">
        <v>5200000</v>
      </c>
      <c r="L18" s="292">
        <v>5200000</v>
      </c>
      <c r="M18" s="292" t="s">
        <v>7</v>
      </c>
    </row>
    <row r="19" spans="1:13" ht="15" customHeight="1" x14ac:dyDescent="0.25">
      <c r="A19" t="s">
        <v>2483</v>
      </c>
      <c r="B19" t="s">
        <v>136</v>
      </c>
      <c r="C19">
        <v>0</v>
      </c>
      <c r="D19" t="s">
        <v>2618</v>
      </c>
      <c r="E19" t="s">
        <v>2612</v>
      </c>
      <c r="F19">
        <v>28</v>
      </c>
      <c r="G19" s="292">
        <v>2500000</v>
      </c>
      <c r="H19" s="292">
        <v>2500000</v>
      </c>
      <c r="I19" s="292">
        <v>2500000</v>
      </c>
      <c r="J19" s="292" t="s">
        <v>7</v>
      </c>
      <c r="K19" s="292">
        <v>0</v>
      </c>
      <c r="L19" s="292">
        <v>0</v>
      </c>
      <c r="M19" s="292">
        <v>0</v>
      </c>
    </row>
    <row r="20" spans="1:13" ht="15" customHeight="1" x14ac:dyDescent="0.25">
      <c r="A20" t="s">
        <v>2485</v>
      </c>
      <c r="B20" t="s">
        <v>136</v>
      </c>
      <c r="C20">
        <v>0</v>
      </c>
      <c r="D20" t="s">
        <v>2617</v>
      </c>
      <c r="E20" t="s">
        <v>2612</v>
      </c>
      <c r="F20">
        <v>32</v>
      </c>
      <c r="G20" s="292">
        <v>2200000</v>
      </c>
      <c r="H20" s="292" t="s">
        <v>7</v>
      </c>
      <c r="I20" s="292">
        <v>0</v>
      </c>
      <c r="J20" s="292">
        <v>0</v>
      </c>
      <c r="K20" s="292">
        <v>0</v>
      </c>
      <c r="L20" s="292">
        <v>0</v>
      </c>
      <c r="M20" s="292">
        <v>0</v>
      </c>
    </row>
    <row r="21" spans="1:13" ht="15" customHeight="1" x14ac:dyDescent="0.25">
      <c r="A21" t="s">
        <v>2486</v>
      </c>
      <c r="B21" t="s">
        <v>136</v>
      </c>
      <c r="C21">
        <v>0</v>
      </c>
      <c r="D21" t="s">
        <v>2618</v>
      </c>
      <c r="E21" t="s">
        <v>2612</v>
      </c>
      <c r="F21">
        <v>27</v>
      </c>
      <c r="G21" s="292">
        <v>1375000</v>
      </c>
      <c r="H21" s="292" t="s">
        <v>7</v>
      </c>
      <c r="I21" s="292">
        <v>0</v>
      </c>
      <c r="J21" s="292">
        <v>0</v>
      </c>
      <c r="K21" s="292">
        <v>0</v>
      </c>
      <c r="L21" s="292">
        <v>0</v>
      </c>
      <c r="M21" s="292">
        <v>0</v>
      </c>
    </row>
    <row r="22" spans="1:13" ht="15" customHeight="1" x14ac:dyDescent="0.25">
      <c r="A22" t="s">
        <v>2489</v>
      </c>
      <c r="B22" t="s">
        <v>136</v>
      </c>
      <c r="C22" t="s">
        <v>390</v>
      </c>
      <c r="D22" t="s">
        <v>128</v>
      </c>
      <c r="E22" t="s">
        <v>2612</v>
      </c>
      <c r="F22">
        <v>34</v>
      </c>
      <c r="G22" s="292">
        <v>7000000</v>
      </c>
      <c r="H22" s="292">
        <v>7000000</v>
      </c>
      <c r="I22" s="292">
        <v>7000000</v>
      </c>
      <c r="J22" s="292" t="s">
        <v>7</v>
      </c>
      <c r="K22" s="292">
        <v>0</v>
      </c>
      <c r="L22" s="292">
        <v>0</v>
      </c>
      <c r="M22" s="292">
        <v>0</v>
      </c>
    </row>
    <row r="23" spans="1:13" ht="15.75" customHeight="1" x14ac:dyDescent="0.25">
      <c r="A23" t="s">
        <v>2490</v>
      </c>
      <c r="B23" t="s">
        <v>136</v>
      </c>
      <c r="C23">
        <v>0</v>
      </c>
      <c r="D23" t="s">
        <v>128</v>
      </c>
      <c r="E23" t="s">
        <v>2612</v>
      </c>
      <c r="F23">
        <v>25</v>
      </c>
      <c r="G23" s="292" t="s">
        <v>8</v>
      </c>
      <c r="H23" s="292">
        <v>0</v>
      </c>
      <c r="I23" s="292">
        <v>0</v>
      </c>
      <c r="J23" s="292">
        <v>0</v>
      </c>
      <c r="K23" s="292">
        <v>0</v>
      </c>
      <c r="L23" s="292">
        <v>0</v>
      </c>
      <c r="M23" s="292">
        <v>0</v>
      </c>
    </row>
    <row r="24" spans="1:13" ht="15" customHeight="1" x14ac:dyDescent="0.25">
      <c r="A24" t="s">
        <v>2471</v>
      </c>
      <c r="B24" t="s">
        <v>136</v>
      </c>
      <c r="C24" t="s">
        <v>379</v>
      </c>
      <c r="D24" t="s">
        <v>2611</v>
      </c>
      <c r="E24" t="s">
        <v>383</v>
      </c>
      <c r="F24">
        <v>35</v>
      </c>
      <c r="G24" s="292">
        <v>5250000</v>
      </c>
      <c r="H24" s="292" t="s">
        <v>7</v>
      </c>
      <c r="I24" s="292">
        <v>0</v>
      </c>
      <c r="J24" s="292">
        <v>0</v>
      </c>
      <c r="K24" s="292">
        <v>0</v>
      </c>
      <c r="L24" s="292">
        <v>0</v>
      </c>
      <c r="M24" s="292">
        <v>0</v>
      </c>
    </row>
    <row r="25" spans="1:13" ht="15" customHeight="1" x14ac:dyDescent="0.25">
      <c r="A25" t="s">
        <v>2493</v>
      </c>
      <c r="B25" t="s">
        <v>136</v>
      </c>
      <c r="C25" t="s">
        <v>395</v>
      </c>
      <c r="D25" t="s">
        <v>73</v>
      </c>
      <c r="E25" t="s">
        <v>2619</v>
      </c>
      <c r="F25">
        <v>20</v>
      </c>
      <c r="G25" s="292">
        <v>1713333</v>
      </c>
      <c r="H25" s="292">
        <v>1713333</v>
      </c>
      <c r="I25" s="292">
        <v>1713333</v>
      </c>
      <c r="J25" s="292" t="s">
        <v>8</v>
      </c>
      <c r="K25" s="292">
        <v>0</v>
      </c>
      <c r="L25" s="292">
        <v>0</v>
      </c>
      <c r="M25" s="292">
        <v>0</v>
      </c>
    </row>
    <row r="26" spans="1:13" x14ac:dyDescent="0.25">
      <c r="A26" t="s">
        <v>2620</v>
      </c>
      <c r="B26" t="s">
        <v>136</v>
      </c>
      <c r="C26" t="s">
        <v>395</v>
      </c>
      <c r="D26" t="s">
        <v>2611</v>
      </c>
      <c r="E26" t="s">
        <v>2619</v>
      </c>
      <c r="F26">
        <v>20</v>
      </c>
      <c r="G26" s="292">
        <v>900000</v>
      </c>
      <c r="H26" s="292">
        <v>900000</v>
      </c>
      <c r="I26" s="292">
        <v>900000</v>
      </c>
      <c r="J26" s="292" t="s">
        <v>8</v>
      </c>
      <c r="K26" s="292">
        <v>0</v>
      </c>
      <c r="L26" s="292">
        <v>0</v>
      </c>
      <c r="M26" s="292">
        <v>0</v>
      </c>
    </row>
    <row r="27" spans="1:13" ht="15" customHeight="1" x14ac:dyDescent="0.25">
      <c r="A27" t="s">
        <v>2496</v>
      </c>
      <c r="B27" t="s">
        <v>136</v>
      </c>
      <c r="C27" t="s">
        <v>395</v>
      </c>
      <c r="D27" t="s">
        <v>73</v>
      </c>
      <c r="E27" t="s">
        <v>2619</v>
      </c>
      <c r="F27">
        <v>20</v>
      </c>
      <c r="G27" s="292">
        <v>927500</v>
      </c>
      <c r="H27" s="292">
        <v>927500</v>
      </c>
      <c r="I27" s="292">
        <v>927500</v>
      </c>
      <c r="J27" s="292" t="s">
        <v>8</v>
      </c>
      <c r="K27" s="292">
        <v>0</v>
      </c>
      <c r="L27" s="292">
        <v>0</v>
      </c>
      <c r="M27" s="292">
        <v>0</v>
      </c>
    </row>
    <row r="28" spans="1:13" ht="15" customHeight="1" x14ac:dyDescent="0.25">
      <c r="A28" t="s">
        <v>2497</v>
      </c>
      <c r="B28" t="s">
        <v>136</v>
      </c>
      <c r="C28" t="s">
        <v>395</v>
      </c>
      <c r="D28" t="s">
        <v>2611</v>
      </c>
      <c r="E28" t="s">
        <v>2619</v>
      </c>
      <c r="F28">
        <v>19</v>
      </c>
      <c r="G28" s="292">
        <v>903333</v>
      </c>
      <c r="H28" s="292">
        <v>903333</v>
      </c>
      <c r="I28" s="292">
        <v>903333</v>
      </c>
      <c r="J28" s="292" t="s">
        <v>8</v>
      </c>
      <c r="K28" s="292">
        <v>0</v>
      </c>
      <c r="L28" s="292">
        <v>0</v>
      </c>
      <c r="M28" s="292">
        <v>0</v>
      </c>
    </row>
    <row r="29" spans="1:13" ht="15" customHeight="1" x14ac:dyDescent="0.25">
      <c r="A29" t="s">
        <v>2498</v>
      </c>
      <c r="B29" t="s">
        <v>136</v>
      </c>
      <c r="C29" t="s">
        <v>395</v>
      </c>
      <c r="D29" t="s">
        <v>2621</v>
      </c>
      <c r="E29" t="s">
        <v>2619</v>
      </c>
      <c r="F29">
        <v>23</v>
      </c>
      <c r="G29" s="292">
        <v>925000</v>
      </c>
      <c r="H29" s="292" t="s">
        <v>8</v>
      </c>
      <c r="I29" s="292">
        <v>0</v>
      </c>
      <c r="J29" s="292">
        <v>0</v>
      </c>
      <c r="K29" s="292">
        <v>0</v>
      </c>
      <c r="L29" s="292">
        <v>0</v>
      </c>
      <c r="M29" s="292">
        <v>0</v>
      </c>
    </row>
    <row r="30" spans="1:13" ht="15" customHeight="1" x14ac:dyDescent="0.25">
      <c r="A30" t="s">
        <v>2622</v>
      </c>
      <c r="B30" t="s">
        <v>136</v>
      </c>
      <c r="C30" t="s">
        <v>395</v>
      </c>
      <c r="D30" t="s">
        <v>73</v>
      </c>
      <c r="E30" t="s">
        <v>2619</v>
      </c>
      <c r="F30">
        <v>19</v>
      </c>
      <c r="G30" s="292">
        <v>806667</v>
      </c>
      <c r="H30" s="292">
        <v>806667</v>
      </c>
      <c r="I30" s="292">
        <v>806667</v>
      </c>
      <c r="J30" s="292" t="s">
        <v>8</v>
      </c>
      <c r="K30" s="292">
        <v>0</v>
      </c>
      <c r="L30" s="292">
        <v>0</v>
      </c>
      <c r="M30" s="292">
        <v>0</v>
      </c>
    </row>
    <row r="31" spans="1:13" ht="15" customHeight="1" x14ac:dyDescent="0.25">
      <c r="A31" t="s">
        <v>2501</v>
      </c>
      <c r="B31" t="s">
        <v>136</v>
      </c>
      <c r="C31" t="s">
        <v>395</v>
      </c>
      <c r="D31" t="s">
        <v>73</v>
      </c>
      <c r="E31" t="s">
        <v>2619</v>
      </c>
      <c r="F31">
        <v>20</v>
      </c>
      <c r="G31" s="292">
        <v>760000</v>
      </c>
      <c r="H31" s="292">
        <v>760000</v>
      </c>
      <c r="I31" s="292">
        <v>760000</v>
      </c>
      <c r="J31" s="292" t="s">
        <v>8</v>
      </c>
      <c r="K31" s="292">
        <v>0</v>
      </c>
      <c r="L31" s="292">
        <v>0</v>
      </c>
      <c r="M31" s="292">
        <v>0</v>
      </c>
    </row>
    <row r="32" spans="1:13" ht="15" customHeight="1" x14ac:dyDescent="0.25">
      <c r="A32" t="s">
        <v>1684</v>
      </c>
      <c r="B32" t="s">
        <v>136</v>
      </c>
      <c r="C32" t="s">
        <v>395</v>
      </c>
      <c r="D32" t="s">
        <v>73</v>
      </c>
      <c r="E32" t="s">
        <v>2619</v>
      </c>
      <c r="F32">
        <v>22</v>
      </c>
      <c r="G32" s="292">
        <v>815000</v>
      </c>
      <c r="H32" s="292" t="s">
        <v>8</v>
      </c>
      <c r="I32" s="292">
        <v>0</v>
      </c>
      <c r="J32" s="292">
        <v>0</v>
      </c>
      <c r="K32" s="292">
        <v>0</v>
      </c>
      <c r="L32" s="292">
        <v>0</v>
      </c>
      <c r="M32" s="292">
        <v>0</v>
      </c>
    </row>
    <row r="33" spans="1:13" ht="15" customHeight="1" x14ac:dyDescent="0.25">
      <c r="A33" t="s">
        <v>2504</v>
      </c>
      <c r="B33" t="s">
        <v>136</v>
      </c>
      <c r="C33" t="s">
        <v>395</v>
      </c>
      <c r="D33" t="s">
        <v>2623</v>
      </c>
      <c r="E33" t="s">
        <v>2619</v>
      </c>
      <c r="F33">
        <v>23</v>
      </c>
      <c r="G33" s="292">
        <v>715000</v>
      </c>
      <c r="H33" s="292" t="s">
        <v>8</v>
      </c>
      <c r="I33" s="292">
        <v>0</v>
      </c>
      <c r="J33" s="292">
        <v>0</v>
      </c>
      <c r="K33" s="292">
        <v>0</v>
      </c>
      <c r="L33" s="292">
        <v>0</v>
      </c>
      <c r="M33" s="292">
        <v>0</v>
      </c>
    </row>
    <row r="34" spans="1:13" ht="15" customHeight="1" x14ac:dyDescent="0.25">
      <c r="A34" t="s">
        <v>2505</v>
      </c>
      <c r="B34" t="s">
        <v>136</v>
      </c>
      <c r="C34" t="s">
        <v>395</v>
      </c>
      <c r="D34" t="s">
        <v>2611</v>
      </c>
      <c r="E34" t="s">
        <v>2619</v>
      </c>
      <c r="F34">
        <v>22</v>
      </c>
      <c r="G34" s="292">
        <v>905000</v>
      </c>
      <c r="H34" s="292" t="s">
        <v>8</v>
      </c>
      <c r="I34" s="292">
        <v>0</v>
      </c>
      <c r="J34" s="292">
        <v>0</v>
      </c>
      <c r="K34" s="292">
        <v>0</v>
      </c>
      <c r="L34" s="292">
        <v>0</v>
      </c>
      <c r="M34" s="292">
        <v>0</v>
      </c>
    </row>
    <row r="35" spans="1:13" ht="15" customHeight="1" x14ac:dyDescent="0.25">
      <c r="A35" t="s">
        <v>1691</v>
      </c>
      <c r="B35" t="s">
        <v>136</v>
      </c>
      <c r="C35">
        <v>0</v>
      </c>
      <c r="D35" t="s">
        <v>2621</v>
      </c>
      <c r="E35" t="s">
        <v>2619</v>
      </c>
      <c r="F35">
        <v>27</v>
      </c>
      <c r="G35" s="292">
        <v>700000</v>
      </c>
      <c r="H35" s="292">
        <v>700000</v>
      </c>
      <c r="I35" s="292" t="s">
        <v>7</v>
      </c>
      <c r="J35" s="292">
        <v>0</v>
      </c>
      <c r="K35" s="292">
        <v>0</v>
      </c>
      <c r="L35" s="292">
        <v>0</v>
      </c>
      <c r="M35" s="292">
        <v>0</v>
      </c>
    </row>
    <row r="36" spans="1:13" ht="15" customHeight="1" x14ac:dyDescent="0.25">
      <c r="A36" t="s">
        <v>1872</v>
      </c>
      <c r="B36" t="s">
        <v>136</v>
      </c>
      <c r="C36">
        <v>0</v>
      </c>
      <c r="D36" t="s">
        <v>2613</v>
      </c>
      <c r="E36" t="s">
        <v>2619</v>
      </c>
      <c r="F36">
        <v>25</v>
      </c>
      <c r="G36" s="292">
        <v>700000</v>
      </c>
      <c r="H36" s="292">
        <v>700000</v>
      </c>
      <c r="I36" s="292" t="s">
        <v>7</v>
      </c>
      <c r="J36" s="292">
        <v>0</v>
      </c>
      <c r="K36" s="292">
        <v>0</v>
      </c>
      <c r="L36" s="292">
        <v>0</v>
      </c>
      <c r="M36" s="292">
        <v>0</v>
      </c>
    </row>
    <row r="37" spans="1:13" ht="15" customHeight="1" x14ac:dyDescent="0.25">
      <c r="A37" t="s">
        <v>2491</v>
      </c>
      <c r="B37" t="s">
        <v>136</v>
      </c>
      <c r="C37" t="s">
        <v>395</v>
      </c>
      <c r="D37" t="s">
        <v>2617</v>
      </c>
      <c r="E37" t="s">
        <v>2619</v>
      </c>
      <c r="F37">
        <v>22</v>
      </c>
      <c r="G37" s="292">
        <v>1491666</v>
      </c>
      <c r="H37" s="292" t="s">
        <v>8</v>
      </c>
      <c r="I37" s="292">
        <v>0</v>
      </c>
      <c r="J37" s="292">
        <v>0</v>
      </c>
      <c r="K37" s="292">
        <v>0</v>
      </c>
      <c r="L37" s="292">
        <v>0</v>
      </c>
      <c r="M37" s="292">
        <v>0</v>
      </c>
    </row>
    <row r="38" spans="1:13" ht="15" customHeight="1" x14ac:dyDescent="0.25">
      <c r="A38" t="s">
        <v>2495</v>
      </c>
      <c r="B38" t="s">
        <v>136</v>
      </c>
      <c r="C38" t="s">
        <v>395</v>
      </c>
      <c r="D38" t="s">
        <v>2618</v>
      </c>
      <c r="E38" t="s">
        <v>2619</v>
      </c>
      <c r="F38">
        <v>20</v>
      </c>
      <c r="G38" s="292">
        <v>863333</v>
      </c>
      <c r="H38" s="292">
        <v>863333</v>
      </c>
      <c r="I38" s="292">
        <v>863333</v>
      </c>
      <c r="J38" s="292" t="s">
        <v>8</v>
      </c>
      <c r="K38" s="292">
        <v>0</v>
      </c>
      <c r="L38" s="292">
        <v>0</v>
      </c>
      <c r="M38" s="292">
        <v>0</v>
      </c>
    </row>
    <row r="39" spans="1:13" ht="15" customHeight="1" x14ac:dyDescent="0.25">
      <c r="A39" t="s">
        <v>2503</v>
      </c>
      <c r="B39" t="s">
        <v>136</v>
      </c>
      <c r="C39" t="s">
        <v>395</v>
      </c>
      <c r="D39" t="s">
        <v>2617</v>
      </c>
      <c r="E39" t="s">
        <v>2619</v>
      </c>
      <c r="F39">
        <v>21</v>
      </c>
      <c r="G39" s="292">
        <v>715556</v>
      </c>
      <c r="H39" s="292">
        <v>715556</v>
      </c>
      <c r="I39" s="292" t="s">
        <v>8</v>
      </c>
      <c r="J39" s="292">
        <v>0</v>
      </c>
      <c r="K39" s="292">
        <v>0</v>
      </c>
      <c r="L39" s="292">
        <v>0</v>
      </c>
      <c r="M39" s="292">
        <v>0</v>
      </c>
    </row>
    <row r="40" spans="1:13" ht="15" customHeight="1" x14ac:dyDescent="0.25">
      <c r="A40" t="s">
        <v>1536</v>
      </c>
      <c r="B40" t="s">
        <v>136</v>
      </c>
      <c r="C40">
        <v>0</v>
      </c>
      <c r="D40" t="s">
        <v>2617</v>
      </c>
      <c r="E40" t="s">
        <v>2619</v>
      </c>
      <c r="F40">
        <v>23</v>
      </c>
      <c r="G40" s="292">
        <v>700000</v>
      </c>
      <c r="H40" s="292" t="s">
        <v>8</v>
      </c>
      <c r="I40" s="292">
        <v>0</v>
      </c>
      <c r="J40" s="292">
        <v>0</v>
      </c>
      <c r="K40" s="292">
        <v>0</v>
      </c>
      <c r="L40" s="292">
        <v>0</v>
      </c>
      <c r="M40" s="292">
        <v>0</v>
      </c>
    </row>
    <row r="41" spans="1:13" ht="15" customHeight="1" x14ac:dyDescent="0.25">
      <c r="A41" t="s">
        <v>2235</v>
      </c>
      <c r="B41" t="s">
        <v>136</v>
      </c>
      <c r="C41">
        <v>0</v>
      </c>
      <c r="D41" t="s">
        <v>2618</v>
      </c>
      <c r="E41" t="s">
        <v>2619</v>
      </c>
      <c r="F41">
        <v>26</v>
      </c>
      <c r="G41" s="292">
        <v>700000</v>
      </c>
      <c r="H41" s="292" t="s">
        <v>7</v>
      </c>
      <c r="I41" s="292">
        <v>0</v>
      </c>
      <c r="J41" s="292">
        <v>0</v>
      </c>
      <c r="K41" s="292">
        <v>0</v>
      </c>
      <c r="L41" s="292">
        <v>0</v>
      </c>
      <c r="M41" s="292">
        <v>0</v>
      </c>
    </row>
    <row r="42" spans="1:13" ht="15" customHeight="1" x14ac:dyDescent="0.25">
      <c r="A42" t="s">
        <v>2494</v>
      </c>
      <c r="B42" t="s">
        <v>136</v>
      </c>
      <c r="C42">
        <v>0</v>
      </c>
      <c r="D42" t="s">
        <v>2618</v>
      </c>
      <c r="E42" t="s">
        <v>2619</v>
      </c>
      <c r="F42">
        <v>24</v>
      </c>
      <c r="G42" s="292" t="s">
        <v>8</v>
      </c>
      <c r="H42" s="292">
        <v>0</v>
      </c>
      <c r="I42" s="292">
        <v>0</v>
      </c>
      <c r="J42" s="292">
        <v>0</v>
      </c>
      <c r="K42" s="292">
        <v>0</v>
      </c>
      <c r="L42" s="292">
        <v>0</v>
      </c>
      <c r="M42" s="292">
        <v>0</v>
      </c>
    </row>
    <row r="43" spans="1:13" ht="15" customHeight="1" x14ac:dyDescent="0.25">
      <c r="A43" t="s">
        <v>2624</v>
      </c>
      <c r="B43" t="s">
        <v>136</v>
      </c>
      <c r="C43">
        <v>0</v>
      </c>
      <c r="D43" t="s">
        <v>2618</v>
      </c>
      <c r="E43" t="s">
        <v>2619</v>
      </c>
      <c r="F43">
        <v>24</v>
      </c>
      <c r="G43" s="292" t="s">
        <v>8</v>
      </c>
      <c r="H43" s="292">
        <v>0</v>
      </c>
      <c r="I43" s="292">
        <v>0</v>
      </c>
      <c r="J43" s="292">
        <v>0</v>
      </c>
      <c r="K43" s="292">
        <v>0</v>
      </c>
      <c r="L43" s="292">
        <v>0</v>
      </c>
      <c r="M43" s="292">
        <v>0</v>
      </c>
    </row>
    <row r="44" spans="1:13" ht="15" customHeight="1" x14ac:dyDescent="0.25">
      <c r="A44" t="s">
        <v>2502</v>
      </c>
      <c r="B44" t="s">
        <v>136</v>
      </c>
      <c r="C44" t="s">
        <v>395</v>
      </c>
      <c r="D44" t="s">
        <v>128</v>
      </c>
      <c r="E44" t="s">
        <v>2619</v>
      </c>
      <c r="F44">
        <v>20</v>
      </c>
      <c r="G44" s="292">
        <v>733333</v>
      </c>
      <c r="H44" s="292">
        <v>733333</v>
      </c>
      <c r="I44" s="292">
        <v>733333</v>
      </c>
      <c r="J44" s="292" t="s">
        <v>8</v>
      </c>
      <c r="K44" s="292">
        <v>0</v>
      </c>
      <c r="L44" s="292">
        <v>0</v>
      </c>
      <c r="M44" s="292">
        <v>0</v>
      </c>
    </row>
    <row r="45" spans="1:13" ht="15" customHeight="1" x14ac:dyDescent="0.25">
      <c r="A45" t="s">
        <v>2506</v>
      </c>
      <c r="B45" t="s">
        <v>136</v>
      </c>
      <c r="C45">
        <v>0</v>
      </c>
      <c r="D45" t="s">
        <v>128</v>
      </c>
      <c r="E45" t="s">
        <v>2619</v>
      </c>
      <c r="F45">
        <v>25</v>
      </c>
      <c r="G45" s="292">
        <v>675000</v>
      </c>
      <c r="H45" s="292" t="s">
        <v>8</v>
      </c>
      <c r="I45" s="292">
        <v>0</v>
      </c>
      <c r="J45" s="292">
        <v>0</v>
      </c>
      <c r="K45" s="292">
        <v>0</v>
      </c>
      <c r="L45" s="292">
        <v>0</v>
      </c>
      <c r="M45" s="292">
        <v>0</v>
      </c>
    </row>
    <row r="46" spans="1:13" ht="15" customHeight="1" x14ac:dyDescent="0.25">
      <c r="A46" t="s">
        <v>1635</v>
      </c>
      <c r="B46" t="s">
        <v>63</v>
      </c>
      <c r="C46" t="s">
        <v>2625</v>
      </c>
      <c r="D46" t="s">
        <v>2611</v>
      </c>
      <c r="E46" t="s">
        <v>2612</v>
      </c>
      <c r="F46">
        <v>31</v>
      </c>
      <c r="G46" s="292">
        <v>6800000</v>
      </c>
      <c r="H46" s="292">
        <v>6800000</v>
      </c>
      <c r="I46" s="292">
        <v>6800000</v>
      </c>
      <c r="J46" s="292" t="s">
        <v>7</v>
      </c>
      <c r="K46" s="292">
        <v>0</v>
      </c>
      <c r="L46" s="292">
        <v>0</v>
      </c>
      <c r="M46" s="292">
        <v>0</v>
      </c>
    </row>
    <row r="47" spans="1:13" ht="15" customHeight="1" x14ac:dyDescent="0.25">
      <c r="A47" t="s">
        <v>2545</v>
      </c>
      <c r="B47" t="s">
        <v>63</v>
      </c>
      <c r="C47">
        <v>0</v>
      </c>
      <c r="D47" t="s">
        <v>73</v>
      </c>
      <c r="E47" t="s">
        <v>2612</v>
      </c>
      <c r="F47">
        <v>29</v>
      </c>
      <c r="G47" s="292">
        <v>6500000</v>
      </c>
      <c r="H47" s="292">
        <v>6500000</v>
      </c>
      <c r="I47" s="292" t="s">
        <v>7</v>
      </c>
      <c r="J47" s="292">
        <v>0</v>
      </c>
      <c r="K47" s="292">
        <v>0</v>
      </c>
      <c r="L47" s="292">
        <v>0</v>
      </c>
      <c r="M47" s="292">
        <v>0</v>
      </c>
    </row>
    <row r="48" spans="1:13" ht="15" customHeight="1" x14ac:dyDescent="0.25">
      <c r="A48" t="s">
        <v>1956</v>
      </c>
      <c r="B48" t="s">
        <v>63</v>
      </c>
      <c r="C48">
        <v>0</v>
      </c>
      <c r="D48" t="s">
        <v>73</v>
      </c>
      <c r="E48" t="s">
        <v>2612</v>
      </c>
      <c r="F48">
        <v>23</v>
      </c>
      <c r="G48" s="292">
        <v>5850000</v>
      </c>
      <c r="H48" s="292">
        <v>5850000</v>
      </c>
      <c r="I48" s="292">
        <v>5850000</v>
      </c>
      <c r="J48" s="292">
        <v>5850000</v>
      </c>
      <c r="K48" s="292">
        <v>5850000</v>
      </c>
      <c r="L48" s="292">
        <v>5850000</v>
      </c>
      <c r="M48" s="292">
        <v>5850000</v>
      </c>
    </row>
    <row r="49" spans="1:13" ht="15" customHeight="1" x14ac:dyDescent="0.25">
      <c r="A49" t="s">
        <v>1985</v>
      </c>
      <c r="B49" t="s">
        <v>63</v>
      </c>
      <c r="C49" t="s">
        <v>390</v>
      </c>
      <c r="D49" t="s">
        <v>2626</v>
      </c>
      <c r="E49" t="s">
        <v>2612</v>
      </c>
      <c r="F49">
        <v>33</v>
      </c>
      <c r="G49" s="292">
        <v>4750000</v>
      </c>
      <c r="H49" s="292" t="s">
        <v>7</v>
      </c>
      <c r="I49" s="292">
        <v>0</v>
      </c>
      <c r="J49" s="292">
        <v>0</v>
      </c>
      <c r="K49" s="292">
        <v>0</v>
      </c>
      <c r="L49" s="292">
        <v>0</v>
      </c>
      <c r="M49" s="292">
        <v>0</v>
      </c>
    </row>
    <row r="50" spans="1:13" x14ac:dyDescent="0.25">
      <c r="A50" t="s">
        <v>2245</v>
      </c>
      <c r="B50" t="s">
        <v>63</v>
      </c>
      <c r="C50">
        <v>0</v>
      </c>
      <c r="D50" t="s">
        <v>2626</v>
      </c>
      <c r="E50" t="s">
        <v>2612</v>
      </c>
      <c r="F50">
        <v>23</v>
      </c>
      <c r="G50" s="292">
        <v>4450000</v>
      </c>
      <c r="H50" s="292">
        <v>4450000</v>
      </c>
      <c r="I50" s="292">
        <v>4450000</v>
      </c>
      <c r="J50" s="292">
        <v>4450000</v>
      </c>
      <c r="K50" s="292">
        <v>4450000</v>
      </c>
      <c r="L50" s="292">
        <v>4450000</v>
      </c>
      <c r="M50" s="292" t="s">
        <v>7</v>
      </c>
    </row>
    <row r="51" spans="1:13" x14ac:dyDescent="0.25">
      <c r="A51" t="s">
        <v>2239</v>
      </c>
      <c r="B51" t="s">
        <v>63</v>
      </c>
      <c r="C51" t="s">
        <v>390</v>
      </c>
      <c r="D51" t="s">
        <v>2614</v>
      </c>
      <c r="E51" t="s">
        <v>2612</v>
      </c>
      <c r="F51">
        <v>31</v>
      </c>
      <c r="G51" s="292">
        <v>3350000</v>
      </c>
      <c r="H51" s="292">
        <v>3350000</v>
      </c>
      <c r="I51" s="292" t="s">
        <v>7</v>
      </c>
      <c r="J51" s="292">
        <v>0</v>
      </c>
      <c r="K51" s="292">
        <v>0</v>
      </c>
      <c r="L51" s="292">
        <v>0</v>
      </c>
      <c r="M51" s="292">
        <v>0</v>
      </c>
    </row>
    <row r="52" spans="1:13" x14ac:dyDescent="0.25">
      <c r="A52" t="s">
        <v>2243</v>
      </c>
      <c r="B52" t="s">
        <v>63</v>
      </c>
      <c r="C52">
        <v>0</v>
      </c>
      <c r="D52" t="s">
        <v>2613</v>
      </c>
      <c r="E52" t="s">
        <v>2612</v>
      </c>
      <c r="F52">
        <v>22</v>
      </c>
      <c r="G52" s="292">
        <v>1533333</v>
      </c>
      <c r="H52" s="292">
        <v>1533333</v>
      </c>
      <c r="I52" s="292">
        <v>1533333</v>
      </c>
      <c r="J52" s="292" t="s">
        <v>8</v>
      </c>
      <c r="K52" s="292">
        <v>0</v>
      </c>
      <c r="L52" s="292">
        <v>0</v>
      </c>
      <c r="M52" s="292">
        <v>0</v>
      </c>
    </row>
    <row r="53" spans="1:13" x14ac:dyDescent="0.25">
      <c r="A53" t="s">
        <v>2241</v>
      </c>
      <c r="B53" t="s">
        <v>63</v>
      </c>
      <c r="C53">
        <v>0</v>
      </c>
      <c r="D53" t="s">
        <v>2627</v>
      </c>
      <c r="E53" t="s">
        <v>2612</v>
      </c>
      <c r="F53">
        <v>25</v>
      </c>
      <c r="G53" s="292">
        <v>1500000</v>
      </c>
      <c r="H53" s="292" t="s">
        <v>8</v>
      </c>
      <c r="I53" s="292">
        <v>0</v>
      </c>
      <c r="J53" s="292">
        <v>0</v>
      </c>
      <c r="K53" s="292">
        <v>0</v>
      </c>
      <c r="L53" s="292">
        <v>0</v>
      </c>
      <c r="M53" s="292">
        <v>0</v>
      </c>
    </row>
    <row r="54" spans="1:13" x14ac:dyDescent="0.25">
      <c r="A54" t="s">
        <v>2242</v>
      </c>
      <c r="B54" t="s">
        <v>63</v>
      </c>
      <c r="C54" t="s">
        <v>390</v>
      </c>
      <c r="D54" t="s">
        <v>73</v>
      </c>
      <c r="E54" t="s">
        <v>2612</v>
      </c>
      <c r="F54">
        <v>34</v>
      </c>
      <c r="G54" s="292">
        <v>1250000</v>
      </c>
      <c r="H54" s="292" t="s">
        <v>7</v>
      </c>
      <c r="I54" s="292">
        <v>0</v>
      </c>
      <c r="J54" s="292">
        <v>0</v>
      </c>
      <c r="K54" s="292">
        <v>0</v>
      </c>
      <c r="L54" s="292">
        <v>0</v>
      </c>
      <c r="M54" s="292">
        <v>0</v>
      </c>
    </row>
    <row r="55" spans="1:13" x14ac:dyDescent="0.25">
      <c r="A55" t="s">
        <v>2244</v>
      </c>
      <c r="B55" t="s">
        <v>63</v>
      </c>
      <c r="C55" t="s">
        <v>412</v>
      </c>
      <c r="D55" t="s">
        <v>2628</v>
      </c>
      <c r="E55" t="s">
        <v>2612</v>
      </c>
      <c r="F55">
        <v>20</v>
      </c>
      <c r="G55" s="292">
        <v>1673333</v>
      </c>
      <c r="H55" s="292" t="s">
        <v>8</v>
      </c>
      <c r="I55" s="292">
        <v>0</v>
      </c>
      <c r="J55" s="292">
        <v>0</v>
      </c>
      <c r="K55" s="292">
        <v>0</v>
      </c>
      <c r="L55" s="292">
        <v>0</v>
      </c>
      <c r="M55" s="292">
        <v>0</v>
      </c>
    </row>
    <row r="56" spans="1:13" x14ac:dyDescent="0.25">
      <c r="A56" t="s">
        <v>2248</v>
      </c>
      <c r="B56" t="s">
        <v>63</v>
      </c>
      <c r="C56" t="s">
        <v>395</v>
      </c>
      <c r="D56" t="s">
        <v>2611</v>
      </c>
      <c r="E56" t="s">
        <v>2612</v>
      </c>
      <c r="F56">
        <v>22</v>
      </c>
      <c r="G56" s="292">
        <v>1075833</v>
      </c>
      <c r="H56" s="292" t="s">
        <v>8</v>
      </c>
      <c r="I56" s="292">
        <v>0</v>
      </c>
      <c r="J56" s="292">
        <v>0</v>
      </c>
      <c r="K56" s="292">
        <v>0</v>
      </c>
      <c r="L56" s="292">
        <v>0</v>
      </c>
      <c r="M56" s="292">
        <v>0</v>
      </c>
    </row>
    <row r="57" spans="1:13" x14ac:dyDescent="0.25">
      <c r="A57" t="s">
        <v>2274</v>
      </c>
      <c r="B57" t="s">
        <v>63</v>
      </c>
      <c r="C57">
        <v>0</v>
      </c>
      <c r="D57" t="s">
        <v>2615</v>
      </c>
      <c r="E57" t="s">
        <v>2612</v>
      </c>
      <c r="F57">
        <v>23</v>
      </c>
      <c r="G57" s="292">
        <v>775000</v>
      </c>
      <c r="H57" s="292">
        <v>775000</v>
      </c>
      <c r="I57" s="292" t="s">
        <v>8</v>
      </c>
      <c r="J57" s="292">
        <v>0</v>
      </c>
      <c r="K57" s="292">
        <v>0</v>
      </c>
      <c r="L57" s="292">
        <v>0</v>
      </c>
      <c r="M57" s="292">
        <v>0</v>
      </c>
    </row>
    <row r="58" spans="1:13" x14ac:dyDescent="0.25">
      <c r="A58" t="s">
        <v>2570</v>
      </c>
      <c r="B58" t="s">
        <v>63</v>
      </c>
      <c r="C58" t="s">
        <v>429</v>
      </c>
      <c r="D58" t="s">
        <v>2618</v>
      </c>
      <c r="E58" t="s">
        <v>2612</v>
      </c>
      <c r="F58">
        <v>27</v>
      </c>
      <c r="G58" s="292">
        <v>8250000</v>
      </c>
      <c r="H58" s="292">
        <v>8250000</v>
      </c>
      <c r="I58" s="292">
        <v>8250000</v>
      </c>
      <c r="J58" s="292">
        <v>8250000</v>
      </c>
      <c r="K58" s="292">
        <v>8250000</v>
      </c>
      <c r="L58" s="292">
        <v>8250000</v>
      </c>
      <c r="M58" s="292">
        <v>8250000</v>
      </c>
    </row>
    <row r="59" spans="1:13" x14ac:dyDescent="0.25">
      <c r="A59" t="s">
        <v>2629</v>
      </c>
      <c r="B59" t="s">
        <v>63</v>
      </c>
      <c r="C59" t="s">
        <v>390</v>
      </c>
      <c r="D59" t="s">
        <v>2617</v>
      </c>
      <c r="E59" t="s">
        <v>2612</v>
      </c>
      <c r="F59">
        <v>33</v>
      </c>
      <c r="G59" s="292">
        <v>5475000</v>
      </c>
      <c r="H59" s="292">
        <v>5475000</v>
      </c>
      <c r="I59" s="292" t="s">
        <v>7</v>
      </c>
      <c r="J59" s="292">
        <v>0</v>
      </c>
      <c r="K59" s="292">
        <v>0</v>
      </c>
      <c r="L59" s="292">
        <v>0</v>
      </c>
      <c r="M59" s="292">
        <v>0</v>
      </c>
    </row>
    <row r="60" spans="1:13" x14ac:dyDescent="0.25">
      <c r="A60" t="s">
        <v>2546</v>
      </c>
      <c r="B60" t="s">
        <v>63</v>
      </c>
      <c r="C60" t="s">
        <v>429</v>
      </c>
      <c r="D60" t="s">
        <v>2617</v>
      </c>
      <c r="E60" t="s">
        <v>2612</v>
      </c>
      <c r="F60">
        <v>32</v>
      </c>
      <c r="G60" s="292">
        <v>5000000</v>
      </c>
      <c r="H60" s="292">
        <v>5000000</v>
      </c>
      <c r="I60" s="292" t="s">
        <v>7</v>
      </c>
      <c r="J60" s="292">
        <v>0</v>
      </c>
      <c r="K60" s="292">
        <v>0</v>
      </c>
      <c r="L60" s="292">
        <v>0</v>
      </c>
      <c r="M60" s="292">
        <v>0</v>
      </c>
    </row>
    <row r="61" spans="1:13" x14ac:dyDescent="0.25">
      <c r="A61" t="s">
        <v>2251</v>
      </c>
      <c r="B61" t="s">
        <v>63</v>
      </c>
      <c r="C61">
        <v>0</v>
      </c>
      <c r="D61" t="s">
        <v>2618</v>
      </c>
      <c r="E61" t="s">
        <v>2612</v>
      </c>
      <c r="F61">
        <v>21</v>
      </c>
      <c r="G61" s="292">
        <v>4600000</v>
      </c>
      <c r="H61" s="292">
        <v>4600000</v>
      </c>
      <c r="I61" s="292">
        <v>4600000</v>
      </c>
      <c r="J61" s="292">
        <v>4600000</v>
      </c>
      <c r="K61" s="292">
        <v>4600000</v>
      </c>
      <c r="L61" s="292">
        <v>4600000</v>
      </c>
      <c r="M61" s="292" t="s">
        <v>7</v>
      </c>
    </row>
    <row r="62" spans="1:13" x14ac:dyDescent="0.25">
      <c r="A62" t="s">
        <v>2249</v>
      </c>
      <c r="B62" t="s">
        <v>63</v>
      </c>
      <c r="C62" t="s">
        <v>2630</v>
      </c>
      <c r="D62" t="s">
        <v>2617</v>
      </c>
      <c r="E62" t="s">
        <v>2612</v>
      </c>
      <c r="F62">
        <v>31</v>
      </c>
      <c r="G62" s="292">
        <v>3937500</v>
      </c>
      <c r="H62" s="292">
        <v>3937500</v>
      </c>
      <c r="I62" s="292" t="s">
        <v>7</v>
      </c>
      <c r="J62" s="292">
        <v>0</v>
      </c>
      <c r="K62" s="292">
        <v>0</v>
      </c>
      <c r="L62" s="292">
        <v>0</v>
      </c>
      <c r="M62" s="292">
        <v>0</v>
      </c>
    </row>
    <row r="63" spans="1:13" x14ac:dyDescent="0.25">
      <c r="A63" t="s">
        <v>2252</v>
      </c>
      <c r="B63" t="s">
        <v>63</v>
      </c>
      <c r="C63">
        <v>0</v>
      </c>
      <c r="D63" t="s">
        <v>2618</v>
      </c>
      <c r="E63" t="s">
        <v>2612</v>
      </c>
      <c r="F63">
        <v>27</v>
      </c>
      <c r="G63" s="292">
        <v>1400000</v>
      </c>
      <c r="H63" s="292">
        <v>1400000</v>
      </c>
      <c r="I63" s="292" t="s">
        <v>7</v>
      </c>
      <c r="J63" s="292">
        <v>0</v>
      </c>
      <c r="K63" s="292">
        <v>0</v>
      </c>
      <c r="L63" s="292">
        <v>0</v>
      </c>
      <c r="M63" s="292">
        <v>0</v>
      </c>
    </row>
    <row r="64" spans="1:13" x14ac:dyDescent="0.25">
      <c r="A64" t="s">
        <v>2257</v>
      </c>
      <c r="B64" t="s">
        <v>63</v>
      </c>
      <c r="C64">
        <v>0</v>
      </c>
      <c r="D64" t="s">
        <v>2617</v>
      </c>
      <c r="E64" t="s">
        <v>2612</v>
      </c>
      <c r="F64">
        <v>25</v>
      </c>
      <c r="G64" s="292">
        <v>874125</v>
      </c>
      <c r="H64" s="292" t="s">
        <v>8</v>
      </c>
      <c r="I64" s="292">
        <v>0</v>
      </c>
      <c r="J64" s="292">
        <v>0</v>
      </c>
      <c r="K64" s="292">
        <v>0</v>
      </c>
      <c r="L64" s="292">
        <v>0</v>
      </c>
      <c r="M64" s="292">
        <v>0</v>
      </c>
    </row>
    <row r="65" spans="1:13" x14ac:dyDescent="0.25">
      <c r="A65" t="s">
        <v>2253</v>
      </c>
      <c r="B65" t="s">
        <v>63</v>
      </c>
      <c r="C65">
        <v>0</v>
      </c>
      <c r="D65" t="s">
        <v>128</v>
      </c>
      <c r="E65" t="s">
        <v>2612</v>
      </c>
      <c r="F65">
        <v>30</v>
      </c>
      <c r="G65" s="292">
        <v>4250000</v>
      </c>
      <c r="H65" s="292">
        <v>4250000</v>
      </c>
      <c r="I65" s="292" t="s">
        <v>7</v>
      </c>
      <c r="J65" s="292">
        <v>0</v>
      </c>
      <c r="K65" s="292">
        <v>0</v>
      </c>
      <c r="L65" s="292">
        <v>0</v>
      </c>
      <c r="M65" s="292">
        <v>0</v>
      </c>
    </row>
    <row r="66" spans="1:13" x14ac:dyDescent="0.25">
      <c r="A66" t="s">
        <v>2254</v>
      </c>
      <c r="B66" t="s">
        <v>63</v>
      </c>
      <c r="C66">
        <v>0</v>
      </c>
      <c r="D66" t="s">
        <v>128</v>
      </c>
      <c r="E66" t="s">
        <v>2612</v>
      </c>
      <c r="F66">
        <v>29</v>
      </c>
      <c r="G66" s="292">
        <v>1850000</v>
      </c>
      <c r="H66" s="292" t="s">
        <v>7</v>
      </c>
      <c r="I66" s="292">
        <v>0</v>
      </c>
      <c r="J66" s="292">
        <v>0</v>
      </c>
      <c r="K66" s="292">
        <v>0</v>
      </c>
      <c r="L66" s="292">
        <v>0</v>
      </c>
      <c r="M66" s="292">
        <v>0</v>
      </c>
    </row>
    <row r="67" spans="1:13" x14ac:dyDescent="0.25">
      <c r="A67" t="s">
        <v>2237</v>
      </c>
      <c r="B67" t="s">
        <v>63</v>
      </c>
      <c r="C67" t="s">
        <v>429</v>
      </c>
      <c r="D67" t="s">
        <v>2611</v>
      </c>
      <c r="E67" t="s">
        <v>383</v>
      </c>
      <c r="F67">
        <v>40</v>
      </c>
      <c r="G67" s="292">
        <v>5275000</v>
      </c>
      <c r="H67" s="292">
        <v>5275000</v>
      </c>
      <c r="I67" s="292" t="s">
        <v>7</v>
      </c>
      <c r="J67" s="292">
        <v>0</v>
      </c>
      <c r="K67" s="292">
        <v>0</v>
      </c>
      <c r="L67" s="292">
        <v>0</v>
      </c>
      <c r="M67" s="292">
        <v>0</v>
      </c>
    </row>
    <row r="68" spans="1:13" x14ac:dyDescent="0.25">
      <c r="A68" t="s">
        <v>2631</v>
      </c>
      <c r="B68" t="s">
        <v>63</v>
      </c>
      <c r="C68">
        <v>0</v>
      </c>
      <c r="D68">
        <v>0</v>
      </c>
      <c r="E68">
        <v>0</v>
      </c>
      <c r="F68">
        <v>0</v>
      </c>
      <c r="G68" s="292">
        <v>0</v>
      </c>
      <c r="H68" s="292">
        <v>0</v>
      </c>
      <c r="I68" s="292">
        <v>0</v>
      </c>
      <c r="J68" s="292">
        <v>0</v>
      </c>
      <c r="K68" s="292">
        <v>0</v>
      </c>
      <c r="L68" s="292">
        <v>0</v>
      </c>
      <c r="M68" s="292">
        <v>0</v>
      </c>
    </row>
    <row r="69" spans="1:13" x14ac:dyDescent="0.25">
      <c r="A69" t="s">
        <v>2259</v>
      </c>
      <c r="B69" t="s">
        <v>63</v>
      </c>
      <c r="C69" t="s">
        <v>395</v>
      </c>
      <c r="D69" t="s">
        <v>2613</v>
      </c>
      <c r="E69" t="s">
        <v>2619</v>
      </c>
      <c r="F69">
        <v>22</v>
      </c>
      <c r="G69" s="292">
        <v>925000</v>
      </c>
      <c r="H69" s="292">
        <v>925000</v>
      </c>
      <c r="I69" s="292" t="s">
        <v>8</v>
      </c>
      <c r="J69" s="292">
        <v>0</v>
      </c>
      <c r="K69" s="292">
        <v>0</v>
      </c>
      <c r="L69" s="292">
        <v>0</v>
      </c>
      <c r="M69" s="292">
        <v>0</v>
      </c>
    </row>
    <row r="70" spans="1:13" x14ac:dyDescent="0.25">
      <c r="A70" t="s">
        <v>2258</v>
      </c>
      <c r="B70" t="s">
        <v>63</v>
      </c>
      <c r="C70" t="s">
        <v>397</v>
      </c>
      <c r="D70" t="s">
        <v>73</v>
      </c>
      <c r="E70" t="s">
        <v>398</v>
      </c>
      <c r="F70">
        <v>19</v>
      </c>
      <c r="G70" s="292">
        <v>2644167</v>
      </c>
      <c r="H70" s="292">
        <v>2644167</v>
      </c>
      <c r="I70" s="292">
        <v>2644167</v>
      </c>
      <c r="J70" s="292" t="s">
        <v>8</v>
      </c>
      <c r="K70" s="292">
        <v>0</v>
      </c>
      <c r="L70" s="292">
        <v>0</v>
      </c>
      <c r="M70" s="292">
        <v>0</v>
      </c>
    </row>
    <row r="71" spans="1:13" x14ac:dyDescent="0.25">
      <c r="A71" t="s">
        <v>2262</v>
      </c>
      <c r="B71" t="s">
        <v>63</v>
      </c>
      <c r="C71" t="s">
        <v>395</v>
      </c>
      <c r="D71" t="s">
        <v>73</v>
      </c>
      <c r="E71" t="s">
        <v>2619</v>
      </c>
      <c r="F71">
        <v>22</v>
      </c>
      <c r="G71" s="292">
        <v>1075833</v>
      </c>
      <c r="H71" s="292" t="s">
        <v>8</v>
      </c>
      <c r="I71" s="292">
        <v>0</v>
      </c>
      <c r="J71" s="292">
        <v>0</v>
      </c>
      <c r="K71" s="292">
        <v>0</v>
      </c>
      <c r="L71" s="292">
        <v>0</v>
      </c>
      <c r="M71" s="292">
        <v>0</v>
      </c>
    </row>
    <row r="72" spans="1:13" x14ac:dyDescent="0.25">
      <c r="A72" t="s">
        <v>2632</v>
      </c>
      <c r="B72" t="s">
        <v>63</v>
      </c>
      <c r="C72" t="s">
        <v>395</v>
      </c>
      <c r="D72" t="s">
        <v>73</v>
      </c>
      <c r="E72" t="s">
        <v>2619</v>
      </c>
      <c r="F72">
        <v>18</v>
      </c>
      <c r="G72" s="292">
        <v>925000</v>
      </c>
      <c r="H72" s="292">
        <v>925000</v>
      </c>
      <c r="I72" s="292">
        <v>925000</v>
      </c>
      <c r="J72" s="292" t="s">
        <v>8</v>
      </c>
      <c r="K72" s="292">
        <v>0</v>
      </c>
      <c r="L72" s="292">
        <v>0</v>
      </c>
      <c r="M72" s="292">
        <v>0</v>
      </c>
    </row>
    <row r="73" spans="1:13" x14ac:dyDescent="0.25">
      <c r="A73" t="s">
        <v>2633</v>
      </c>
      <c r="B73" t="s">
        <v>63</v>
      </c>
      <c r="C73" t="s">
        <v>395</v>
      </c>
      <c r="D73" t="s">
        <v>73</v>
      </c>
      <c r="E73" t="s">
        <v>398</v>
      </c>
      <c r="F73">
        <v>20</v>
      </c>
      <c r="G73" s="292">
        <v>894167</v>
      </c>
      <c r="H73" s="292">
        <v>894167</v>
      </c>
      <c r="I73" s="292">
        <v>894167</v>
      </c>
      <c r="J73" s="292" t="s">
        <v>8</v>
      </c>
      <c r="K73" s="292">
        <v>0</v>
      </c>
      <c r="L73" s="292">
        <v>0</v>
      </c>
      <c r="M73" s="292">
        <v>0</v>
      </c>
    </row>
    <row r="74" spans="1:13" x14ac:dyDescent="0.25">
      <c r="A74" t="s">
        <v>2264</v>
      </c>
      <c r="B74" t="s">
        <v>63</v>
      </c>
      <c r="C74" t="s">
        <v>395</v>
      </c>
      <c r="D74" t="s">
        <v>73</v>
      </c>
      <c r="E74" t="s">
        <v>2619</v>
      </c>
      <c r="F74">
        <v>21</v>
      </c>
      <c r="G74" s="292">
        <v>875000</v>
      </c>
      <c r="H74" s="292">
        <v>875000</v>
      </c>
      <c r="I74" s="292" t="s">
        <v>8</v>
      </c>
      <c r="J74" s="292">
        <v>0</v>
      </c>
      <c r="K74" s="292">
        <v>0</v>
      </c>
      <c r="L74" s="292">
        <v>0</v>
      </c>
      <c r="M74" s="292">
        <v>0</v>
      </c>
    </row>
    <row r="75" spans="1:13" x14ac:dyDescent="0.25">
      <c r="A75" t="s">
        <v>2634</v>
      </c>
      <c r="B75" t="s">
        <v>63</v>
      </c>
      <c r="C75">
        <v>0</v>
      </c>
      <c r="D75" t="s">
        <v>2614</v>
      </c>
      <c r="E75" t="s">
        <v>2619</v>
      </c>
      <c r="F75">
        <v>27</v>
      </c>
      <c r="G75" s="292">
        <v>725000</v>
      </c>
      <c r="H75" s="292" t="s">
        <v>7</v>
      </c>
      <c r="I75" s="292">
        <v>0</v>
      </c>
      <c r="J75" s="292">
        <v>0</v>
      </c>
      <c r="K75" s="292">
        <v>0</v>
      </c>
      <c r="L75" s="292">
        <v>0</v>
      </c>
      <c r="M75" s="292">
        <v>0</v>
      </c>
    </row>
    <row r="76" spans="1:13" x14ac:dyDescent="0.25">
      <c r="A76" t="s">
        <v>2635</v>
      </c>
      <c r="B76" t="s">
        <v>63</v>
      </c>
      <c r="C76">
        <v>0</v>
      </c>
      <c r="D76" t="s">
        <v>73</v>
      </c>
      <c r="E76" t="s">
        <v>2619</v>
      </c>
      <c r="F76">
        <v>31</v>
      </c>
      <c r="G76" s="292">
        <v>725000</v>
      </c>
      <c r="H76" s="292">
        <v>725000</v>
      </c>
      <c r="I76" s="292" t="s">
        <v>7</v>
      </c>
      <c r="J76" s="292">
        <v>0</v>
      </c>
      <c r="K76" s="292">
        <v>0</v>
      </c>
      <c r="L76" s="292">
        <v>0</v>
      </c>
      <c r="M76" s="292">
        <v>0</v>
      </c>
    </row>
    <row r="77" spans="1:13" x14ac:dyDescent="0.25">
      <c r="A77" t="s">
        <v>2230</v>
      </c>
      <c r="B77" t="s">
        <v>63</v>
      </c>
      <c r="C77" t="s">
        <v>395</v>
      </c>
      <c r="D77" t="s">
        <v>2627</v>
      </c>
      <c r="E77" t="s">
        <v>2619</v>
      </c>
      <c r="F77">
        <v>22</v>
      </c>
      <c r="G77" s="292">
        <v>701667</v>
      </c>
      <c r="H77" s="292" t="s">
        <v>8</v>
      </c>
      <c r="I77" s="292">
        <v>0</v>
      </c>
      <c r="J77" s="292">
        <v>0</v>
      </c>
      <c r="K77" s="292">
        <v>0</v>
      </c>
      <c r="L77" s="292">
        <v>0</v>
      </c>
      <c r="M77" s="292">
        <v>0</v>
      </c>
    </row>
    <row r="78" spans="1:13" x14ac:dyDescent="0.25">
      <c r="A78" t="s">
        <v>2272</v>
      </c>
      <c r="B78" t="s">
        <v>63</v>
      </c>
      <c r="C78" t="s">
        <v>395</v>
      </c>
      <c r="D78" t="s">
        <v>73</v>
      </c>
      <c r="E78" t="s">
        <v>2619</v>
      </c>
      <c r="F78">
        <v>21</v>
      </c>
      <c r="G78" s="292">
        <v>690000</v>
      </c>
      <c r="H78" s="292" t="s">
        <v>8</v>
      </c>
      <c r="I78" s="292">
        <v>0</v>
      </c>
      <c r="J78" s="292">
        <v>0</v>
      </c>
      <c r="K78" s="292">
        <v>0</v>
      </c>
      <c r="L78" s="292">
        <v>0</v>
      </c>
      <c r="M78" s="292">
        <v>0</v>
      </c>
    </row>
    <row r="79" spans="1:13" x14ac:dyDescent="0.25">
      <c r="A79" t="s">
        <v>1534</v>
      </c>
      <c r="B79" t="s">
        <v>63</v>
      </c>
      <c r="C79">
        <v>0</v>
      </c>
      <c r="D79" t="s">
        <v>73</v>
      </c>
      <c r="E79" t="s">
        <v>2619</v>
      </c>
      <c r="F79">
        <v>27</v>
      </c>
      <c r="G79" s="292">
        <v>675000</v>
      </c>
      <c r="H79" s="292" t="s">
        <v>7</v>
      </c>
      <c r="I79" s="292">
        <v>0</v>
      </c>
      <c r="J79" s="292">
        <v>0</v>
      </c>
      <c r="K79" s="292">
        <v>0</v>
      </c>
      <c r="L79" s="292">
        <v>0</v>
      </c>
      <c r="M79" s="292">
        <v>0</v>
      </c>
    </row>
    <row r="80" spans="1:13" x14ac:dyDescent="0.25">
      <c r="A80" t="s">
        <v>2117</v>
      </c>
      <c r="B80" t="s">
        <v>63</v>
      </c>
      <c r="C80">
        <v>0</v>
      </c>
      <c r="D80" t="s">
        <v>73</v>
      </c>
      <c r="E80" t="s">
        <v>2619</v>
      </c>
      <c r="F80">
        <v>25</v>
      </c>
      <c r="G80" s="292" t="s">
        <v>8</v>
      </c>
      <c r="H80" s="292">
        <v>0</v>
      </c>
      <c r="I80" s="292">
        <v>0</v>
      </c>
      <c r="J80" s="292">
        <v>0</v>
      </c>
      <c r="K80" s="292">
        <v>0</v>
      </c>
      <c r="L80" s="292">
        <v>0</v>
      </c>
      <c r="M80" s="292">
        <v>0</v>
      </c>
    </row>
    <row r="81" spans="1:13" x14ac:dyDescent="0.25">
      <c r="A81" t="s">
        <v>2261</v>
      </c>
      <c r="B81" t="s">
        <v>63</v>
      </c>
      <c r="C81">
        <v>0</v>
      </c>
      <c r="D81" t="s">
        <v>2611</v>
      </c>
      <c r="E81" t="s">
        <v>2619</v>
      </c>
      <c r="F81">
        <v>23</v>
      </c>
      <c r="G81" s="292" t="s">
        <v>8</v>
      </c>
      <c r="H81" s="292">
        <v>0</v>
      </c>
      <c r="I81" s="292">
        <v>0</v>
      </c>
      <c r="J81" s="292">
        <v>0</v>
      </c>
      <c r="K81" s="292">
        <v>0</v>
      </c>
      <c r="L81" s="292">
        <v>0</v>
      </c>
      <c r="M81" s="292">
        <v>0</v>
      </c>
    </row>
    <row r="82" spans="1:13" x14ac:dyDescent="0.25">
      <c r="A82" t="s">
        <v>2269</v>
      </c>
      <c r="B82" t="s">
        <v>63</v>
      </c>
      <c r="C82">
        <v>0</v>
      </c>
      <c r="D82" t="s">
        <v>2613</v>
      </c>
      <c r="E82" t="s">
        <v>2619</v>
      </c>
      <c r="F82">
        <v>23</v>
      </c>
      <c r="G82" s="292" t="s">
        <v>8</v>
      </c>
      <c r="H82" s="292">
        <v>0</v>
      </c>
      <c r="I82" s="292">
        <v>0</v>
      </c>
      <c r="J82" s="292">
        <v>0</v>
      </c>
      <c r="K82" s="292">
        <v>0</v>
      </c>
      <c r="L82" s="292">
        <v>0</v>
      </c>
      <c r="M82" s="292">
        <v>0</v>
      </c>
    </row>
    <row r="83" spans="1:13" x14ac:dyDescent="0.25">
      <c r="A83" t="s">
        <v>2256</v>
      </c>
      <c r="B83" t="s">
        <v>63</v>
      </c>
      <c r="C83" t="s">
        <v>395</v>
      </c>
      <c r="D83" t="s">
        <v>2617</v>
      </c>
      <c r="E83" t="s">
        <v>2619</v>
      </c>
      <c r="F83">
        <v>24</v>
      </c>
      <c r="G83" s="292">
        <v>1775000</v>
      </c>
      <c r="H83" s="292" t="s">
        <v>8</v>
      </c>
      <c r="I83" s="292">
        <v>0</v>
      </c>
      <c r="J83" s="292">
        <v>0</v>
      </c>
      <c r="K83" s="292">
        <v>0</v>
      </c>
      <c r="L83" s="292">
        <v>0</v>
      </c>
      <c r="M83" s="292">
        <v>0</v>
      </c>
    </row>
    <row r="84" spans="1:13" x14ac:dyDescent="0.25">
      <c r="A84" t="s">
        <v>2636</v>
      </c>
      <c r="B84" t="s">
        <v>63</v>
      </c>
      <c r="C84" t="s">
        <v>397</v>
      </c>
      <c r="D84" t="s">
        <v>2618</v>
      </c>
      <c r="E84" t="s">
        <v>398</v>
      </c>
      <c r="F84">
        <v>19</v>
      </c>
      <c r="G84" s="292">
        <v>925000</v>
      </c>
      <c r="H84" s="292">
        <v>925000</v>
      </c>
      <c r="I84" s="292">
        <v>925000</v>
      </c>
      <c r="J84" s="292" t="s">
        <v>8</v>
      </c>
      <c r="K84" s="292">
        <v>0</v>
      </c>
      <c r="L84" s="292">
        <v>0</v>
      </c>
      <c r="M84" s="292">
        <v>0</v>
      </c>
    </row>
    <row r="85" spans="1:13" x14ac:dyDescent="0.25">
      <c r="A85" t="s">
        <v>1903</v>
      </c>
      <c r="B85" t="s">
        <v>63</v>
      </c>
      <c r="C85" t="s">
        <v>395</v>
      </c>
      <c r="D85" t="s">
        <v>82</v>
      </c>
      <c r="E85" t="s">
        <v>2619</v>
      </c>
      <c r="F85">
        <v>23</v>
      </c>
      <c r="G85" s="292">
        <v>800000</v>
      </c>
      <c r="H85" s="292" t="s">
        <v>8</v>
      </c>
      <c r="I85" s="292">
        <v>0</v>
      </c>
      <c r="J85" s="292">
        <v>0</v>
      </c>
      <c r="K85" s="292">
        <v>0</v>
      </c>
      <c r="L85" s="292">
        <v>0</v>
      </c>
      <c r="M85" s="292">
        <v>0</v>
      </c>
    </row>
    <row r="86" spans="1:13" x14ac:dyDescent="0.25">
      <c r="A86" t="s">
        <v>2266</v>
      </c>
      <c r="B86" t="s">
        <v>63</v>
      </c>
      <c r="C86" t="s">
        <v>395</v>
      </c>
      <c r="D86" t="s">
        <v>82</v>
      </c>
      <c r="E86" t="s">
        <v>2619</v>
      </c>
      <c r="F86">
        <v>21</v>
      </c>
      <c r="G86" s="292">
        <v>894166</v>
      </c>
      <c r="H86" s="292" t="s">
        <v>8</v>
      </c>
      <c r="I86" s="292">
        <v>0</v>
      </c>
      <c r="J86" s="292">
        <v>0</v>
      </c>
      <c r="K86" s="292">
        <v>0</v>
      </c>
      <c r="L86" s="292">
        <v>0</v>
      </c>
      <c r="M86" s="292">
        <v>0</v>
      </c>
    </row>
    <row r="87" spans="1:13" x14ac:dyDescent="0.25">
      <c r="A87" t="s">
        <v>2267</v>
      </c>
      <c r="B87" t="s">
        <v>63</v>
      </c>
      <c r="C87" t="s">
        <v>395</v>
      </c>
      <c r="D87" t="s">
        <v>2618</v>
      </c>
      <c r="E87" t="s">
        <v>2619</v>
      </c>
      <c r="F87">
        <v>21</v>
      </c>
      <c r="G87" s="292">
        <v>910833</v>
      </c>
      <c r="H87" s="292">
        <v>910833</v>
      </c>
      <c r="I87" s="292" t="s">
        <v>8</v>
      </c>
      <c r="J87" s="292">
        <v>0</v>
      </c>
      <c r="K87" s="292">
        <v>0</v>
      </c>
      <c r="L87" s="292">
        <v>0</v>
      </c>
      <c r="M87" s="292">
        <v>0</v>
      </c>
    </row>
    <row r="88" spans="1:13" x14ac:dyDescent="0.25">
      <c r="A88" t="s">
        <v>1948</v>
      </c>
      <c r="B88" t="s">
        <v>63</v>
      </c>
      <c r="C88">
        <v>0</v>
      </c>
      <c r="D88" t="s">
        <v>2618</v>
      </c>
      <c r="E88" t="s">
        <v>2619</v>
      </c>
      <c r="F88">
        <v>29</v>
      </c>
      <c r="G88" s="292">
        <v>725000</v>
      </c>
      <c r="H88" s="292">
        <v>725000</v>
      </c>
      <c r="I88" s="292" t="s">
        <v>7</v>
      </c>
      <c r="J88" s="292">
        <v>0</v>
      </c>
      <c r="K88" s="292">
        <v>0</v>
      </c>
      <c r="L88" s="292">
        <v>0</v>
      </c>
      <c r="M88" s="292">
        <v>0</v>
      </c>
    </row>
    <row r="89" spans="1:13" x14ac:dyDescent="0.25">
      <c r="A89" t="s">
        <v>2276</v>
      </c>
      <c r="B89" t="s">
        <v>63</v>
      </c>
      <c r="C89">
        <v>0</v>
      </c>
      <c r="D89" t="s">
        <v>2617</v>
      </c>
      <c r="E89" t="s">
        <v>2619</v>
      </c>
      <c r="F89">
        <v>26</v>
      </c>
      <c r="G89" s="292">
        <v>700000</v>
      </c>
      <c r="H89" s="292" t="s">
        <v>7</v>
      </c>
      <c r="I89" s="292">
        <v>0</v>
      </c>
      <c r="J89" s="292">
        <v>0</v>
      </c>
      <c r="K89" s="292">
        <v>0</v>
      </c>
      <c r="L89" s="292">
        <v>0</v>
      </c>
      <c r="M89" s="292">
        <v>0</v>
      </c>
    </row>
    <row r="90" spans="1:13" x14ac:dyDescent="0.25">
      <c r="A90" t="s">
        <v>2273</v>
      </c>
      <c r="B90" t="s">
        <v>63</v>
      </c>
      <c r="C90" t="s">
        <v>395</v>
      </c>
      <c r="D90" t="s">
        <v>82</v>
      </c>
      <c r="E90" t="s">
        <v>2619</v>
      </c>
      <c r="F90">
        <v>22</v>
      </c>
      <c r="G90" s="292">
        <v>686667</v>
      </c>
      <c r="H90" s="292" t="s">
        <v>8</v>
      </c>
      <c r="I90" s="292">
        <v>0</v>
      </c>
      <c r="J90" s="292">
        <v>0</v>
      </c>
      <c r="K90" s="292">
        <v>0</v>
      </c>
      <c r="L90" s="292">
        <v>0</v>
      </c>
      <c r="M90" s="292">
        <v>0</v>
      </c>
    </row>
    <row r="91" spans="1:13" x14ac:dyDescent="0.25">
      <c r="A91" t="s">
        <v>2275</v>
      </c>
      <c r="B91" t="s">
        <v>63</v>
      </c>
      <c r="C91">
        <v>0</v>
      </c>
      <c r="D91" t="s">
        <v>2617</v>
      </c>
      <c r="E91" t="s">
        <v>2619</v>
      </c>
      <c r="F91">
        <v>22</v>
      </c>
      <c r="G91" s="292" t="s">
        <v>8</v>
      </c>
      <c r="H91" s="292">
        <v>0</v>
      </c>
      <c r="I91" s="292">
        <v>0</v>
      </c>
      <c r="J91" s="292">
        <v>0</v>
      </c>
      <c r="K91" s="292">
        <v>0</v>
      </c>
      <c r="L91" s="292">
        <v>0</v>
      </c>
      <c r="M91" s="292">
        <v>0</v>
      </c>
    </row>
    <row r="92" spans="1:13" x14ac:dyDescent="0.25">
      <c r="A92" t="s">
        <v>2637</v>
      </c>
      <c r="B92" t="s">
        <v>63</v>
      </c>
      <c r="C92" t="s">
        <v>395</v>
      </c>
      <c r="D92" t="s">
        <v>128</v>
      </c>
      <c r="E92" t="s">
        <v>2619</v>
      </c>
      <c r="F92">
        <v>22</v>
      </c>
      <c r="G92" s="292">
        <v>925000</v>
      </c>
      <c r="H92" s="292">
        <v>925000</v>
      </c>
      <c r="I92" s="292" t="s">
        <v>8</v>
      </c>
      <c r="J92" s="292">
        <v>0</v>
      </c>
      <c r="K92" s="292">
        <v>0</v>
      </c>
      <c r="L92" s="292">
        <v>0</v>
      </c>
      <c r="M92" s="292">
        <v>0</v>
      </c>
    </row>
    <row r="93" spans="1:13" x14ac:dyDescent="0.25">
      <c r="A93" t="s">
        <v>2638</v>
      </c>
      <c r="B93" t="s">
        <v>63</v>
      </c>
      <c r="C93" t="s">
        <v>395</v>
      </c>
      <c r="D93" t="s">
        <v>128</v>
      </c>
      <c r="E93" t="s">
        <v>2619</v>
      </c>
      <c r="F93">
        <v>20</v>
      </c>
      <c r="G93" s="292">
        <v>925000</v>
      </c>
      <c r="H93" s="292">
        <v>925000</v>
      </c>
      <c r="I93" s="292">
        <v>925000</v>
      </c>
      <c r="J93" s="292" t="s">
        <v>8</v>
      </c>
      <c r="K93" s="292">
        <v>0</v>
      </c>
      <c r="L93" s="292">
        <v>0</v>
      </c>
      <c r="M93" s="292">
        <v>0</v>
      </c>
    </row>
    <row r="94" spans="1:13" x14ac:dyDescent="0.25">
      <c r="A94" t="s">
        <v>2265</v>
      </c>
      <c r="B94" t="s">
        <v>63</v>
      </c>
      <c r="C94" t="s">
        <v>395</v>
      </c>
      <c r="D94" t="s">
        <v>128</v>
      </c>
      <c r="E94" t="s">
        <v>2619</v>
      </c>
      <c r="F94">
        <v>23</v>
      </c>
      <c r="G94" s="292">
        <v>925000</v>
      </c>
      <c r="H94" s="292" t="s">
        <v>8</v>
      </c>
      <c r="I94" s="292">
        <v>0</v>
      </c>
      <c r="J94" s="292">
        <v>0</v>
      </c>
      <c r="K94" s="292">
        <v>0</v>
      </c>
      <c r="L94" s="292">
        <v>0</v>
      </c>
      <c r="M94" s="292">
        <v>0</v>
      </c>
    </row>
    <row r="95" spans="1:13" x14ac:dyDescent="0.25">
      <c r="A95" t="s">
        <v>2268</v>
      </c>
      <c r="B95" t="s">
        <v>63</v>
      </c>
      <c r="C95">
        <v>0</v>
      </c>
      <c r="D95" t="s">
        <v>128</v>
      </c>
      <c r="E95" t="s">
        <v>2619</v>
      </c>
      <c r="F95">
        <v>23</v>
      </c>
      <c r="G95" s="292" t="s">
        <v>8</v>
      </c>
      <c r="H95" s="292">
        <v>0</v>
      </c>
      <c r="I95" s="292">
        <v>0</v>
      </c>
      <c r="J95" s="292">
        <v>0</v>
      </c>
      <c r="K95" s="292">
        <v>0</v>
      </c>
      <c r="L95" s="292">
        <v>0</v>
      </c>
      <c r="M95" s="292">
        <v>0</v>
      </c>
    </row>
    <row r="96" spans="1:13" x14ac:dyDescent="0.25">
      <c r="A96" t="s">
        <v>1953</v>
      </c>
      <c r="B96" t="s">
        <v>13</v>
      </c>
      <c r="C96" t="s">
        <v>429</v>
      </c>
      <c r="D96" t="s">
        <v>2627</v>
      </c>
      <c r="E96" t="s">
        <v>2612</v>
      </c>
      <c r="F96">
        <v>30</v>
      </c>
      <c r="G96" s="292">
        <v>10500000</v>
      </c>
      <c r="H96" s="292">
        <v>10500000</v>
      </c>
      <c r="I96" s="292">
        <v>10500000</v>
      </c>
      <c r="J96" s="292">
        <v>10500000</v>
      </c>
      <c r="K96" s="292" t="s">
        <v>7</v>
      </c>
      <c r="L96" s="292">
        <v>0</v>
      </c>
      <c r="M96" s="292">
        <v>0</v>
      </c>
    </row>
    <row r="97" spans="1:13" x14ac:dyDescent="0.25">
      <c r="A97" t="s">
        <v>2562</v>
      </c>
      <c r="B97" t="s">
        <v>13</v>
      </c>
      <c r="C97" t="s">
        <v>429</v>
      </c>
      <c r="D97" t="s">
        <v>73</v>
      </c>
      <c r="E97" t="s">
        <v>2612</v>
      </c>
      <c r="F97">
        <v>31</v>
      </c>
      <c r="G97" s="292">
        <v>10500000</v>
      </c>
      <c r="H97" s="292">
        <v>10500000</v>
      </c>
      <c r="I97" s="292">
        <v>10500000</v>
      </c>
      <c r="J97" s="292">
        <v>10500000</v>
      </c>
      <c r="K97" s="292" t="s">
        <v>7</v>
      </c>
      <c r="L97" s="292">
        <v>0</v>
      </c>
      <c r="M97" s="292">
        <v>0</v>
      </c>
    </row>
    <row r="98" spans="1:13" x14ac:dyDescent="0.25">
      <c r="A98" t="s">
        <v>1954</v>
      </c>
      <c r="B98" t="s">
        <v>13</v>
      </c>
      <c r="C98">
        <v>0</v>
      </c>
      <c r="D98" t="s">
        <v>2614</v>
      </c>
      <c r="E98" t="s">
        <v>2612</v>
      </c>
      <c r="F98">
        <v>26</v>
      </c>
      <c r="G98" s="292">
        <v>6000000</v>
      </c>
      <c r="H98" s="292">
        <v>6000000</v>
      </c>
      <c r="I98" s="292" t="s">
        <v>7</v>
      </c>
      <c r="J98" s="292">
        <v>0</v>
      </c>
      <c r="K98" s="292">
        <v>0</v>
      </c>
      <c r="L98" s="292">
        <v>0</v>
      </c>
      <c r="M98" s="292">
        <v>0</v>
      </c>
    </row>
    <row r="99" spans="1:13" x14ac:dyDescent="0.25">
      <c r="A99" t="s">
        <v>1955</v>
      </c>
      <c r="B99" t="s">
        <v>13</v>
      </c>
      <c r="C99">
        <v>0</v>
      </c>
      <c r="D99" t="s">
        <v>2626</v>
      </c>
      <c r="E99" t="s">
        <v>2612</v>
      </c>
      <c r="F99">
        <v>31</v>
      </c>
      <c r="G99" s="292">
        <v>4550000</v>
      </c>
      <c r="H99" s="292">
        <v>4550000</v>
      </c>
      <c r="I99" s="292" t="s">
        <v>7</v>
      </c>
      <c r="J99" s="292">
        <v>0</v>
      </c>
      <c r="K99" s="292">
        <v>0</v>
      </c>
      <c r="L99" s="292">
        <v>0</v>
      </c>
      <c r="M99" s="292">
        <v>0</v>
      </c>
    </row>
    <row r="100" spans="1:13" x14ac:dyDescent="0.25">
      <c r="A100" t="s">
        <v>1504</v>
      </c>
      <c r="B100" t="s">
        <v>13</v>
      </c>
      <c r="C100">
        <v>0</v>
      </c>
      <c r="D100" t="s">
        <v>2621</v>
      </c>
      <c r="E100" t="s">
        <v>2612</v>
      </c>
      <c r="F100">
        <v>27</v>
      </c>
      <c r="G100" s="292">
        <v>3900000</v>
      </c>
      <c r="H100" s="292">
        <v>3900000</v>
      </c>
      <c r="I100" s="292">
        <v>3900000</v>
      </c>
      <c r="J100" s="292" t="s">
        <v>7</v>
      </c>
      <c r="K100" s="292">
        <v>0</v>
      </c>
      <c r="L100" s="292">
        <v>0</v>
      </c>
      <c r="M100" s="292">
        <v>0</v>
      </c>
    </row>
    <row r="101" spans="1:13" x14ac:dyDescent="0.25">
      <c r="A101" t="s">
        <v>2315</v>
      </c>
      <c r="B101" t="s">
        <v>13</v>
      </c>
      <c r="C101">
        <v>0</v>
      </c>
      <c r="D101" t="s">
        <v>2639</v>
      </c>
      <c r="E101" t="s">
        <v>2612</v>
      </c>
      <c r="F101">
        <v>25</v>
      </c>
      <c r="G101" s="292">
        <v>1500000</v>
      </c>
      <c r="H101" s="292" t="s">
        <v>8</v>
      </c>
      <c r="I101" s="292">
        <v>0</v>
      </c>
      <c r="J101" s="292">
        <v>0</v>
      </c>
      <c r="K101" s="292">
        <v>0</v>
      </c>
      <c r="L101" s="292">
        <v>0</v>
      </c>
      <c r="M101" s="292">
        <v>0</v>
      </c>
    </row>
    <row r="102" spans="1:13" x14ac:dyDescent="0.25">
      <c r="A102" t="s">
        <v>2481</v>
      </c>
      <c r="B102" t="s">
        <v>13</v>
      </c>
      <c r="C102">
        <v>0</v>
      </c>
      <c r="D102" t="s">
        <v>2627</v>
      </c>
      <c r="E102" t="s">
        <v>2612</v>
      </c>
      <c r="F102">
        <v>28</v>
      </c>
      <c r="G102" s="292">
        <v>1000000</v>
      </c>
      <c r="H102" s="292">
        <v>1000000</v>
      </c>
      <c r="I102" s="292">
        <v>1000000</v>
      </c>
      <c r="J102" s="292" t="s">
        <v>7</v>
      </c>
      <c r="K102" s="292">
        <v>0</v>
      </c>
      <c r="L102" s="292">
        <v>0</v>
      </c>
      <c r="M102" s="292">
        <v>0</v>
      </c>
    </row>
    <row r="103" spans="1:13" x14ac:dyDescent="0.25">
      <c r="A103" t="s">
        <v>1958</v>
      </c>
      <c r="B103" t="s">
        <v>13</v>
      </c>
      <c r="C103">
        <v>0</v>
      </c>
      <c r="D103" t="s">
        <v>2621</v>
      </c>
      <c r="E103" t="s">
        <v>2612</v>
      </c>
      <c r="F103">
        <v>24</v>
      </c>
      <c r="G103" s="292">
        <v>1000000</v>
      </c>
      <c r="H103" s="292">
        <v>1000000</v>
      </c>
      <c r="I103" s="292" t="s">
        <v>8</v>
      </c>
      <c r="J103" s="292">
        <v>0</v>
      </c>
      <c r="K103" s="292">
        <v>0</v>
      </c>
      <c r="L103" s="292">
        <v>0</v>
      </c>
      <c r="M103" s="292">
        <v>0</v>
      </c>
    </row>
    <row r="104" spans="1:13" x14ac:dyDescent="0.25">
      <c r="A104" t="s">
        <v>2246</v>
      </c>
      <c r="B104" t="s">
        <v>13</v>
      </c>
      <c r="C104" t="s">
        <v>395</v>
      </c>
      <c r="D104" t="s">
        <v>73</v>
      </c>
      <c r="E104" t="s">
        <v>2612</v>
      </c>
      <c r="F104">
        <v>22</v>
      </c>
      <c r="G104" s="292">
        <v>3338333</v>
      </c>
      <c r="H104" s="292" t="s">
        <v>8</v>
      </c>
      <c r="I104" s="292">
        <v>0</v>
      </c>
      <c r="J104" s="292">
        <v>0</v>
      </c>
      <c r="K104" s="292">
        <v>0</v>
      </c>
      <c r="L104" s="292">
        <v>0</v>
      </c>
      <c r="M104" s="292">
        <v>0</v>
      </c>
    </row>
    <row r="105" spans="1:13" x14ac:dyDescent="0.25">
      <c r="A105" t="s">
        <v>1960</v>
      </c>
      <c r="B105" t="s">
        <v>13</v>
      </c>
      <c r="C105" t="s">
        <v>412</v>
      </c>
      <c r="D105" t="s">
        <v>2615</v>
      </c>
      <c r="E105" t="s">
        <v>2612</v>
      </c>
      <c r="F105">
        <v>21</v>
      </c>
      <c r="G105" s="292">
        <v>894166</v>
      </c>
      <c r="H105" s="292" t="s">
        <v>8</v>
      </c>
      <c r="I105" s="292">
        <v>0</v>
      </c>
      <c r="J105" s="292">
        <v>0</v>
      </c>
      <c r="K105" s="292">
        <v>0</v>
      </c>
      <c r="L105" s="292">
        <v>0</v>
      </c>
      <c r="M105" s="292">
        <v>0</v>
      </c>
    </row>
    <row r="106" spans="1:13" x14ac:dyDescent="0.25">
      <c r="A106" t="s">
        <v>2247</v>
      </c>
      <c r="B106" t="s">
        <v>13</v>
      </c>
      <c r="C106">
        <v>0</v>
      </c>
      <c r="D106" t="s">
        <v>2614</v>
      </c>
      <c r="E106" t="s">
        <v>2612</v>
      </c>
      <c r="F106">
        <v>23</v>
      </c>
      <c r="G106" s="292" t="s">
        <v>8</v>
      </c>
      <c r="H106" s="292">
        <v>0</v>
      </c>
      <c r="I106" s="292">
        <v>0</v>
      </c>
      <c r="J106" s="292">
        <v>0</v>
      </c>
      <c r="K106" s="292">
        <v>0</v>
      </c>
      <c r="L106" s="292">
        <v>0</v>
      </c>
      <c r="M106" s="292">
        <v>0</v>
      </c>
    </row>
    <row r="107" spans="1:13" x14ac:dyDescent="0.25">
      <c r="A107" t="s">
        <v>2530</v>
      </c>
      <c r="B107" t="s">
        <v>13</v>
      </c>
      <c r="C107" t="s">
        <v>429</v>
      </c>
      <c r="D107" t="s">
        <v>2617</v>
      </c>
      <c r="E107" t="s">
        <v>2612</v>
      </c>
      <c r="F107">
        <v>34</v>
      </c>
      <c r="G107" s="292">
        <v>6875000</v>
      </c>
      <c r="H107" s="292">
        <v>6875000</v>
      </c>
      <c r="I107" s="292">
        <v>6875000</v>
      </c>
      <c r="J107" s="292">
        <v>6875000</v>
      </c>
      <c r="K107" s="292">
        <v>6875000</v>
      </c>
      <c r="L107" s="292" t="s">
        <v>7</v>
      </c>
      <c r="M107" s="292">
        <v>0</v>
      </c>
    </row>
    <row r="108" spans="1:13" x14ac:dyDescent="0.25">
      <c r="A108" t="s">
        <v>2531</v>
      </c>
      <c r="B108" t="s">
        <v>13</v>
      </c>
      <c r="C108" t="s">
        <v>429</v>
      </c>
      <c r="D108" t="s">
        <v>2618</v>
      </c>
      <c r="E108" t="s">
        <v>2612</v>
      </c>
      <c r="F108">
        <v>35</v>
      </c>
      <c r="G108" s="292">
        <v>5538462</v>
      </c>
      <c r="H108" s="292">
        <v>5538462</v>
      </c>
      <c r="I108" s="292">
        <v>5538462</v>
      </c>
      <c r="J108" s="292">
        <v>5538462</v>
      </c>
      <c r="K108" s="292" t="s">
        <v>7</v>
      </c>
      <c r="L108" s="292">
        <v>0</v>
      </c>
      <c r="M108" s="292">
        <v>0</v>
      </c>
    </row>
    <row r="109" spans="1:13" x14ac:dyDescent="0.25">
      <c r="A109" t="s">
        <v>1664</v>
      </c>
      <c r="B109" t="s">
        <v>13</v>
      </c>
      <c r="C109">
        <v>0</v>
      </c>
      <c r="D109" t="s">
        <v>2618</v>
      </c>
      <c r="E109" t="s">
        <v>2612</v>
      </c>
      <c r="F109">
        <v>28</v>
      </c>
      <c r="G109" s="292">
        <v>4550000</v>
      </c>
      <c r="H109" s="292">
        <v>4550000</v>
      </c>
      <c r="I109" s="292">
        <v>4550000</v>
      </c>
      <c r="J109" s="292" t="s">
        <v>7</v>
      </c>
      <c r="K109" s="292">
        <v>0</v>
      </c>
      <c r="L109" s="292">
        <v>0</v>
      </c>
      <c r="M109" s="292">
        <v>0</v>
      </c>
    </row>
    <row r="110" spans="1:13" x14ac:dyDescent="0.25">
      <c r="A110" t="s">
        <v>1890</v>
      </c>
      <c r="B110" t="s">
        <v>13</v>
      </c>
      <c r="C110">
        <v>0</v>
      </c>
      <c r="D110" t="s">
        <v>2618</v>
      </c>
      <c r="E110" t="s">
        <v>2612</v>
      </c>
      <c r="F110">
        <v>24</v>
      </c>
      <c r="G110" s="292">
        <v>4083333</v>
      </c>
      <c r="H110" s="292">
        <v>4083333</v>
      </c>
      <c r="I110" s="292">
        <v>4083333</v>
      </c>
      <c r="J110" s="292" t="s">
        <v>7</v>
      </c>
      <c r="K110" s="292">
        <v>0</v>
      </c>
      <c r="L110" s="292">
        <v>0</v>
      </c>
      <c r="M110" s="292">
        <v>0</v>
      </c>
    </row>
    <row r="111" spans="1:13" x14ac:dyDescent="0.25">
      <c r="A111" t="s">
        <v>1962</v>
      </c>
      <c r="B111" t="s">
        <v>13</v>
      </c>
      <c r="C111">
        <v>0</v>
      </c>
      <c r="D111" t="s">
        <v>2617</v>
      </c>
      <c r="E111" t="s">
        <v>2612</v>
      </c>
      <c r="F111">
        <v>26</v>
      </c>
      <c r="G111" s="292">
        <v>3850000</v>
      </c>
      <c r="H111" s="292">
        <v>3850000</v>
      </c>
      <c r="I111" s="292">
        <v>3850000</v>
      </c>
      <c r="J111" s="292" t="s">
        <v>7</v>
      </c>
      <c r="K111" s="292">
        <v>0</v>
      </c>
      <c r="L111" s="292">
        <v>0</v>
      </c>
      <c r="M111" s="292">
        <v>0</v>
      </c>
    </row>
    <row r="112" spans="1:13" x14ac:dyDescent="0.25">
      <c r="A112" t="s">
        <v>1965</v>
      </c>
      <c r="B112" t="s">
        <v>13</v>
      </c>
      <c r="C112">
        <v>0</v>
      </c>
      <c r="D112" t="s">
        <v>2618</v>
      </c>
      <c r="E112" t="s">
        <v>2612</v>
      </c>
      <c r="F112">
        <v>27</v>
      </c>
      <c r="G112" s="292">
        <v>1200000</v>
      </c>
      <c r="H112" s="292" t="s">
        <v>7</v>
      </c>
      <c r="I112" s="292">
        <v>0</v>
      </c>
      <c r="J112" s="292">
        <v>0</v>
      </c>
      <c r="K112" s="292">
        <v>0</v>
      </c>
      <c r="L112" s="292">
        <v>0</v>
      </c>
      <c r="M112" s="292">
        <v>0</v>
      </c>
    </row>
    <row r="113" spans="1:13" x14ac:dyDescent="0.25">
      <c r="A113" t="s">
        <v>1590</v>
      </c>
      <c r="B113" t="s">
        <v>13</v>
      </c>
      <c r="C113">
        <v>0</v>
      </c>
      <c r="D113" t="s">
        <v>2618</v>
      </c>
      <c r="E113" t="s">
        <v>2612</v>
      </c>
      <c r="F113">
        <v>25</v>
      </c>
      <c r="G113" s="292">
        <v>925000</v>
      </c>
      <c r="H113" s="292" t="s">
        <v>8</v>
      </c>
      <c r="I113" s="292">
        <v>0</v>
      </c>
      <c r="J113" s="292">
        <v>0</v>
      </c>
      <c r="K113" s="292">
        <v>0</v>
      </c>
      <c r="L113" s="292">
        <v>0</v>
      </c>
      <c r="M113" s="292">
        <v>0</v>
      </c>
    </row>
    <row r="114" spans="1:13" x14ac:dyDescent="0.25">
      <c r="A114" t="s">
        <v>1979</v>
      </c>
      <c r="B114" t="s">
        <v>13</v>
      </c>
      <c r="C114">
        <v>0</v>
      </c>
      <c r="D114" t="s">
        <v>2618</v>
      </c>
      <c r="E114" t="s">
        <v>2612</v>
      </c>
      <c r="F114">
        <v>24</v>
      </c>
      <c r="G114" s="292">
        <v>850000</v>
      </c>
      <c r="H114" s="292">
        <v>850000</v>
      </c>
      <c r="I114" s="292" t="s">
        <v>8</v>
      </c>
      <c r="J114" s="292">
        <v>0</v>
      </c>
      <c r="K114" s="292">
        <v>0</v>
      </c>
      <c r="L114" s="292">
        <v>0</v>
      </c>
      <c r="M114" s="292">
        <v>0</v>
      </c>
    </row>
    <row r="115" spans="1:13" x14ac:dyDescent="0.25">
      <c r="A115" t="s">
        <v>1966</v>
      </c>
      <c r="B115" t="s">
        <v>13</v>
      </c>
      <c r="C115" t="s">
        <v>379</v>
      </c>
      <c r="D115" t="s">
        <v>128</v>
      </c>
      <c r="E115" t="s">
        <v>2612</v>
      </c>
      <c r="F115">
        <v>34</v>
      </c>
      <c r="G115" s="292">
        <v>6000000</v>
      </c>
      <c r="H115" s="292" t="s">
        <v>7</v>
      </c>
      <c r="I115" s="292">
        <v>0</v>
      </c>
      <c r="J115" s="292">
        <v>0</v>
      </c>
      <c r="K115" s="292">
        <v>0</v>
      </c>
      <c r="L115" s="292">
        <v>0</v>
      </c>
      <c r="M115" s="292">
        <v>0</v>
      </c>
    </row>
    <row r="116" spans="1:13" x14ac:dyDescent="0.25">
      <c r="A116" t="s">
        <v>1788</v>
      </c>
      <c r="B116" t="s">
        <v>13</v>
      </c>
      <c r="C116">
        <v>0</v>
      </c>
      <c r="D116" t="s">
        <v>128</v>
      </c>
      <c r="E116" t="s">
        <v>2612</v>
      </c>
      <c r="F116">
        <v>27</v>
      </c>
      <c r="G116" s="292">
        <v>5000000</v>
      </c>
      <c r="H116" s="292" t="s">
        <v>7</v>
      </c>
      <c r="I116" s="292">
        <v>0</v>
      </c>
      <c r="J116" s="292">
        <v>0</v>
      </c>
      <c r="K116" s="292">
        <v>0</v>
      </c>
      <c r="L116" s="292">
        <v>0</v>
      </c>
      <c r="M116" s="292">
        <v>0</v>
      </c>
    </row>
    <row r="117" spans="1:13" x14ac:dyDescent="0.25">
      <c r="A117" t="s">
        <v>1978</v>
      </c>
      <c r="B117" t="s">
        <v>13</v>
      </c>
      <c r="C117">
        <v>0</v>
      </c>
      <c r="D117" t="s">
        <v>128</v>
      </c>
      <c r="E117" t="s">
        <v>2612</v>
      </c>
      <c r="F117">
        <v>25</v>
      </c>
      <c r="G117" s="292">
        <v>1000000</v>
      </c>
      <c r="H117" s="292">
        <v>1000000</v>
      </c>
      <c r="I117" s="292">
        <v>1000000</v>
      </c>
      <c r="J117" s="292" t="s">
        <v>7</v>
      </c>
      <c r="K117" s="292">
        <v>0</v>
      </c>
      <c r="L117" s="292">
        <v>0</v>
      </c>
      <c r="M117" s="292">
        <v>0</v>
      </c>
    </row>
    <row r="118" spans="1:13" x14ac:dyDescent="0.25">
      <c r="A118" t="s">
        <v>2640</v>
      </c>
      <c r="B118" t="s">
        <v>13</v>
      </c>
      <c r="C118" t="s">
        <v>395</v>
      </c>
      <c r="D118" t="s">
        <v>2615</v>
      </c>
      <c r="E118" t="s">
        <v>2619</v>
      </c>
      <c r="F118">
        <v>26</v>
      </c>
      <c r="G118" s="292">
        <v>925000</v>
      </c>
      <c r="H118" s="292" t="s">
        <v>7</v>
      </c>
      <c r="I118" s="292">
        <v>0</v>
      </c>
      <c r="J118" s="292">
        <v>0</v>
      </c>
      <c r="K118" s="292">
        <v>0</v>
      </c>
      <c r="L118" s="292">
        <v>0</v>
      </c>
      <c r="M118" s="292">
        <v>0</v>
      </c>
    </row>
    <row r="119" spans="1:13" x14ac:dyDescent="0.25">
      <c r="A119" t="s">
        <v>2641</v>
      </c>
      <c r="B119" t="s">
        <v>13</v>
      </c>
      <c r="C119" t="s">
        <v>395</v>
      </c>
      <c r="D119" t="s">
        <v>2613</v>
      </c>
      <c r="E119" t="s">
        <v>2619</v>
      </c>
      <c r="F119">
        <v>23</v>
      </c>
      <c r="G119" s="292">
        <v>1775000</v>
      </c>
      <c r="H119" s="292" t="s">
        <v>8</v>
      </c>
      <c r="I119" s="292">
        <v>0</v>
      </c>
      <c r="J119" s="292">
        <v>0</v>
      </c>
      <c r="K119" s="292">
        <v>0</v>
      </c>
      <c r="L119" s="292">
        <v>0</v>
      </c>
      <c r="M119" s="292">
        <v>0</v>
      </c>
    </row>
    <row r="120" spans="1:13" x14ac:dyDescent="0.25">
      <c r="A120" t="s">
        <v>2642</v>
      </c>
      <c r="B120" t="s">
        <v>13</v>
      </c>
      <c r="C120" t="s">
        <v>395</v>
      </c>
      <c r="D120" t="s">
        <v>2613</v>
      </c>
      <c r="E120" t="s">
        <v>2619</v>
      </c>
      <c r="F120">
        <v>20</v>
      </c>
      <c r="G120" s="292">
        <v>925000</v>
      </c>
      <c r="H120" s="292">
        <v>925000</v>
      </c>
      <c r="I120" s="292" t="s">
        <v>8</v>
      </c>
      <c r="J120" s="292">
        <v>0</v>
      </c>
      <c r="K120" s="292">
        <v>0</v>
      </c>
      <c r="L120" s="292">
        <v>0</v>
      </c>
      <c r="M120" s="292">
        <v>0</v>
      </c>
    </row>
    <row r="121" spans="1:13" x14ac:dyDescent="0.25">
      <c r="A121" t="s">
        <v>2643</v>
      </c>
      <c r="B121" t="s">
        <v>13</v>
      </c>
      <c r="C121" t="s">
        <v>395</v>
      </c>
      <c r="D121" t="s">
        <v>2611</v>
      </c>
      <c r="E121" t="s">
        <v>2619</v>
      </c>
      <c r="F121">
        <v>20</v>
      </c>
      <c r="G121" s="292">
        <v>925000</v>
      </c>
      <c r="H121" s="292">
        <v>925000</v>
      </c>
      <c r="I121" s="292">
        <v>925000</v>
      </c>
      <c r="J121" s="292" t="s">
        <v>8</v>
      </c>
      <c r="K121" s="292">
        <v>0</v>
      </c>
      <c r="L121" s="292">
        <v>0</v>
      </c>
      <c r="M121" s="292">
        <v>0</v>
      </c>
    </row>
    <row r="122" spans="1:13" x14ac:dyDescent="0.25">
      <c r="A122" t="s">
        <v>2644</v>
      </c>
      <c r="B122" t="s">
        <v>13</v>
      </c>
      <c r="C122" t="s">
        <v>395</v>
      </c>
      <c r="D122" t="s">
        <v>2626</v>
      </c>
      <c r="E122" t="s">
        <v>2619</v>
      </c>
      <c r="F122">
        <v>19</v>
      </c>
      <c r="G122" s="292">
        <v>925000</v>
      </c>
      <c r="H122" s="292">
        <v>925000</v>
      </c>
      <c r="I122" s="292">
        <v>925000</v>
      </c>
      <c r="J122" s="292" t="s">
        <v>8</v>
      </c>
      <c r="K122" s="292">
        <v>0</v>
      </c>
      <c r="L122" s="292">
        <v>0</v>
      </c>
      <c r="M122" s="292">
        <v>0</v>
      </c>
    </row>
    <row r="123" spans="1:13" x14ac:dyDescent="0.25">
      <c r="A123" t="s">
        <v>2645</v>
      </c>
      <c r="B123" t="s">
        <v>13</v>
      </c>
      <c r="C123" t="s">
        <v>395</v>
      </c>
      <c r="D123" t="s">
        <v>2626</v>
      </c>
      <c r="E123" t="s">
        <v>2619</v>
      </c>
      <c r="F123">
        <v>21</v>
      </c>
      <c r="G123" s="292">
        <v>925000</v>
      </c>
      <c r="H123" s="292">
        <v>925000</v>
      </c>
      <c r="I123" s="292">
        <v>925000</v>
      </c>
      <c r="J123" s="292" t="s">
        <v>8</v>
      </c>
      <c r="K123" s="292">
        <v>0</v>
      </c>
      <c r="L123" s="292">
        <v>0</v>
      </c>
      <c r="M123" s="292">
        <v>0</v>
      </c>
    </row>
    <row r="124" spans="1:13" x14ac:dyDescent="0.25">
      <c r="A124" t="s">
        <v>2646</v>
      </c>
      <c r="B124" t="s">
        <v>13</v>
      </c>
      <c r="C124" t="s">
        <v>395</v>
      </c>
      <c r="D124" t="s">
        <v>73</v>
      </c>
      <c r="E124" t="s">
        <v>2619</v>
      </c>
      <c r="F124">
        <v>21</v>
      </c>
      <c r="G124" s="292">
        <v>925000</v>
      </c>
      <c r="H124" s="292">
        <v>925000</v>
      </c>
      <c r="I124" s="292">
        <v>925000</v>
      </c>
      <c r="J124" s="292" t="s">
        <v>8</v>
      </c>
      <c r="K124" s="292">
        <v>0</v>
      </c>
      <c r="L124" s="292">
        <v>0</v>
      </c>
      <c r="M124" s="292">
        <v>0</v>
      </c>
    </row>
    <row r="125" spans="1:13" x14ac:dyDescent="0.25">
      <c r="A125" t="s">
        <v>2647</v>
      </c>
      <c r="B125" t="s">
        <v>13</v>
      </c>
      <c r="C125" t="s">
        <v>395</v>
      </c>
      <c r="D125" t="s">
        <v>73</v>
      </c>
      <c r="E125" t="s">
        <v>2619</v>
      </c>
      <c r="F125">
        <v>19</v>
      </c>
      <c r="G125" s="292">
        <v>894167</v>
      </c>
      <c r="H125" s="292">
        <v>894167</v>
      </c>
      <c r="I125" s="292">
        <v>894167</v>
      </c>
      <c r="J125" s="292" t="s">
        <v>8</v>
      </c>
      <c r="K125" s="292">
        <v>0</v>
      </c>
      <c r="L125" s="292">
        <v>0</v>
      </c>
      <c r="M125" s="292">
        <v>0</v>
      </c>
    </row>
    <row r="126" spans="1:13" x14ac:dyDescent="0.25">
      <c r="A126" t="s">
        <v>1975</v>
      </c>
      <c r="B126" t="s">
        <v>13</v>
      </c>
      <c r="C126" t="s">
        <v>395</v>
      </c>
      <c r="D126" t="s">
        <v>73</v>
      </c>
      <c r="E126" t="s">
        <v>2619</v>
      </c>
      <c r="F126">
        <v>23</v>
      </c>
      <c r="G126" s="292">
        <v>925000</v>
      </c>
      <c r="H126" s="292" t="s">
        <v>8</v>
      </c>
      <c r="I126" s="292">
        <v>0</v>
      </c>
      <c r="J126" s="292">
        <v>0</v>
      </c>
      <c r="K126" s="292">
        <v>0</v>
      </c>
      <c r="L126" s="292">
        <v>0</v>
      </c>
      <c r="M126" s="292">
        <v>0</v>
      </c>
    </row>
    <row r="127" spans="1:13" x14ac:dyDescent="0.25">
      <c r="A127" t="s">
        <v>1976</v>
      </c>
      <c r="B127" t="s">
        <v>13</v>
      </c>
      <c r="C127" t="s">
        <v>395</v>
      </c>
      <c r="D127" t="s">
        <v>73</v>
      </c>
      <c r="E127" t="s">
        <v>2619</v>
      </c>
      <c r="F127">
        <v>22</v>
      </c>
      <c r="G127" s="292">
        <v>925000</v>
      </c>
      <c r="H127" s="292" t="s">
        <v>8</v>
      </c>
      <c r="I127" s="292">
        <v>0</v>
      </c>
      <c r="J127" s="292">
        <v>0</v>
      </c>
      <c r="K127" s="292">
        <v>0</v>
      </c>
      <c r="L127" s="292">
        <v>0</v>
      </c>
      <c r="M127" s="292">
        <v>0</v>
      </c>
    </row>
    <row r="128" spans="1:13" x14ac:dyDescent="0.25">
      <c r="A128" t="s">
        <v>1677</v>
      </c>
      <c r="B128" t="s">
        <v>13</v>
      </c>
      <c r="C128" t="s">
        <v>395</v>
      </c>
      <c r="D128" t="s">
        <v>2626</v>
      </c>
      <c r="E128" t="s">
        <v>2619</v>
      </c>
      <c r="F128">
        <v>22</v>
      </c>
      <c r="G128" s="292">
        <v>902500</v>
      </c>
      <c r="H128" s="292" t="s">
        <v>8</v>
      </c>
      <c r="I128" s="292">
        <v>0</v>
      </c>
      <c r="J128" s="292">
        <v>0</v>
      </c>
      <c r="K128" s="292">
        <v>0</v>
      </c>
      <c r="L128" s="292">
        <v>0</v>
      </c>
      <c r="M128" s="292">
        <v>0</v>
      </c>
    </row>
    <row r="129" spans="1:13" x14ac:dyDescent="0.25">
      <c r="A129" t="s">
        <v>1753</v>
      </c>
      <c r="B129" t="s">
        <v>13</v>
      </c>
      <c r="C129">
        <v>0</v>
      </c>
      <c r="D129" t="s">
        <v>2623</v>
      </c>
      <c r="E129" t="s">
        <v>2619</v>
      </c>
      <c r="F129">
        <v>23</v>
      </c>
      <c r="G129" s="292">
        <v>750000</v>
      </c>
      <c r="H129" s="292">
        <v>750000</v>
      </c>
      <c r="I129" s="292" t="s">
        <v>8</v>
      </c>
      <c r="J129" s="292">
        <v>0</v>
      </c>
      <c r="K129" s="292">
        <v>0</v>
      </c>
      <c r="L129" s="292">
        <v>0</v>
      </c>
      <c r="M129" s="292">
        <v>0</v>
      </c>
    </row>
    <row r="130" spans="1:13" x14ac:dyDescent="0.25">
      <c r="A130" t="s">
        <v>1957</v>
      </c>
      <c r="B130" t="s">
        <v>13</v>
      </c>
      <c r="C130">
        <v>0</v>
      </c>
      <c r="D130" t="s">
        <v>2648</v>
      </c>
      <c r="E130" t="s">
        <v>2619</v>
      </c>
      <c r="F130">
        <v>24</v>
      </c>
      <c r="G130" s="292">
        <v>750000</v>
      </c>
      <c r="H130" s="292">
        <v>750000</v>
      </c>
      <c r="I130" s="292" t="s">
        <v>8</v>
      </c>
      <c r="J130" s="292">
        <v>0</v>
      </c>
      <c r="K130" s="292">
        <v>0</v>
      </c>
      <c r="L130" s="292">
        <v>0</v>
      </c>
      <c r="M130" s="292">
        <v>0</v>
      </c>
    </row>
    <row r="131" spans="1:13" x14ac:dyDescent="0.25">
      <c r="A131" t="s">
        <v>1982</v>
      </c>
      <c r="B131" t="s">
        <v>13</v>
      </c>
      <c r="C131" t="s">
        <v>395</v>
      </c>
      <c r="D131" t="s">
        <v>2613</v>
      </c>
      <c r="E131" t="s">
        <v>2619</v>
      </c>
      <c r="F131">
        <v>22</v>
      </c>
      <c r="G131" s="292">
        <v>935833</v>
      </c>
      <c r="H131" s="292" t="s">
        <v>8</v>
      </c>
      <c r="I131" s="292">
        <v>0</v>
      </c>
      <c r="J131" s="292">
        <v>0</v>
      </c>
      <c r="K131" s="292">
        <v>0</v>
      </c>
      <c r="L131" s="292">
        <v>0</v>
      </c>
      <c r="M131" s="292">
        <v>0</v>
      </c>
    </row>
    <row r="132" spans="1:13" x14ac:dyDescent="0.25">
      <c r="A132" t="s">
        <v>1984</v>
      </c>
      <c r="B132" t="s">
        <v>13</v>
      </c>
      <c r="C132" t="s">
        <v>395</v>
      </c>
      <c r="D132" t="s">
        <v>2626</v>
      </c>
      <c r="E132" t="s">
        <v>2619</v>
      </c>
      <c r="F132">
        <v>22</v>
      </c>
      <c r="G132" s="292">
        <v>706666</v>
      </c>
      <c r="H132" s="292" t="s">
        <v>8</v>
      </c>
      <c r="I132" s="292">
        <v>0</v>
      </c>
      <c r="J132" s="292">
        <v>0</v>
      </c>
      <c r="K132" s="292">
        <v>0</v>
      </c>
      <c r="L132" s="292">
        <v>0</v>
      </c>
      <c r="M132" s="292">
        <v>0</v>
      </c>
    </row>
    <row r="133" spans="1:13" x14ac:dyDescent="0.25">
      <c r="A133" t="s">
        <v>1970</v>
      </c>
      <c r="B133" t="s">
        <v>13</v>
      </c>
      <c r="C133">
        <v>0</v>
      </c>
      <c r="D133" t="s">
        <v>2626</v>
      </c>
      <c r="E133" t="s">
        <v>2619</v>
      </c>
      <c r="F133">
        <v>25</v>
      </c>
      <c r="G133" s="292">
        <v>700000</v>
      </c>
      <c r="H133" s="292" t="s">
        <v>8</v>
      </c>
      <c r="I133" s="292">
        <v>0</v>
      </c>
      <c r="J133" s="292">
        <v>0</v>
      </c>
      <c r="K133" s="292">
        <v>0</v>
      </c>
      <c r="L133" s="292">
        <v>0</v>
      </c>
      <c r="M133" s="292">
        <v>0</v>
      </c>
    </row>
    <row r="134" spans="1:13" x14ac:dyDescent="0.25">
      <c r="A134" t="s">
        <v>1959</v>
      </c>
      <c r="B134" t="s">
        <v>13</v>
      </c>
      <c r="C134">
        <v>0</v>
      </c>
      <c r="D134" t="s">
        <v>2626</v>
      </c>
      <c r="E134" t="s">
        <v>2619</v>
      </c>
      <c r="F134">
        <v>24</v>
      </c>
      <c r="G134" s="292" t="s">
        <v>8</v>
      </c>
      <c r="H134" s="292">
        <v>0</v>
      </c>
      <c r="I134" s="292">
        <v>0</v>
      </c>
      <c r="J134" s="292">
        <v>0</v>
      </c>
      <c r="K134" s="292">
        <v>0</v>
      </c>
      <c r="L134" s="292">
        <v>0</v>
      </c>
      <c r="M134" s="292">
        <v>0</v>
      </c>
    </row>
    <row r="135" spans="1:13" x14ac:dyDescent="0.25">
      <c r="A135" t="s">
        <v>1967</v>
      </c>
      <c r="B135" t="s">
        <v>13</v>
      </c>
      <c r="C135" t="s">
        <v>395</v>
      </c>
      <c r="D135" t="s">
        <v>2618</v>
      </c>
      <c r="E135" t="s">
        <v>2619</v>
      </c>
      <c r="F135">
        <v>22</v>
      </c>
      <c r="G135" s="292">
        <v>925000</v>
      </c>
      <c r="H135" s="292">
        <v>925000</v>
      </c>
      <c r="I135" s="292" t="s">
        <v>8</v>
      </c>
      <c r="J135" s="292">
        <v>0</v>
      </c>
      <c r="K135" s="292">
        <v>0</v>
      </c>
      <c r="L135" s="292">
        <v>0</v>
      </c>
      <c r="M135" s="292">
        <v>0</v>
      </c>
    </row>
    <row r="136" spans="1:13" x14ac:dyDescent="0.25">
      <c r="A136" t="s">
        <v>1971</v>
      </c>
      <c r="B136" t="s">
        <v>13</v>
      </c>
      <c r="C136" t="s">
        <v>395</v>
      </c>
      <c r="D136" t="s">
        <v>2617</v>
      </c>
      <c r="E136" t="s">
        <v>2619</v>
      </c>
      <c r="F136">
        <v>20</v>
      </c>
      <c r="G136" s="292">
        <v>1279166</v>
      </c>
      <c r="H136" s="292">
        <v>1279166</v>
      </c>
      <c r="I136" s="292" t="s">
        <v>8</v>
      </c>
      <c r="J136" s="292">
        <v>0</v>
      </c>
      <c r="K136" s="292">
        <v>0</v>
      </c>
      <c r="L136" s="292">
        <v>0</v>
      </c>
      <c r="M136" s="292">
        <v>0</v>
      </c>
    </row>
    <row r="137" spans="1:13" x14ac:dyDescent="0.25">
      <c r="A137" t="s">
        <v>2649</v>
      </c>
      <c r="B137" t="s">
        <v>13</v>
      </c>
      <c r="C137" t="s">
        <v>397</v>
      </c>
      <c r="D137" t="s">
        <v>82</v>
      </c>
      <c r="E137" t="s">
        <v>398</v>
      </c>
      <c r="F137">
        <v>19</v>
      </c>
      <c r="G137" s="292">
        <v>1135833</v>
      </c>
      <c r="H137" s="292">
        <v>1135833</v>
      </c>
      <c r="I137" s="292">
        <v>1135833</v>
      </c>
      <c r="J137" s="292" t="s">
        <v>8</v>
      </c>
      <c r="K137" s="292">
        <v>0</v>
      </c>
      <c r="L137" s="292">
        <v>0</v>
      </c>
      <c r="M137" s="292">
        <v>0</v>
      </c>
    </row>
    <row r="138" spans="1:13" x14ac:dyDescent="0.25">
      <c r="A138" t="s">
        <v>1972</v>
      </c>
      <c r="B138" t="s">
        <v>13</v>
      </c>
      <c r="C138" t="s">
        <v>397</v>
      </c>
      <c r="D138" t="s">
        <v>2617</v>
      </c>
      <c r="E138" t="s">
        <v>398</v>
      </c>
      <c r="F138">
        <v>18</v>
      </c>
      <c r="G138" s="292">
        <v>1744167</v>
      </c>
      <c r="H138" s="292">
        <v>1744167</v>
      </c>
      <c r="I138" s="292">
        <v>1744167</v>
      </c>
      <c r="J138" s="292" t="s">
        <v>8</v>
      </c>
      <c r="K138" s="292">
        <v>0</v>
      </c>
      <c r="L138" s="292">
        <v>0</v>
      </c>
      <c r="M138" s="292">
        <v>0</v>
      </c>
    </row>
    <row r="139" spans="1:13" x14ac:dyDescent="0.25">
      <c r="A139" t="s">
        <v>2650</v>
      </c>
      <c r="B139" t="s">
        <v>13</v>
      </c>
      <c r="C139" t="s">
        <v>395</v>
      </c>
      <c r="D139" t="s">
        <v>82</v>
      </c>
      <c r="E139" t="s">
        <v>2619</v>
      </c>
      <c r="F139">
        <v>21</v>
      </c>
      <c r="G139" s="292">
        <v>925000</v>
      </c>
      <c r="H139" s="292">
        <v>925000</v>
      </c>
      <c r="I139" s="292">
        <v>925000</v>
      </c>
      <c r="J139" s="292" t="s">
        <v>8</v>
      </c>
      <c r="K139" s="292">
        <v>0</v>
      </c>
      <c r="L139" s="292">
        <v>0</v>
      </c>
      <c r="M139" s="292">
        <v>0</v>
      </c>
    </row>
    <row r="140" spans="1:13" x14ac:dyDescent="0.25">
      <c r="A140" t="s">
        <v>1974</v>
      </c>
      <c r="B140" t="s">
        <v>13</v>
      </c>
      <c r="C140" t="s">
        <v>395</v>
      </c>
      <c r="D140" t="s">
        <v>82</v>
      </c>
      <c r="E140" t="s">
        <v>2619</v>
      </c>
      <c r="F140">
        <v>21</v>
      </c>
      <c r="G140" s="292">
        <v>925000</v>
      </c>
      <c r="H140" s="292">
        <v>925000</v>
      </c>
      <c r="I140" s="292" t="s">
        <v>8</v>
      </c>
      <c r="J140" s="292">
        <v>0</v>
      </c>
      <c r="K140" s="292">
        <v>0</v>
      </c>
      <c r="L140" s="292">
        <v>0</v>
      </c>
      <c r="M140" s="292">
        <v>0</v>
      </c>
    </row>
    <row r="141" spans="1:13" x14ac:dyDescent="0.25">
      <c r="A141" t="s">
        <v>1977</v>
      </c>
      <c r="B141" t="s">
        <v>13</v>
      </c>
      <c r="C141" t="s">
        <v>395</v>
      </c>
      <c r="D141" t="s">
        <v>2618</v>
      </c>
      <c r="E141" t="s">
        <v>2619</v>
      </c>
      <c r="F141">
        <v>23</v>
      </c>
      <c r="G141" s="292">
        <v>925000</v>
      </c>
      <c r="H141" s="292" t="s">
        <v>8</v>
      </c>
      <c r="I141" s="292">
        <v>0</v>
      </c>
      <c r="J141" s="292">
        <v>0</v>
      </c>
      <c r="K141" s="292">
        <v>0</v>
      </c>
      <c r="L141" s="292">
        <v>0</v>
      </c>
      <c r="M141" s="292">
        <v>0</v>
      </c>
    </row>
    <row r="142" spans="1:13" x14ac:dyDescent="0.25">
      <c r="A142" t="s">
        <v>1969</v>
      </c>
      <c r="B142" t="s">
        <v>13</v>
      </c>
      <c r="C142" t="s">
        <v>395</v>
      </c>
      <c r="D142" t="s">
        <v>128</v>
      </c>
      <c r="E142" t="s">
        <v>2619</v>
      </c>
      <c r="F142">
        <v>24</v>
      </c>
      <c r="G142" s="292">
        <v>1137500</v>
      </c>
      <c r="H142" s="292" t="s">
        <v>8</v>
      </c>
      <c r="I142" s="292">
        <v>0</v>
      </c>
      <c r="J142" s="292">
        <v>0</v>
      </c>
      <c r="K142" s="292">
        <v>0</v>
      </c>
      <c r="L142" s="292">
        <v>0</v>
      </c>
      <c r="M142" s="292">
        <v>0</v>
      </c>
    </row>
    <row r="143" spans="1:13" x14ac:dyDescent="0.25">
      <c r="A143" t="s">
        <v>2527</v>
      </c>
      <c r="B143" t="s">
        <v>29</v>
      </c>
      <c r="C143" t="s">
        <v>429</v>
      </c>
      <c r="D143" t="s">
        <v>73</v>
      </c>
      <c r="E143" t="s">
        <v>2612</v>
      </c>
      <c r="F143">
        <v>32</v>
      </c>
      <c r="G143" s="292">
        <v>9500000</v>
      </c>
      <c r="H143" s="292">
        <v>9500000</v>
      </c>
      <c r="I143" s="292">
        <v>9500000</v>
      </c>
      <c r="J143" s="292" t="s">
        <v>7</v>
      </c>
      <c r="K143" s="292">
        <v>0</v>
      </c>
      <c r="L143" s="292">
        <v>0</v>
      </c>
      <c r="M143" s="292">
        <v>0</v>
      </c>
    </row>
    <row r="144" spans="1:13" x14ac:dyDescent="0.25">
      <c r="A144" t="s">
        <v>2560</v>
      </c>
      <c r="B144" t="s">
        <v>29</v>
      </c>
      <c r="C144" t="s">
        <v>429</v>
      </c>
      <c r="D144" t="s">
        <v>73</v>
      </c>
      <c r="E144" t="s">
        <v>2612</v>
      </c>
      <c r="F144">
        <v>31</v>
      </c>
      <c r="G144" s="292">
        <v>8700000</v>
      </c>
      <c r="H144" s="292">
        <v>8700000</v>
      </c>
      <c r="I144" s="292">
        <v>8700000</v>
      </c>
      <c r="J144" s="292">
        <v>8700000</v>
      </c>
      <c r="K144" s="292">
        <v>8700000</v>
      </c>
      <c r="L144" s="292">
        <v>8700000</v>
      </c>
      <c r="M144" s="292" t="s">
        <v>7</v>
      </c>
    </row>
    <row r="145" spans="1:13" x14ac:dyDescent="0.25">
      <c r="A145" t="s">
        <v>1886</v>
      </c>
      <c r="B145" t="s">
        <v>29</v>
      </c>
      <c r="C145">
        <v>0</v>
      </c>
      <c r="D145" t="s">
        <v>2615</v>
      </c>
      <c r="E145" t="s">
        <v>2612</v>
      </c>
      <c r="F145">
        <v>24</v>
      </c>
      <c r="G145" s="292">
        <v>6000000</v>
      </c>
      <c r="H145" s="292">
        <v>6000000</v>
      </c>
      <c r="I145" s="292">
        <v>6000000</v>
      </c>
      <c r="J145" s="292">
        <v>6000000</v>
      </c>
      <c r="K145" s="292">
        <v>6000000</v>
      </c>
      <c r="L145" s="292" t="s">
        <v>7</v>
      </c>
      <c r="M145" s="292">
        <v>0</v>
      </c>
    </row>
    <row r="146" spans="1:13" x14ac:dyDescent="0.25">
      <c r="A146" t="s">
        <v>1881</v>
      </c>
      <c r="B146" t="s">
        <v>29</v>
      </c>
      <c r="C146" t="s">
        <v>381</v>
      </c>
      <c r="D146" t="s">
        <v>2611</v>
      </c>
      <c r="E146" t="s">
        <v>2612</v>
      </c>
      <c r="F146">
        <v>32</v>
      </c>
      <c r="G146" s="292">
        <v>5300000</v>
      </c>
      <c r="H146" s="292">
        <v>5300000</v>
      </c>
      <c r="I146" s="292">
        <v>5300000</v>
      </c>
      <c r="J146" s="292">
        <v>5300000</v>
      </c>
      <c r="K146" s="292" t="s">
        <v>7</v>
      </c>
      <c r="L146" s="292">
        <v>0</v>
      </c>
      <c r="M146" s="292">
        <v>0</v>
      </c>
    </row>
    <row r="147" spans="1:13" x14ac:dyDescent="0.25">
      <c r="A147" t="s">
        <v>2238</v>
      </c>
      <c r="B147" t="s">
        <v>29</v>
      </c>
      <c r="C147">
        <v>0</v>
      </c>
      <c r="D147" t="s">
        <v>2639</v>
      </c>
      <c r="E147" t="s">
        <v>2612</v>
      </c>
      <c r="F147">
        <v>25</v>
      </c>
      <c r="G147" s="292">
        <v>4900000</v>
      </c>
      <c r="H147" s="292" t="s">
        <v>7</v>
      </c>
      <c r="I147" s="292">
        <v>0</v>
      </c>
      <c r="J147" s="292">
        <v>0</v>
      </c>
      <c r="K147" s="292">
        <v>0</v>
      </c>
      <c r="L147" s="292">
        <v>0</v>
      </c>
      <c r="M147" s="292">
        <v>0</v>
      </c>
    </row>
    <row r="148" spans="1:13" x14ac:dyDescent="0.25">
      <c r="A148" t="s">
        <v>1473</v>
      </c>
      <c r="B148" t="s">
        <v>29</v>
      </c>
      <c r="C148">
        <v>0</v>
      </c>
      <c r="D148" t="s">
        <v>2621</v>
      </c>
      <c r="E148" t="s">
        <v>2612</v>
      </c>
      <c r="F148">
        <v>26</v>
      </c>
      <c r="G148" s="292">
        <v>4100000</v>
      </c>
      <c r="H148" s="292">
        <v>4100000</v>
      </c>
      <c r="I148" s="292" t="s">
        <v>7</v>
      </c>
      <c r="J148" s="292">
        <v>0</v>
      </c>
      <c r="K148" s="292">
        <v>0</v>
      </c>
      <c r="L148" s="292">
        <v>0</v>
      </c>
      <c r="M148" s="292">
        <v>0</v>
      </c>
    </row>
    <row r="149" spans="1:13" x14ac:dyDescent="0.25">
      <c r="A149" t="s">
        <v>2169</v>
      </c>
      <c r="B149" t="s">
        <v>29</v>
      </c>
      <c r="C149" t="s">
        <v>390</v>
      </c>
      <c r="D149" t="s">
        <v>2614</v>
      </c>
      <c r="E149" t="s">
        <v>2612</v>
      </c>
      <c r="F149">
        <v>27</v>
      </c>
      <c r="G149" s="292">
        <v>3500000</v>
      </c>
      <c r="H149" s="292">
        <v>3500000</v>
      </c>
      <c r="I149" s="292">
        <v>3500000</v>
      </c>
      <c r="J149" s="292">
        <v>3500000</v>
      </c>
      <c r="K149" s="292">
        <v>3500000</v>
      </c>
      <c r="L149" s="292">
        <v>3500000</v>
      </c>
      <c r="M149" s="292" t="s">
        <v>7</v>
      </c>
    </row>
    <row r="150" spans="1:13" x14ac:dyDescent="0.25">
      <c r="A150" t="s">
        <v>1883</v>
      </c>
      <c r="B150" t="s">
        <v>29</v>
      </c>
      <c r="C150">
        <v>0</v>
      </c>
      <c r="D150" t="s">
        <v>2614</v>
      </c>
      <c r="E150" t="s">
        <v>2612</v>
      </c>
      <c r="F150">
        <v>27</v>
      </c>
      <c r="G150" s="292">
        <v>3500000</v>
      </c>
      <c r="H150" s="292">
        <v>3500000</v>
      </c>
      <c r="I150" s="292">
        <v>3500000</v>
      </c>
      <c r="J150" s="292" t="s">
        <v>7</v>
      </c>
      <c r="K150" s="292">
        <v>0</v>
      </c>
      <c r="L150" s="292">
        <v>0</v>
      </c>
      <c r="M150" s="292">
        <v>0</v>
      </c>
    </row>
    <row r="151" spans="1:13" x14ac:dyDescent="0.25">
      <c r="A151" t="s">
        <v>1475</v>
      </c>
      <c r="B151" t="s">
        <v>29</v>
      </c>
      <c r="C151">
        <v>0</v>
      </c>
      <c r="D151" t="s">
        <v>2623</v>
      </c>
      <c r="E151" t="s">
        <v>2612</v>
      </c>
      <c r="F151">
        <v>23</v>
      </c>
      <c r="G151" s="292">
        <v>1250000</v>
      </c>
      <c r="H151" s="292" t="s">
        <v>8</v>
      </c>
      <c r="I151" s="292">
        <v>0</v>
      </c>
      <c r="J151" s="292">
        <v>0</v>
      </c>
      <c r="K151" s="292">
        <v>0</v>
      </c>
      <c r="L151" s="292">
        <v>0</v>
      </c>
      <c r="M151" s="292">
        <v>0</v>
      </c>
    </row>
    <row r="152" spans="1:13" x14ac:dyDescent="0.25">
      <c r="A152" t="s">
        <v>1968</v>
      </c>
      <c r="B152" t="s">
        <v>29</v>
      </c>
      <c r="C152" t="s">
        <v>412</v>
      </c>
      <c r="D152" t="s">
        <v>2648</v>
      </c>
      <c r="E152" t="s">
        <v>2612</v>
      </c>
      <c r="F152">
        <v>24</v>
      </c>
      <c r="G152" s="292">
        <v>3775000</v>
      </c>
      <c r="H152" s="292" t="s">
        <v>8</v>
      </c>
      <c r="I152" s="292">
        <v>0</v>
      </c>
      <c r="J152" s="292">
        <v>0</v>
      </c>
      <c r="K152" s="292">
        <v>0</v>
      </c>
      <c r="L152" s="292">
        <v>0</v>
      </c>
      <c r="M152" s="292">
        <v>0</v>
      </c>
    </row>
    <row r="153" spans="1:13" x14ac:dyDescent="0.25">
      <c r="A153" t="s">
        <v>1884</v>
      </c>
      <c r="B153" t="s">
        <v>29</v>
      </c>
      <c r="C153">
        <v>0</v>
      </c>
      <c r="D153" t="s">
        <v>2614</v>
      </c>
      <c r="E153" t="s">
        <v>2612</v>
      </c>
      <c r="F153">
        <v>24</v>
      </c>
      <c r="G153" s="292">
        <v>750000</v>
      </c>
      <c r="H153" s="292" t="s">
        <v>8</v>
      </c>
      <c r="I153" s="292">
        <v>0</v>
      </c>
      <c r="J153" s="292">
        <v>0</v>
      </c>
      <c r="K153" s="292">
        <v>0</v>
      </c>
      <c r="L153" s="292">
        <v>0</v>
      </c>
      <c r="M153" s="292">
        <v>0</v>
      </c>
    </row>
    <row r="154" spans="1:13" x14ac:dyDescent="0.25">
      <c r="A154" t="s">
        <v>1909</v>
      </c>
      <c r="B154" t="s">
        <v>29</v>
      </c>
      <c r="C154">
        <v>0</v>
      </c>
      <c r="D154" t="s">
        <v>2626</v>
      </c>
      <c r="E154" t="s">
        <v>2612</v>
      </c>
      <c r="F154">
        <v>24</v>
      </c>
      <c r="G154" s="292" t="s">
        <v>8</v>
      </c>
      <c r="H154" s="292">
        <v>0</v>
      </c>
      <c r="I154" s="292">
        <v>0</v>
      </c>
      <c r="J154" s="292">
        <v>0</v>
      </c>
      <c r="K154" s="292">
        <v>0</v>
      </c>
      <c r="L154" s="292">
        <v>0</v>
      </c>
      <c r="M154" s="292">
        <v>0</v>
      </c>
    </row>
    <row r="155" spans="1:13" x14ac:dyDescent="0.25">
      <c r="A155" t="s">
        <v>1897</v>
      </c>
      <c r="B155" t="s">
        <v>29</v>
      </c>
      <c r="C155">
        <v>0</v>
      </c>
      <c r="D155" t="s">
        <v>2621</v>
      </c>
      <c r="E155" t="s">
        <v>2612</v>
      </c>
      <c r="F155">
        <v>24</v>
      </c>
      <c r="G155" s="292" t="s">
        <v>8</v>
      </c>
      <c r="H155" s="292">
        <v>0</v>
      </c>
      <c r="I155" s="292">
        <v>0</v>
      </c>
      <c r="J155" s="292">
        <v>0</v>
      </c>
      <c r="K155" s="292">
        <v>0</v>
      </c>
      <c r="L155" s="292">
        <v>0</v>
      </c>
      <c r="M155" s="292">
        <v>0</v>
      </c>
    </row>
    <row r="156" spans="1:13" x14ac:dyDescent="0.25">
      <c r="A156" t="s">
        <v>2528</v>
      </c>
      <c r="B156" t="s">
        <v>29</v>
      </c>
      <c r="C156" t="s">
        <v>379</v>
      </c>
      <c r="D156" t="s">
        <v>2617</v>
      </c>
      <c r="E156" t="s">
        <v>2612</v>
      </c>
      <c r="F156">
        <v>32</v>
      </c>
      <c r="G156" s="292">
        <v>7250000</v>
      </c>
      <c r="H156" s="292">
        <v>7250000</v>
      </c>
      <c r="I156" s="292">
        <v>7250000</v>
      </c>
      <c r="J156" s="292" t="s">
        <v>7</v>
      </c>
      <c r="K156" s="292">
        <v>0</v>
      </c>
      <c r="L156" s="292">
        <v>0</v>
      </c>
      <c r="M156" s="292">
        <v>0</v>
      </c>
    </row>
    <row r="157" spans="1:13" x14ac:dyDescent="0.25">
      <c r="A157" t="s">
        <v>1888</v>
      </c>
      <c r="B157" t="s">
        <v>29</v>
      </c>
      <c r="C157" t="s">
        <v>390</v>
      </c>
      <c r="D157" t="s">
        <v>2617</v>
      </c>
      <c r="E157" t="s">
        <v>2612</v>
      </c>
      <c r="F157">
        <v>28</v>
      </c>
      <c r="G157" s="292">
        <v>5500000</v>
      </c>
      <c r="H157" s="292" t="s">
        <v>7</v>
      </c>
      <c r="I157" s="292">
        <v>0</v>
      </c>
      <c r="J157" s="292">
        <v>0</v>
      </c>
      <c r="K157" s="292">
        <v>0</v>
      </c>
      <c r="L157" s="292">
        <v>0</v>
      </c>
      <c r="M157" s="292">
        <v>0</v>
      </c>
    </row>
    <row r="158" spans="1:13" x14ac:dyDescent="0.25">
      <c r="A158" t="s">
        <v>1889</v>
      </c>
      <c r="B158" t="s">
        <v>29</v>
      </c>
      <c r="C158">
        <v>0</v>
      </c>
      <c r="D158" t="s">
        <v>2618</v>
      </c>
      <c r="E158" t="s">
        <v>2612</v>
      </c>
      <c r="F158">
        <v>27</v>
      </c>
      <c r="G158" s="292">
        <v>4100000</v>
      </c>
      <c r="H158" s="292">
        <v>4100000</v>
      </c>
      <c r="I158" s="292">
        <v>4100000</v>
      </c>
      <c r="J158" s="292">
        <v>4100000</v>
      </c>
      <c r="K158" s="292" t="s">
        <v>7</v>
      </c>
      <c r="L158" s="292">
        <v>0</v>
      </c>
      <c r="M158" s="292">
        <v>0</v>
      </c>
    </row>
    <row r="159" spans="1:13" x14ac:dyDescent="0.25">
      <c r="A159" t="s">
        <v>2444</v>
      </c>
      <c r="B159" t="s">
        <v>29</v>
      </c>
      <c r="C159">
        <v>0</v>
      </c>
      <c r="D159" t="s">
        <v>2617</v>
      </c>
      <c r="E159" t="s">
        <v>2612</v>
      </c>
      <c r="F159">
        <v>27</v>
      </c>
      <c r="G159" s="292">
        <v>4000000</v>
      </c>
      <c r="H159" s="292">
        <v>4000000</v>
      </c>
      <c r="I159" s="292" t="s">
        <v>7</v>
      </c>
      <c r="J159" s="292">
        <v>0</v>
      </c>
      <c r="K159" s="292">
        <v>0</v>
      </c>
      <c r="L159" s="292">
        <v>0</v>
      </c>
      <c r="M159" s="292">
        <v>0</v>
      </c>
    </row>
    <row r="160" spans="1:13" x14ac:dyDescent="0.25">
      <c r="A160" t="s">
        <v>1891</v>
      </c>
      <c r="B160" t="s">
        <v>29</v>
      </c>
      <c r="C160">
        <v>0</v>
      </c>
      <c r="D160" t="s">
        <v>2618</v>
      </c>
      <c r="E160" t="s">
        <v>2612</v>
      </c>
      <c r="F160">
        <v>32</v>
      </c>
      <c r="G160" s="292">
        <v>3250000</v>
      </c>
      <c r="H160" s="292">
        <v>3250000</v>
      </c>
      <c r="I160" s="292">
        <v>3250000</v>
      </c>
      <c r="J160" s="292">
        <v>3250000</v>
      </c>
      <c r="K160" s="292" t="s">
        <v>7</v>
      </c>
      <c r="L160" s="292">
        <v>0</v>
      </c>
      <c r="M160" s="292">
        <v>0</v>
      </c>
    </row>
    <row r="161" spans="1:13" x14ac:dyDescent="0.25">
      <c r="A161" t="s">
        <v>1898</v>
      </c>
      <c r="B161" t="s">
        <v>29</v>
      </c>
      <c r="C161">
        <v>0</v>
      </c>
      <c r="D161" t="s">
        <v>82</v>
      </c>
      <c r="E161" t="s">
        <v>2612</v>
      </c>
      <c r="F161">
        <v>25</v>
      </c>
      <c r="G161" s="292">
        <v>850000</v>
      </c>
      <c r="H161" s="292" t="s">
        <v>8</v>
      </c>
      <c r="I161" s="292">
        <v>0</v>
      </c>
      <c r="J161" s="292">
        <v>0</v>
      </c>
      <c r="K161" s="292">
        <v>0</v>
      </c>
      <c r="L161" s="292">
        <v>0</v>
      </c>
      <c r="M161" s="292">
        <v>0</v>
      </c>
    </row>
    <row r="162" spans="1:13" x14ac:dyDescent="0.25">
      <c r="A162" t="s">
        <v>1913</v>
      </c>
      <c r="B162" t="s">
        <v>29</v>
      </c>
      <c r="C162">
        <v>0</v>
      </c>
      <c r="D162" t="s">
        <v>2617</v>
      </c>
      <c r="E162" t="s">
        <v>2612</v>
      </c>
      <c r="F162">
        <v>28</v>
      </c>
      <c r="G162" s="292">
        <v>700000</v>
      </c>
      <c r="H162" s="292">
        <v>700000</v>
      </c>
      <c r="I162" s="292" t="s">
        <v>7</v>
      </c>
      <c r="J162" s="292">
        <v>0</v>
      </c>
      <c r="K162" s="292">
        <v>0</v>
      </c>
      <c r="L162" s="292">
        <v>0</v>
      </c>
      <c r="M162" s="292">
        <v>0</v>
      </c>
    </row>
    <row r="163" spans="1:13" x14ac:dyDescent="0.25">
      <c r="A163" t="s">
        <v>1893</v>
      </c>
      <c r="B163" t="s">
        <v>29</v>
      </c>
      <c r="C163">
        <v>0</v>
      </c>
      <c r="D163" t="s">
        <v>2617</v>
      </c>
      <c r="E163" t="s">
        <v>2612</v>
      </c>
      <c r="F163">
        <v>29</v>
      </c>
      <c r="G163" s="292">
        <v>700000</v>
      </c>
      <c r="H163" s="292">
        <v>700000</v>
      </c>
      <c r="I163" s="292" t="s">
        <v>7</v>
      </c>
      <c r="J163" s="292">
        <v>0</v>
      </c>
      <c r="K163" s="292">
        <v>0</v>
      </c>
      <c r="L163" s="292">
        <v>0</v>
      </c>
      <c r="M163" s="292">
        <v>0</v>
      </c>
    </row>
    <row r="164" spans="1:13" x14ac:dyDescent="0.25">
      <c r="A164" t="s">
        <v>2222</v>
      </c>
      <c r="B164" t="s">
        <v>29</v>
      </c>
      <c r="C164">
        <v>0</v>
      </c>
      <c r="D164" t="s">
        <v>2618</v>
      </c>
      <c r="E164" t="s">
        <v>2612</v>
      </c>
      <c r="F164">
        <v>23</v>
      </c>
      <c r="G164" s="292" t="s">
        <v>8</v>
      </c>
      <c r="H164" s="292">
        <v>0</v>
      </c>
      <c r="I164" s="292">
        <v>0</v>
      </c>
      <c r="J164" s="292">
        <v>0</v>
      </c>
      <c r="K164" s="292">
        <v>0</v>
      </c>
      <c r="L164" s="292">
        <v>0</v>
      </c>
      <c r="M164" s="292">
        <v>0</v>
      </c>
    </row>
    <row r="165" spans="1:13" x14ac:dyDescent="0.25">
      <c r="A165" t="s">
        <v>1894</v>
      </c>
      <c r="B165" t="s">
        <v>29</v>
      </c>
      <c r="C165">
        <v>0</v>
      </c>
      <c r="D165" t="s">
        <v>128</v>
      </c>
      <c r="E165" t="s">
        <v>2612</v>
      </c>
      <c r="F165">
        <v>25</v>
      </c>
      <c r="G165" s="292">
        <v>3750000</v>
      </c>
      <c r="H165" s="292" t="s">
        <v>8</v>
      </c>
      <c r="I165" s="292">
        <v>0</v>
      </c>
      <c r="J165" s="292">
        <v>0</v>
      </c>
      <c r="K165" s="292">
        <v>0</v>
      </c>
      <c r="L165" s="292">
        <v>0</v>
      </c>
      <c r="M165" s="292">
        <v>0</v>
      </c>
    </row>
    <row r="166" spans="1:13" x14ac:dyDescent="0.25">
      <c r="A166" t="s">
        <v>1895</v>
      </c>
      <c r="B166" t="s">
        <v>29</v>
      </c>
      <c r="C166">
        <v>0</v>
      </c>
      <c r="D166" t="s">
        <v>128</v>
      </c>
      <c r="E166" t="s">
        <v>2612</v>
      </c>
      <c r="F166">
        <v>27</v>
      </c>
      <c r="G166" s="292">
        <v>1250000</v>
      </c>
      <c r="H166" s="292">
        <v>1250000</v>
      </c>
      <c r="I166" s="292">
        <v>1250000</v>
      </c>
      <c r="J166" s="292" t="s">
        <v>7</v>
      </c>
      <c r="K166" s="292">
        <v>0</v>
      </c>
      <c r="L166" s="292">
        <v>0</v>
      </c>
      <c r="M166" s="292">
        <v>0</v>
      </c>
    </row>
    <row r="167" spans="1:13" x14ac:dyDescent="0.25">
      <c r="A167" t="s">
        <v>1899</v>
      </c>
      <c r="B167" t="s">
        <v>29</v>
      </c>
      <c r="C167" t="s">
        <v>395</v>
      </c>
      <c r="D167" t="s">
        <v>73</v>
      </c>
      <c r="E167" t="s">
        <v>2619</v>
      </c>
      <c r="F167">
        <v>23</v>
      </c>
      <c r="G167" s="292">
        <v>925000</v>
      </c>
      <c r="H167" s="292" t="s">
        <v>8</v>
      </c>
      <c r="I167" s="292">
        <v>0</v>
      </c>
      <c r="J167" s="292">
        <v>0</v>
      </c>
      <c r="K167" s="292">
        <v>0</v>
      </c>
      <c r="L167" s="292">
        <v>0</v>
      </c>
      <c r="M167" s="292">
        <v>0</v>
      </c>
    </row>
    <row r="168" spans="1:13" x14ac:dyDescent="0.25">
      <c r="A168" t="s">
        <v>2651</v>
      </c>
      <c r="B168" t="s">
        <v>29</v>
      </c>
      <c r="C168" t="s">
        <v>395</v>
      </c>
      <c r="D168" t="s">
        <v>2615</v>
      </c>
      <c r="E168" t="s">
        <v>2619</v>
      </c>
      <c r="F168">
        <v>20</v>
      </c>
      <c r="G168" s="292">
        <v>925000</v>
      </c>
      <c r="H168" s="292">
        <v>925000</v>
      </c>
      <c r="I168" s="292">
        <v>925000</v>
      </c>
      <c r="J168" s="292" t="s">
        <v>8</v>
      </c>
      <c r="K168" s="292">
        <v>0</v>
      </c>
      <c r="L168" s="292">
        <v>0</v>
      </c>
      <c r="M168" s="292">
        <v>0</v>
      </c>
    </row>
    <row r="169" spans="1:13" x14ac:dyDescent="0.25">
      <c r="A169" t="s">
        <v>2652</v>
      </c>
      <c r="B169" t="s">
        <v>29</v>
      </c>
      <c r="C169" t="s">
        <v>395</v>
      </c>
      <c r="D169" t="s">
        <v>2626</v>
      </c>
      <c r="E169" t="s">
        <v>2619</v>
      </c>
      <c r="F169">
        <v>20</v>
      </c>
      <c r="G169" s="292">
        <v>925000</v>
      </c>
      <c r="H169" s="292">
        <v>925000</v>
      </c>
      <c r="I169" s="292">
        <v>925000</v>
      </c>
      <c r="J169" s="292" t="s">
        <v>8</v>
      </c>
      <c r="K169" s="292">
        <v>0</v>
      </c>
      <c r="L169" s="292">
        <v>0</v>
      </c>
      <c r="M169" s="292">
        <v>0</v>
      </c>
    </row>
    <row r="170" spans="1:13" x14ac:dyDescent="0.25">
      <c r="A170" t="s">
        <v>2653</v>
      </c>
      <c r="B170" t="s">
        <v>29</v>
      </c>
      <c r="C170" t="s">
        <v>395</v>
      </c>
      <c r="D170" t="s">
        <v>2613</v>
      </c>
      <c r="E170" t="s">
        <v>2619</v>
      </c>
      <c r="F170">
        <v>21</v>
      </c>
      <c r="G170" s="292">
        <v>925000</v>
      </c>
      <c r="H170" s="292">
        <v>925000</v>
      </c>
      <c r="I170" s="292" t="s">
        <v>8</v>
      </c>
      <c r="J170" s="292">
        <v>0</v>
      </c>
      <c r="K170" s="292">
        <v>0</v>
      </c>
      <c r="L170" s="292">
        <v>0</v>
      </c>
      <c r="M170" s="292">
        <v>0</v>
      </c>
    </row>
    <row r="171" spans="1:13" x14ac:dyDescent="0.25">
      <c r="A171" t="s">
        <v>2654</v>
      </c>
      <c r="B171" t="s">
        <v>29</v>
      </c>
      <c r="C171" t="s">
        <v>395</v>
      </c>
      <c r="D171" t="s">
        <v>2626</v>
      </c>
      <c r="E171" t="s">
        <v>2619</v>
      </c>
      <c r="F171">
        <v>24</v>
      </c>
      <c r="G171" s="292">
        <v>925000</v>
      </c>
      <c r="H171" s="292" t="s">
        <v>8</v>
      </c>
      <c r="I171" s="292">
        <v>0</v>
      </c>
      <c r="J171" s="292">
        <v>0</v>
      </c>
      <c r="K171" s="292">
        <v>0</v>
      </c>
      <c r="L171" s="292">
        <v>0</v>
      </c>
      <c r="M171" s="292">
        <v>0</v>
      </c>
    </row>
    <row r="172" spans="1:13" x14ac:dyDescent="0.25">
      <c r="A172" t="s">
        <v>2655</v>
      </c>
      <c r="B172" t="s">
        <v>29</v>
      </c>
      <c r="C172" t="s">
        <v>395</v>
      </c>
      <c r="D172" t="s">
        <v>73</v>
      </c>
      <c r="E172" t="s">
        <v>2619</v>
      </c>
      <c r="F172">
        <v>27</v>
      </c>
      <c r="G172" s="292">
        <v>925000</v>
      </c>
      <c r="H172" s="292" t="s">
        <v>7</v>
      </c>
      <c r="I172" s="292">
        <v>0</v>
      </c>
      <c r="J172" s="292">
        <v>0</v>
      </c>
      <c r="K172" s="292">
        <v>0</v>
      </c>
      <c r="L172" s="292">
        <v>0</v>
      </c>
      <c r="M172" s="292">
        <v>0</v>
      </c>
    </row>
    <row r="173" spans="1:13" x14ac:dyDescent="0.25">
      <c r="A173" t="s">
        <v>1900</v>
      </c>
      <c r="B173" t="s">
        <v>29</v>
      </c>
      <c r="C173" t="s">
        <v>395</v>
      </c>
      <c r="D173" t="s">
        <v>73</v>
      </c>
      <c r="E173" t="s">
        <v>2619</v>
      </c>
      <c r="F173">
        <v>19</v>
      </c>
      <c r="G173" s="292">
        <v>927500</v>
      </c>
      <c r="H173" s="292">
        <v>927500</v>
      </c>
      <c r="I173" s="292">
        <v>927500</v>
      </c>
      <c r="J173" s="292" t="s">
        <v>8</v>
      </c>
      <c r="K173" s="292">
        <v>0</v>
      </c>
      <c r="L173" s="292">
        <v>0</v>
      </c>
      <c r="M173" s="292">
        <v>0</v>
      </c>
    </row>
    <row r="174" spans="1:13" x14ac:dyDescent="0.25">
      <c r="A174" t="s">
        <v>1901</v>
      </c>
      <c r="B174" t="s">
        <v>29</v>
      </c>
      <c r="C174" t="s">
        <v>395</v>
      </c>
      <c r="D174" t="s">
        <v>73</v>
      </c>
      <c r="E174" t="s">
        <v>2619</v>
      </c>
      <c r="F174">
        <v>22</v>
      </c>
      <c r="G174" s="292">
        <v>925000</v>
      </c>
      <c r="H174" s="292">
        <v>925000</v>
      </c>
      <c r="I174" s="292" t="s">
        <v>8</v>
      </c>
      <c r="J174" s="292">
        <v>0</v>
      </c>
      <c r="K174" s="292">
        <v>0</v>
      </c>
      <c r="L174" s="292">
        <v>0</v>
      </c>
      <c r="M174" s="292">
        <v>0</v>
      </c>
    </row>
    <row r="175" spans="1:13" x14ac:dyDescent="0.25">
      <c r="A175" t="s">
        <v>1902</v>
      </c>
      <c r="B175" t="s">
        <v>29</v>
      </c>
      <c r="C175" t="s">
        <v>395</v>
      </c>
      <c r="D175" t="s">
        <v>2626</v>
      </c>
      <c r="E175" t="s">
        <v>2619</v>
      </c>
      <c r="F175">
        <v>24</v>
      </c>
      <c r="G175" s="292">
        <v>925000</v>
      </c>
      <c r="H175" s="292" t="s">
        <v>8</v>
      </c>
      <c r="I175" s="292">
        <v>0</v>
      </c>
      <c r="J175" s="292">
        <v>0</v>
      </c>
      <c r="K175" s="292">
        <v>0</v>
      </c>
      <c r="L175" s="292">
        <v>0</v>
      </c>
      <c r="M175" s="292">
        <v>0</v>
      </c>
    </row>
    <row r="176" spans="1:13" x14ac:dyDescent="0.25">
      <c r="A176" t="s">
        <v>1905</v>
      </c>
      <c r="B176" t="s">
        <v>29</v>
      </c>
      <c r="C176" t="s">
        <v>395</v>
      </c>
      <c r="D176" t="s">
        <v>73</v>
      </c>
      <c r="E176" t="s">
        <v>2619</v>
      </c>
      <c r="F176">
        <v>20</v>
      </c>
      <c r="G176" s="292">
        <v>733333</v>
      </c>
      <c r="H176" s="292">
        <v>733333</v>
      </c>
      <c r="I176" s="292">
        <v>733333</v>
      </c>
      <c r="J176" s="292" t="s">
        <v>8</v>
      </c>
      <c r="K176" s="292">
        <v>0</v>
      </c>
      <c r="L176" s="292">
        <v>0</v>
      </c>
      <c r="M176" s="292">
        <v>0</v>
      </c>
    </row>
    <row r="177" spans="1:13" x14ac:dyDescent="0.25">
      <c r="A177" t="s">
        <v>1906</v>
      </c>
      <c r="B177" t="s">
        <v>29</v>
      </c>
      <c r="C177" t="s">
        <v>395</v>
      </c>
      <c r="D177" t="s">
        <v>2623</v>
      </c>
      <c r="E177" t="s">
        <v>2619</v>
      </c>
      <c r="F177">
        <v>22</v>
      </c>
      <c r="G177" s="292">
        <v>710000</v>
      </c>
      <c r="H177" s="292" t="s">
        <v>8</v>
      </c>
      <c r="I177" s="292">
        <v>0</v>
      </c>
      <c r="J177" s="292">
        <v>0</v>
      </c>
      <c r="K177" s="292">
        <v>0</v>
      </c>
      <c r="L177" s="292">
        <v>0</v>
      </c>
      <c r="M177" s="292">
        <v>0</v>
      </c>
    </row>
    <row r="178" spans="1:13" x14ac:dyDescent="0.25">
      <c r="A178" t="s">
        <v>2232</v>
      </c>
      <c r="B178" t="s">
        <v>29</v>
      </c>
      <c r="C178">
        <v>0</v>
      </c>
      <c r="D178" t="s">
        <v>73</v>
      </c>
      <c r="E178" t="s">
        <v>2619</v>
      </c>
      <c r="F178">
        <v>24</v>
      </c>
      <c r="G178" s="292">
        <v>700000</v>
      </c>
      <c r="H178" s="292" t="s">
        <v>8</v>
      </c>
      <c r="I178" s="292">
        <v>0</v>
      </c>
      <c r="J178" s="292">
        <v>0</v>
      </c>
      <c r="K178" s="292">
        <v>0</v>
      </c>
      <c r="L178" s="292">
        <v>0</v>
      </c>
      <c r="M178" s="292">
        <v>0</v>
      </c>
    </row>
    <row r="179" spans="1:13" x14ac:dyDescent="0.25">
      <c r="A179" t="s">
        <v>2656</v>
      </c>
      <c r="B179" t="s">
        <v>29</v>
      </c>
      <c r="C179">
        <v>0</v>
      </c>
      <c r="D179" t="s">
        <v>73</v>
      </c>
      <c r="E179" t="s">
        <v>2619</v>
      </c>
      <c r="F179">
        <v>26</v>
      </c>
      <c r="G179" s="292">
        <v>700000</v>
      </c>
      <c r="H179" s="292" t="s">
        <v>7</v>
      </c>
      <c r="I179" s="292">
        <v>0</v>
      </c>
      <c r="J179" s="292">
        <v>0</v>
      </c>
      <c r="K179" s="292">
        <v>0</v>
      </c>
      <c r="L179" s="292">
        <v>0</v>
      </c>
      <c r="M179" s="292">
        <v>0</v>
      </c>
    </row>
    <row r="180" spans="1:13" x14ac:dyDescent="0.25">
      <c r="A180" t="s">
        <v>1912</v>
      </c>
      <c r="B180" t="s">
        <v>29</v>
      </c>
      <c r="C180">
        <v>0</v>
      </c>
      <c r="D180" t="s">
        <v>2626</v>
      </c>
      <c r="E180" t="s">
        <v>2619</v>
      </c>
      <c r="F180">
        <v>25</v>
      </c>
      <c r="G180" s="292">
        <v>700000</v>
      </c>
      <c r="H180" s="292" t="s">
        <v>8</v>
      </c>
      <c r="I180" s="292">
        <v>0</v>
      </c>
      <c r="J180" s="292">
        <v>0</v>
      </c>
      <c r="K180" s="292">
        <v>0</v>
      </c>
      <c r="L180" s="292">
        <v>0</v>
      </c>
      <c r="M180" s="292">
        <v>0</v>
      </c>
    </row>
    <row r="181" spans="1:13" x14ac:dyDescent="0.25">
      <c r="A181" t="s">
        <v>2021</v>
      </c>
      <c r="B181" t="s">
        <v>29</v>
      </c>
      <c r="C181">
        <v>0</v>
      </c>
      <c r="D181" t="s">
        <v>2626</v>
      </c>
      <c r="E181" t="s">
        <v>2619</v>
      </c>
      <c r="F181">
        <v>28</v>
      </c>
      <c r="G181" s="292">
        <v>700000</v>
      </c>
      <c r="H181" s="292">
        <v>700000</v>
      </c>
      <c r="I181" s="292" t="s">
        <v>7</v>
      </c>
      <c r="J181" s="292">
        <v>0</v>
      </c>
      <c r="K181" s="292">
        <v>0</v>
      </c>
      <c r="L181" s="292">
        <v>0</v>
      </c>
      <c r="M181" s="292">
        <v>0</v>
      </c>
    </row>
    <row r="182" spans="1:13" x14ac:dyDescent="0.25">
      <c r="A182" t="s">
        <v>2657</v>
      </c>
      <c r="B182" t="s">
        <v>29</v>
      </c>
      <c r="C182">
        <v>0</v>
      </c>
      <c r="D182" t="s">
        <v>2611</v>
      </c>
      <c r="E182" t="s">
        <v>2619</v>
      </c>
      <c r="F182">
        <v>26</v>
      </c>
      <c r="G182" s="292">
        <v>675000</v>
      </c>
      <c r="H182" s="292" t="s">
        <v>7</v>
      </c>
      <c r="I182" s="292">
        <v>0</v>
      </c>
      <c r="J182" s="292">
        <v>0</v>
      </c>
      <c r="K182" s="292">
        <v>0</v>
      </c>
      <c r="L182" s="292">
        <v>0</v>
      </c>
      <c r="M182" s="292">
        <v>0</v>
      </c>
    </row>
    <row r="183" spans="1:13" x14ac:dyDescent="0.25">
      <c r="A183" t="s">
        <v>1896</v>
      </c>
      <c r="B183" t="s">
        <v>29</v>
      </c>
      <c r="C183">
        <v>0</v>
      </c>
      <c r="D183" t="s">
        <v>2626</v>
      </c>
      <c r="E183" t="s">
        <v>2619</v>
      </c>
      <c r="F183">
        <v>25</v>
      </c>
      <c r="G183" s="292" t="s">
        <v>8</v>
      </c>
      <c r="H183" s="292">
        <v>0</v>
      </c>
      <c r="I183" s="292">
        <v>0</v>
      </c>
      <c r="J183" s="292">
        <v>0</v>
      </c>
      <c r="K183" s="292">
        <v>0</v>
      </c>
      <c r="L183" s="292">
        <v>0</v>
      </c>
      <c r="M183" s="292">
        <v>0</v>
      </c>
    </row>
    <row r="184" spans="1:13" x14ac:dyDescent="0.25">
      <c r="A184" t="s">
        <v>2260</v>
      </c>
      <c r="B184" t="s">
        <v>29</v>
      </c>
      <c r="C184" t="s">
        <v>395</v>
      </c>
      <c r="D184" t="s">
        <v>2618</v>
      </c>
      <c r="E184" t="s">
        <v>398</v>
      </c>
      <c r="F184">
        <v>20</v>
      </c>
      <c r="G184" s="292">
        <v>1075833</v>
      </c>
      <c r="H184" s="292">
        <v>1075833</v>
      </c>
      <c r="I184" s="292">
        <v>1075833</v>
      </c>
      <c r="J184" s="292" t="s">
        <v>8</v>
      </c>
      <c r="K184" s="292">
        <v>0</v>
      </c>
      <c r="L184" s="292">
        <v>0</v>
      </c>
      <c r="M184" s="292">
        <v>0</v>
      </c>
    </row>
    <row r="185" spans="1:13" x14ac:dyDescent="0.25">
      <c r="A185" t="s">
        <v>2658</v>
      </c>
      <c r="B185" t="s">
        <v>29</v>
      </c>
      <c r="C185" t="s">
        <v>395</v>
      </c>
      <c r="D185" t="s">
        <v>2618</v>
      </c>
      <c r="E185" t="s">
        <v>2619</v>
      </c>
      <c r="F185">
        <v>21</v>
      </c>
      <c r="G185" s="292">
        <v>925000</v>
      </c>
      <c r="H185" s="292">
        <v>925000</v>
      </c>
      <c r="I185" s="292">
        <v>925000</v>
      </c>
      <c r="J185" s="292" t="s">
        <v>8</v>
      </c>
      <c r="K185" s="292">
        <v>0</v>
      </c>
      <c r="L185" s="292">
        <v>0</v>
      </c>
      <c r="M185" s="292">
        <v>0</v>
      </c>
    </row>
    <row r="186" spans="1:13" x14ac:dyDescent="0.25">
      <c r="A186" t="s">
        <v>2659</v>
      </c>
      <c r="B186" t="s">
        <v>29</v>
      </c>
      <c r="C186" t="s">
        <v>395</v>
      </c>
      <c r="D186" t="s">
        <v>2617</v>
      </c>
      <c r="E186" t="s">
        <v>2619</v>
      </c>
      <c r="F186">
        <v>19</v>
      </c>
      <c r="G186" s="292">
        <v>925000</v>
      </c>
      <c r="H186" s="292">
        <v>925000</v>
      </c>
      <c r="I186" s="292">
        <v>925000</v>
      </c>
      <c r="J186" s="292" t="s">
        <v>8</v>
      </c>
      <c r="K186" s="292">
        <v>0</v>
      </c>
      <c r="L186" s="292">
        <v>0</v>
      </c>
      <c r="M186" s="292">
        <v>0</v>
      </c>
    </row>
    <row r="187" spans="1:13" x14ac:dyDescent="0.25">
      <c r="A187" t="s">
        <v>1908</v>
      </c>
      <c r="B187" t="s">
        <v>29</v>
      </c>
      <c r="C187">
        <v>0</v>
      </c>
      <c r="D187" t="s">
        <v>2618</v>
      </c>
      <c r="E187" t="s">
        <v>2619</v>
      </c>
      <c r="F187">
        <v>28</v>
      </c>
      <c r="G187" s="292">
        <v>700000</v>
      </c>
      <c r="H187" s="292">
        <v>700000</v>
      </c>
      <c r="I187" s="292" t="s">
        <v>7</v>
      </c>
      <c r="J187" s="292">
        <v>0</v>
      </c>
      <c r="K187" s="292">
        <v>0</v>
      </c>
      <c r="L187" s="292">
        <v>0</v>
      </c>
      <c r="M187" s="292">
        <v>0</v>
      </c>
    </row>
    <row r="188" spans="1:13" x14ac:dyDescent="0.25">
      <c r="A188" t="s">
        <v>2018</v>
      </c>
      <c r="B188" t="s">
        <v>29</v>
      </c>
      <c r="C188">
        <v>0</v>
      </c>
      <c r="D188" t="s">
        <v>2618</v>
      </c>
      <c r="E188" t="s">
        <v>2619</v>
      </c>
      <c r="F188">
        <v>29</v>
      </c>
      <c r="G188" s="292">
        <v>700000</v>
      </c>
      <c r="H188" s="292">
        <v>700000</v>
      </c>
      <c r="I188" s="292" t="s">
        <v>7</v>
      </c>
      <c r="J188" s="292">
        <v>0</v>
      </c>
      <c r="K188" s="292">
        <v>0</v>
      </c>
      <c r="L188" s="292">
        <v>0</v>
      </c>
      <c r="M188" s="292">
        <v>0</v>
      </c>
    </row>
    <row r="189" spans="1:13" x14ac:dyDescent="0.25">
      <c r="A189" t="s">
        <v>2660</v>
      </c>
      <c r="B189" t="s">
        <v>29</v>
      </c>
      <c r="C189" t="s">
        <v>395</v>
      </c>
      <c r="D189" t="s">
        <v>128</v>
      </c>
      <c r="E189" t="s">
        <v>2619</v>
      </c>
      <c r="F189">
        <v>22</v>
      </c>
      <c r="G189" s="292">
        <v>925000</v>
      </c>
      <c r="H189" s="292">
        <v>925000</v>
      </c>
      <c r="I189" s="292" t="s">
        <v>8</v>
      </c>
      <c r="J189" s="292">
        <v>0</v>
      </c>
      <c r="K189" s="292">
        <v>0</v>
      </c>
      <c r="L189" s="292">
        <v>0</v>
      </c>
      <c r="M189" s="292">
        <v>0</v>
      </c>
    </row>
    <row r="190" spans="1:13" x14ac:dyDescent="0.25">
      <c r="A190" t="s">
        <v>1904</v>
      </c>
      <c r="B190" t="s">
        <v>29</v>
      </c>
      <c r="C190" t="s">
        <v>395</v>
      </c>
      <c r="D190" t="s">
        <v>128</v>
      </c>
      <c r="E190" t="s">
        <v>2619</v>
      </c>
      <c r="F190">
        <v>20</v>
      </c>
      <c r="G190" s="292">
        <v>733333</v>
      </c>
      <c r="H190" s="292">
        <v>733333</v>
      </c>
      <c r="I190" s="292">
        <v>733333</v>
      </c>
      <c r="J190" s="292" t="s">
        <v>8</v>
      </c>
      <c r="K190" s="292">
        <v>0</v>
      </c>
      <c r="L190" s="292">
        <v>0</v>
      </c>
      <c r="M190" s="292">
        <v>0</v>
      </c>
    </row>
    <row r="191" spans="1:13" x14ac:dyDescent="0.25">
      <c r="A191" t="s">
        <v>1907</v>
      </c>
      <c r="B191" t="s">
        <v>29</v>
      </c>
      <c r="C191">
        <v>0</v>
      </c>
      <c r="D191" t="s">
        <v>128</v>
      </c>
      <c r="E191" t="s">
        <v>2619</v>
      </c>
      <c r="F191">
        <v>24</v>
      </c>
      <c r="G191" s="292">
        <v>675000</v>
      </c>
      <c r="H191" s="292" t="s">
        <v>8</v>
      </c>
      <c r="I191" s="292">
        <v>0</v>
      </c>
      <c r="J191" s="292">
        <v>0</v>
      </c>
      <c r="K191" s="292">
        <v>0</v>
      </c>
      <c r="L191" s="292">
        <v>0</v>
      </c>
      <c r="M191" s="292">
        <v>0</v>
      </c>
    </row>
    <row r="192" spans="1:13" x14ac:dyDescent="0.25">
      <c r="A192" t="s">
        <v>2661</v>
      </c>
      <c r="B192" t="s">
        <v>16</v>
      </c>
      <c r="C192" t="s">
        <v>429</v>
      </c>
      <c r="D192" t="s">
        <v>2621</v>
      </c>
      <c r="E192" t="s">
        <v>2612</v>
      </c>
      <c r="F192">
        <v>27</v>
      </c>
      <c r="G192" s="292">
        <v>9850000</v>
      </c>
      <c r="H192" s="292">
        <v>9850000</v>
      </c>
      <c r="I192" s="292">
        <v>9850000</v>
      </c>
      <c r="J192" s="292">
        <v>9850000</v>
      </c>
      <c r="K192" s="292">
        <v>9850000</v>
      </c>
      <c r="L192" s="292">
        <v>9850000</v>
      </c>
      <c r="M192" s="292">
        <v>9850000</v>
      </c>
    </row>
    <row r="193" spans="1:13" x14ac:dyDescent="0.25">
      <c r="A193" t="s">
        <v>2564</v>
      </c>
      <c r="B193" t="s">
        <v>16</v>
      </c>
      <c r="C193" t="s">
        <v>429</v>
      </c>
      <c r="D193" t="s">
        <v>2613</v>
      </c>
      <c r="E193" t="s">
        <v>2612</v>
      </c>
      <c r="F193">
        <v>29</v>
      </c>
      <c r="G193" s="292">
        <v>9500000</v>
      </c>
      <c r="H193" s="292">
        <v>9500000</v>
      </c>
      <c r="I193" s="292">
        <v>9500000</v>
      </c>
      <c r="J193" s="292">
        <v>9500000</v>
      </c>
      <c r="K193" s="292">
        <v>9500000</v>
      </c>
      <c r="L193" s="292">
        <v>9500000</v>
      </c>
      <c r="M193" s="292" t="s">
        <v>7</v>
      </c>
    </row>
    <row r="194" spans="1:13" x14ac:dyDescent="0.25">
      <c r="A194" t="s">
        <v>2662</v>
      </c>
      <c r="B194" t="s">
        <v>16</v>
      </c>
      <c r="C194" t="s">
        <v>429</v>
      </c>
      <c r="D194" t="s">
        <v>2627</v>
      </c>
      <c r="E194" t="s">
        <v>2612</v>
      </c>
      <c r="F194">
        <v>34</v>
      </c>
      <c r="G194" s="292">
        <v>7000000</v>
      </c>
      <c r="H194" s="292">
        <v>7000000</v>
      </c>
      <c r="I194" s="292">
        <v>7000000</v>
      </c>
      <c r="J194" s="292" t="s">
        <v>7</v>
      </c>
      <c r="K194" s="292">
        <v>0</v>
      </c>
      <c r="L194" s="292">
        <v>0</v>
      </c>
      <c r="M194" s="292">
        <v>0</v>
      </c>
    </row>
    <row r="195" spans="1:13" x14ac:dyDescent="0.25">
      <c r="A195" t="s">
        <v>2663</v>
      </c>
      <c r="B195" t="s">
        <v>16</v>
      </c>
      <c r="C195" t="s">
        <v>429</v>
      </c>
      <c r="D195" t="s">
        <v>2611</v>
      </c>
      <c r="E195" t="s">
        <v>2612</v>
      </c>
      <c r="F195">
        <v>32</v>
      </c>
      <c r="G195" s="292">
        <v>6250000</v>
      </c>
      <c r="H195" s="292">
        <v>6250000</v>
      </c>
      <c r="I195" s="292">
        <v>6250000</v>
      </c>
      <c r="J195" s="292" t="s">
        <v>7</v>
      </c>
      <c r="K195" s="292">
        <v>0</v>
      </c>
      <c r="L195" s="292">
        <v>0</v>
      </c>
      <c r="M195" s="292">
        <v>0</v>
      </c>
    </row>
    <row r="196" spans="1:13" x14ac:dyDescent="0.25">
      <c r="A196" t="s">
        <v>2024</v>
      </c>
      <c r="B196" t="s">
        <v>16</v>
      </c>
      <c r="C196" t="s">
        <v>390</v>
      </c>
      <c r="D196" t="s">
        <v>73</v>
      </c>
      <c r="E196" t="s">
        <v>2612</v>
      </c>
      <c r="F196">
        <v>32</v>
      </c>
      <c r="G196" s="292">
        <v>4750000</v>
      </c>
      <c r="H196" s="292" t="s">
        <v>7</v>
      </c>
      <c r="I196" s="292">
        <v>0</v>
      </c>
      <c r="J196" s="292">
        <v>0</v>
      </c>
      <c r="K196" s="292">
        <v>0</v>
      </c>
      <c r="L196" s="292">
        <v>0</v>
      </c>
      <c r="M196" s="292">
        <v>0</v>
      </c>
    </row>
    <row r="197" spans="1:13" x14ac:dyDescent="0.25">
      <c r="A197" t="s">
        <v>2201</v>
      </c>
      <c r="B197" t="s">
        <v>16</v>
      </c>
      <c r="C197" t="s">
        <v>390</v>
      </c>
      <c r="D197" t="s">
        <v>2648</v>
      </c>
      <c r="E197" t="s">
        <v>2612</v>
      </c>
      <c r="F197">
        <v>32</v>
      </c>
      <c r="G197" s="292">
        <v>3250000</v>
      </c>
      <c r="H197" s="292">
        <v>3250000</v>
      </c>
      <c r="I197" s="292" t="s">
        <v>7</v>
      </c>
      <c r="J197" s="292">
        <v>0</v>
      </c>
      <c r="K197" s="292">
        <v>0</v>
      </c>
      <c r="L197" s="292">
        <v>0</v>
      </c>
      <c r="M197" s="292">
        <v>0</v>
      </c>
    </row>
    <row r="198" spans="1:13" x14ac:dyDescent="0.25">
      <c r="A198" t="s">
        <v>2026</v>
      </c>
      <c r="B198" t="s">
        <v>16</v>
      </c>
      <c r="C198">
        <v>0</v>
      </c>
      <c r="D198" t="s">
        <v>2615</v>
      </c>
      <c r="E198" t="s">
        <v>2612</v>
      </c>
      <c r="F198">
        <v>33</v>
      </c>
      <c r="G198" s="292">
        <v>2400000</v>
      </c>
      <c r="H198" s="292">
        <v>2400000</v>
      </c>
      <c r="I198" s="292" t="s">
        <v>7</v>
      </c>
      <c r="J198" s="292">
        <v>0</v>
      </c>
      <c r="K198" s="292">
        <v>0</v>
      </c>
      <c r="L198" s="292">
        <v>0</v>
      </c>
      <c r="M198" s="292">
        <v>0</v>
      </c>
    </row>
    <row r="199" spans="1:13" x14ac:dyDescent="0.25">
      <c r="A199" t="s">
        <v>2028</v>
      </c>
      <c r="B199" t="s">
        <v>16</v>
      </c>
      <c r="C199">
        <v>0</v>
      </c>
      <c r="D199" t="s">
        <v>2623</v>
      </c>
      <c r="E199" t="s">
        <v>2612</v>
      </c>
      <c r="F199">
        <v>26</v>
      </c>
      <c r="G199" s="292">
        <v>2300000</v>
      </c>
      <c r="H199" s="292" t="s">
        <v>7</v>
      </c>
      <c r="I199" s="292">
        <v>0</v>
      </c>
      <c r="J199" s="292">
        <v>0</v>
      </c>
      <c r="K199" s="292">
        <v>0</v>
      </c>
      <c r="L199" s="292">
        <v>0</v>
      </c>
      <c r="M199" s="292">
        <v>0</v>
      </c>
    </row>
    <row r="200" spans="1:13" x14ac:dyDescent="0.25">
      <c r="A200" t="s">
        <v>2029</v>
      </c>
      <c r="B200" t="s">
        <v>16</v>
      </c>
      <c r="C200">
        <v>0</v>
      </c>
      <c r="D200" t="s">
        <v>73</v>
      </c>
      <c r="E200" t="s">
        <v>2612</v>
      </c>
      <c r="F200">
        <v>25</v>
      </c>
      <c r="G200" s="292">
        <v>2200000</v>
      </c>
      <c r="H200" s="292" t="s">
        <v>8</v>
      </c>
      <c r="I200" s="292">
        <v>0</v>
      </c>
      <c r="J200" s="292">
        <v>0</v>
      </c>
      <c r="K200" s="292">
        <v>0</v>
      </c>
      <c r="L200" s="292">
        <v>0</v>
      </c>
      <c r="M200" s="292">
        <v>0</v>
      </c>
    </row>
    <row r="201" spans="1:13" x14ac:dyDescent="0.25">
      <c r="A201" t="s">
        <v>2664</v>
      </c>
      <c r="B201" t="s">
        <v>16</v>
      </c>
      <c r="C201" t="s">
        <v>381</v>
      </c>
      <c r="D201" t="s">
        <v>2611</v>
      </c>
      <c r="E201" t="s">
        <v>2612</v>
      </c>
      <c r="F201">
        <v>34</v>
      </c>
      <c r="G201" s="292">
        <v>1500000</v>
      </c>
      <c r="H201" s="292" t="s">
        <v>7</v>
      </c>
      <c r="I201" s="292">
        <v>0</v>
      </c>
      <c r="J201" s="292">
        <v>0</v>
      </c>
      <c r="K201" s="292">
        <v>0</v>
      </c>
      <c r="L201" s="292">
        <v>0</v>
      </c>
      <c r="M201" s="292">
        <v>0</v>
      </c>
    </row>
    <row r="202" spans="1:13" x14ac:dyDescent="0.25">
      <c r="A202" t="s">
        <v>2045</v>
      </c>
      <c r="B202" t="s">
        <v>16</v>
      </c>
      <c r="C202" t="s">
        <v>395</v>
      </c>
      <c r="D202" t="s">
        <v>2626</v>
      </c>
      <c r="E202" t="s">
        <v>2612</v>
      </c>
      <c r="F202">
        <v>22</v>
      </c>
      <c r="G202" s="292">
        <v>811667</v>
      </c>
      <c r="H202" s="292" t="s">
        <v>8</v>
      </c>
      <c r="I202" s="292">
        <v>0</v>
      </c>
      <c r="J202" s="292">
        <v>0</v>
      </c>
      <c r="K202" s="292">
        <v>0</v>
      </c>
      <c r="L202" s="292">
        <v>0</v>
      </c>
      <c r="M202" s="292">
        <v>0</v>
      </c>
    </row>
    <row r="203" spans="1:13" x14ac:dyDescent="0.25">
      <c r="A203" t="s">
        <v>2058</v>
      </c>
      <c r="B203" t="s">
        <v>16</v>
      </c>
      <c r="C203">
        <v>0</v>
      </c>
      <c r="D203" t="s">
        <v>73</v>
      </c>
      <c r="E203" t="s">
        <v>2612</v>
      </c>
      <c r="F203">
        <v>28</v>
      </c>
      <c r="G203" s="292">
        <v>750000</v>
      </c>
      <c r="H203" s="292">
        <v>750000</v>
      </c>
      <c r="I203" s="292" t="s">
        <v>7</v>
      </c>
      <c r="J203" s="292">
        <v>0</v>
      </c>
      <c r="K203" s="292">
        <v>0</v>
      </c>
      <c r="L203" s="292">
        <v>0</v>
      </c>
      <c r="M203" s="292">
        <v>0</v>
      </c>
    </row>
    <row r="204" spans="1:13" x14ac:dyDescent="0.25">
      <c r="A204" t="s">
        <v>2043</v>
      </c>
      <c r="B204" t="s">
        <v>16</v>
      </c>
      <c r="C204">
        <v>0</v>
      </c>
      <c r="D204" t="s">
        <v>73</v>
      </c>
      <c r="E204" t="s">
        <v>2612</v>
      </c>
      <c r="F204">
        <v>23</v>
      </c>
      <c r="G204" s="292" t="s">
        <v>8</v>
      </c>
      <c r="H204" s="292">
        <v>0</v>
      </c>
      <c r="I204" s="292">
        <v>0</v>
      </c>
      <c r="J204" s="292">
        <v>0</v>
      </c>
      <c r="K204" s="292">
        <v>0</v>
      </c>
      <c r="L204" s="292">
        <v>0</v>
      </c>
      <c r="M204" s="292">
        <v>0</v>
      </c>
    </row>
    <row r="205" spans="1:13" x14ac:dyDescent="0.25">
      <c r="A205" t="s">
        <v>2034</v>
      </c>
      <c r="B205" t="s">
        <v>16</v>
      </c>
      <c r="C205">
        <v>0</v>
      </c>
      <c r="D205" t="s">
        <v>2618</v>
      </c>
      <c r="E205" t="s">
        <v>2612</v>
      </c>
      <c r="F205">
        <v>25</v>
      </c>
      <c r="G205" s="292">
        <v>5800000</v>
      </c>
      <c r="H205" s="292">
        <v>5800000</v>
      </c>
      <c r="I205" s="292">
        <v>5800000</v>
      </c>
      <c r="J205" s="292">
        <v>5800000</v>
      </c>
      <c r="K205" s="292">
        <v>5800000</v>
      </c>
      <c r="L205" s="292">
        <v>5800000</v>
      </c>
      <c r="M205" s="292" t="s">
        <v>7</v>
      </c>
    </row>
    <row r="206" spans="1:13" x14ac:dyDescent="0.25">
      <c r="A206" t="s">
        <v>2665</v>
      </c>
      <c r="B206" t="s">
        <v>16</v>
      </c>
      <c r="C206">
        <v>0</v>
      </c>
      <c r="D206" t="s">
        <v>2617</v>
      </c>
      <c r="E206" t="s">
        <v>2612</v>
      </c>
      <c r="F206">
        <v>26</v>
      </c>
      <c r="G206" s="292">
        <v>4250000</v>
      </c>
      <c r="H206" s="292">
        <v>4250000</v>
      </c>
      <c r="I206" s="292">
        <v>4250000</v>
      </c>
      <c r="J206" s="292" t="s">
        <v>7</v>
      </c>
      <c r="K206" s="292">
        <v>0</v>
      </c>
      <c r="L206" s="292">
        <v>0</v>
      </c>
      <c r="M206" s="292">
        <v>0</v>
      </c>
    </row>
    <row r="207" spans="1:13" x14ac:dyDescent="0.25">
      <c r="A207" t="s">
        <v>1892</v>
      </c>
      <c r="B207" t="s">
        <v>16</v>
      </c>
      <c r="C207">
        <v>0</v>
      </c>
      <c r="D207" t="s">
        <v>2618</v>
      </c>
      <c r="E207" t="s">
        <v>2612</v>
      </c>
      <c r="F207">
        <v>26</v>
      </c>
      <c r="G207" s="292">
        <v>2137500</v>
      </c>
      <c r="H207" s="292">
        <v>2137500</v>
      </c>
      <c r="I207" s="292" t="s">
        <v>7</v>
      </c>
      <c r="J207" s="292">
        <v>0</v>
      </c>
      <c r="K207" s="292">
        <v>0</v>
      </c>
      <c r="L207" s="292">
        <v>0</v>
      </c>
      <c r="M207" s="292">
        <v>0</v>
      </c>
    </row>
    <row r="208" spans="1:13" x14ac:dyDescent="0.25">
      <c r="A208" t="s">
        <v>2035</v>
      </c>
      <c r="B208" t="s">
        <v>16</v>
      </c>
      <c r="C208">
        <v>0</v>
      </c>
      <c r="D208" t="s">
        <v>2617</v>
      </c>
      <c r="E208" t="s">
        <v>2612</v>
      </c>
      <c r="F208">
        <v>33</v>
      </c>
      <c r="G208" s="292">
        <v>1750000</v>
      </c>
      <c r="H208" s="292" t="s">
        <v>7</v>
      </c>
      <c r="I208" s="292">
        <v>0</v>
      </c>
      <c r="J208" s="292">
        <v>0</v>
      </c>
      <c r="K208" s="292">
        <v>0</v>
      </c>
      <c r="L208" s="292">
        <v>0</v>
      </c>
      <c r="M208" s="292">
        <v>0</v>
      </c>
    </row>
    <row r="209" spans="1:13" x14ac:dyDescent="0.25">
      <c r="A209" t="s">
        <v>2319</v>
      </c>
      <c r="B209" t="s">
        <v>16</v>
      </c>
      <c r="C209">
        <v>0</v>
      </c>
      <c r="D209" t="s">
        <v>2618</v>
      </c>
      <c r="E209" t="s">
        <v>2612</v>
      </c>
      <c r="F209">
        <v>33</v>
      </c>
      <c r="G209" s="292">
        <v>1500000</v>
      </c>
      <c r="H209" s="292" t="s">
        <v>7</v>
      </c>
      <c r="I209" s="292">
        <v>0</v>
      </c>
      <c r="J209" s="292">
        <v>0</v>
      </c>
      <c r="K209" s="292">
        <v>0</v>
      </c>
      <c r="L209" s="292">
        <v>0</v>
      </c>
      <c r="M209" s="292">
        <v>0</v>
      </c>
    </row>
    <row r="210" spans="1:13" x14ac:dyDescent="0.25">
      <c r="A210" t="s">
        <v>2041</v>
      </c>
      <c r="B210" t="s">
        <v>16</v>
      </c>
      <c r="C210" t="s">
        <v>395</v>
      </c>
      <c r="D210" t="s">
        <v>2618</v>
      </c>
      <c r="E210" t="s">
        <v>2612</v>
      </c>
      <c r="F210">
        <v>19</v>
      </c>
      <c r="G210" s="292">
        <v>894166</v>
      </c>
      <c r="H210" s="292">
        <v>894166</v>
      </c>
      <c r="I210" s="292" t="s">
        <v>8</v>
      </c>
      <c r="J210" s="292">
        <v>0</v>
      </c>
      <c r="K210" s="292">
        <v>0</v>
      </c>
      <c r="L210" s="292">
        <v>0</v>
      </c>
      <c r="M210" s="292">
        <v>0</v>
      </c>
    </row>
    <row r="211" spans="1:13" x14ac:dyDescent="0.25">
      <c r="A211" t="s">
        <v>1430</v>
      </c>
      <c r="B211" t="s">
        <v>16</v>
      </c>
      <c r="C211">
        <v>0</v>
      </c>
      <c r="D211" t="s">
        <v>2617</v>
      </c>
      <c r="E211" t="s">
        <v>2612</v>
      </c>
      <c r="F211">
        <v>31</v>
      </c>
      <c r="G211" s="292">
        <v>737500</v>
      </c>
      <c r="H211" s="292">
        <v>737500</v>
      </c>
      <c r="I211" s="292" t="s">
        <v>7</v>
      </c>
      <c r="J211" s="292">
        <v>0</v>
      </c>
      <c r="K211" s="292">
        <v>0</v>
      </c>
      <c r="L211" s="292">
        <v>0</v>
      </c>
      <c r="M211" s="292">
        <v>0</v>
      </c>
    </row>
    <row r="212" spans="1:13" x14ac:dyDescent="0.25">
      <c r="A212" t="s">
        <v>2036</v>
      </c>
      <c r="B212" t="s">
        <v>16</v>
      </c>
      <c r="C212">
        <v>0</v>
      </c>
      <c r="D212" t="s">
        <v>2617</v>
      </c>
      <c r="E212" t="s">
        <v>2612</v>
      </c>
      <c r="F212">
        <v>23</v>
      </c>
      <c r="G212" s="292" t="s">
        <v>8</v>
      </c>
      <c r="H212" s="292">
        <v>0</v>
      </c>
      <c r="I212" s="292">
        <v>0</v>
      </c>
      <c r="J212" s="292">
        <v>0</v>
      </c>
      <c r="K212" s="292">
        <v>0</v>
      </c>
      <c r="L212" s="292">
        <v>0</v>
      </c>
      <c r="M212" s="292">
        <v>0</v>
      </c>
    </row>
    <row r="213" spans="1:13" x14ac:dyDescent="0.25">
      <c r="A213" t="s">
        <v>2037</v>
      </c>
      <c r="B213" t="s">
        <v>16</v>
      </c>
      <c r="C213" t="s">
        <v>429</v>
      </c>
      <c r="D213" t="s">
        <v>128</v>
      </c>
      <c r="E213" t="s">
        <v>2612</v>
      </c>
      <c r="F213">
        <v>32</v>
      </c>
      <c r="G213" s="292">
        <v>4916666</v>
      </c>
      <c r="H213" s="292">
        <v>4916666</v>
      </c>
      <c r="I213" s="292">
        <v>4916666</v>
      </c>
      <c r="J213" s="292">
        <v>4916666</v>
      </c>
      <c r="K213" s="292" t="s">
        <v>7</v>
      </c>
      <c r="L213" s="292">
        <v>0</v>
      </c>
      <c r="M213" s="292">
        <v>0</v>
      </c>
    </row>
    <row r="214" spans="1:13" x14ac:dyDescent="0.25">
      <c r="A214" t="s">
        <v>2038</v>
      </c>
      <c r="B214" t="s">
        <v>16</v>
      </c>
      <c r="C214">
        <v>0</v>
      </c>
      <c r="D214" t="s">
        <v>128</v>
      </c>
      <c r="E214" t="s">
        <v>2612</v>
      </c>
      <c r="F214">
        <v>33</v>
      </c>
      <c r="G214" s="292">
        <v>2500000</v>
      </c>
      <c r="H214" s="292" t="s">
        <v>7</v>
      </c>
      <c r="I214" s="292">
        <v>0</v>
      </c>
      <c r="J214" s="292">
        <v>0</v>
      </c>
      <c r="K214" s="292">
        <v>0</v>
      </c>
      <c r="L214" s="292">
        <v>0</v>
      </c>
      <c r="M214" s="292">
        <v>0</v>
      </c>
    </row>
    <row r="215" spans="1:13" x14ac:dyDescent="0.25">
      <c r="A215" t="s">
        <v>2033</v>
      </c>
      <c r="B215" t="s">
        <v>16</v>
      </c>
      <c r="C215">
        <v>0</v>
      </c>
      <c r="D215" t="s">
        <v>2617</v>
      </c>
      <c r="E215" t="s">
        <v>383</v>
      </c>
      <c r="F215">
        <v>27</v>
      </c>
      <c r="G215" s="292">
        <v>2350000</v>
      </c>
      <c r="H215" s="292">
        <v>2350000</v>
      </c>
      <c r="I215" s="292" t="s">
        <v>7</v>
      </c>
      <c r="J215" s="292">
        <v>0</v>
      </c>
      <c r="K215" s="292">
        <v>0</v>
      </c>
      <c r="L215" s="292">
        <v>0</v>
      </c>
      <c r="M215" s="292">
        <v>0</v>
      </c>
    </row>
    <row r="216" spans="1:13" x14ac:dyDescent="0.25">
      <c r="A216" t="s">
        <v>2025</v>
      </c>
      <c r="B216" t="s">
        <v>16</v>
      </c>
      <c r="C216">
        <v>0</v>
      </c>
      <c r="D216">
        <v>0</v>
      </c>
      <c r="E216">
        <v>0</v>
      </c>
      <c r="F216">
        <v>0</v>
      </c>
      <c r="G216" s="292">
        <v>700000</v>
      </c>
      <c r="H216" s="292">
        <v>450000</v>
      </c>
      <c r="I216" s="292">
        <v>0</v>
      </c>
      <c r="J216" s="292">
        <v>0</v>
      </c>
      <c r="K216" s="292">
        <v>0</v>
      </c>
      <c r="L216" s="292">
        <v>0</v>
      </c>
      <c r="M216" s="292">
        <v>0</v>
      </c>
    </row>
    <row r="217" spans="1:13" x14ac:dyDescent="0.25">
      <c r="A217" t="s">
        <v>2666</v>
      </c>
      <c r="B217" t="s">
        <v>16</v>
      </c>
      <c r="C217" t="s">
        <v>395</v>
      </c>
      <c r="D217" t="s">
        <v>2615</v>
      </c>
      <c r="E217" t="s">
        <v>2619</v>
      </c>
      <c r="F217">
        <v>23</v>
      </c>
      <c r="G217" s="292">
        <v>925000</v>
      </c>
      <c r="H217" s="292">
        <v>925000</v>
      </c>
      <c r="I217" s="292" t="s">
        <v>8</v>
      </c>
      <c r="J217" s="292">
        <v>0</v>
      </c>
      <c r="K217" s="292">
        <v>0</v>
      </c>
      <c r="L217" s="292">
        <v>0</v>
      </c>
      <c r="M217" s="292">
        <v>0</v>
      </c>
    </row>
    <row r="218" spans="1:13" x14ac:dyDescent="0.25">
      <c r="A218" t="s">
        <v>2667</v>
      </c>
      <c r="B218" t="s">
        <v>16</v>
      </c>
      <c r="C218" t="s">
        <v>395</v>
      </c>
      <c r="D218" t="s">
        <v>2626</v>
      </c>
      <c r="E218" t="s">
        <v>2619</v>
      </c>
      <c r="F218">
        <v>23</v>
      </c>
      <c r="G218" s="292">
        <v>925000</v>
      </c>
      <c r="H218" s="292">
        <v>925000</v>
      </c>
      <c r="I218" s="292" t="s">
        <v>8</v>
      </c>
      <c r="J218" s="292">
        <v>0</v>
      </c>
      <c r="K218" s="292">
        <v>0</v>
      </c>
      <c r="L218" s="292">
        <v>0</v>
      </c>
      <c r="M218" s="292">
        <v>0</v>
      </c>
    </row>
    <row r="219" spans="1:13" x14ac:dyDescent="0.25">
      <c r="A219" t="s">
        <v>2668</v>
      </c>
      <c r="B219" t="s">
        <v>16</v>
      </c>
      <c r="C219" t="s">
        <v>395</v>
      </c>
      <c r="D219" t="s">
        <v>73</v>
      </c>
      <c r="E219" t="s">
        <v>2619</v>
      </c>
      <c r="F219">
        <v>20</v>
      </c>
      <c r="G219" s="292">
        <v>925000</v>
      </c>
      <c r="H219" s="292">
        <v>925000</v>
      </c>
      <c r="I219" s="292">
        <v>925000</v>
      </c>
      <c r="J219" s="292" t="s">
        <v>8</v>
      </c>
      <c r="K219" s="292">
        <v>0</v>
      </c>
      <c r="L219" s="292">
        <v>0</v>
      </c>
      <c r="M219" s="292">
        <v>0</v>
      </c>
    </row>
    <row r="220" spans="1:13" x14ac:dyDescent="0.25">
      <c r="A220" t="s">
        <v>2669</v>
      </c>
      <c r="B220" t="s">
        <v>16</v>
      </c>
      <c r="C220" t="s">
        <v>395</v>
      </c>
      <c r="D220" t="s">
        <v>2613</v>
      </c>
      <c r="E220" t="s">
        <v>2619</v>
      </c>
      <c r="F220">
        <v>21</v>
      </c>
      <c r="G220" s="292">
        <v>925000</v>
      </c>
      <c r="H220" s="292">
        <v>925000</v>
      </c>
      <c r="I220" s="292">
        <v>925000</v>
      </c>
      <c r="J220" s="292" t="s">
        <v>8</v>
      </c>
      <c r="K220" s="292">
        <v>0</v>
      </c>
      <c r="L220" s="292">
        <v>0</v>
      </c>
      <c r="M220" s="292">
        <v>0</v>
      </c>
    </row>
    <row r="221" spans="1:13" x14ac:dyDescent="0.25">
      <c r="A221" t="s">
        <v>2670</v>
      </c>
      <c r="B221" t="s">
        <v>16</v>
      </c>
      <c r="C221" t="s">
        <v>395</v>
      </c>
      <c r="D221" t="s">
        <v>2611</v>
      </c>
      <c r="E221" t="s">
        <v>2619</v>
      </c>
      <c r="F221">
        <v>23</v>
      </c>
      <c r="G221" s="292">
        <v>925000</v>
      </c>
      <c r="H221" s="292" t="s">
        <v>8</v>
      </c>
      <c r="I221" s="292">
        <v>0</v>
      </c>
      <c r="J221" s="292">
        <v>0</v>
      </c>
      <c r="K221" s="292">
        <v>0</v>
      </c>
      <c r="L221" s="292">
        <v>0</v>
      </c>
      <c r="M221" s="292">
        <v>0</v>
      </c>
    </row>
    <row r="222" spans="1:13" x14ac:dyDescent="0.25">
      <c r="A222" t="s">
        <v>2671</v>
      </c>
      <c r="B222" t="s">
        <v>16</v>
      </c>
      <c r="C222" t="s">
        <v>395</v>
      </c>
      <c r="D222" t="s">
        <v>73</v>
      </c>
      <c r="E222" t="s">
        <v>2619</v>
      </c>
      <c r="F222">
        <v>18</v>
      </c>
      <c r="G222" s="292">
        <v>894167</v>
      </c>
      <c r="H222" s="292">
        <v>894167</v>
      </c>
      <c r="I222" s="292">
        <v>894167</v>
      </c>
      <c r="J222" s="292" t="s">
        <v>8</v>
      </c>
      <c r="K222" s="292">
        <v>0</v>
      </c>
      <c r="L222" s="292">
        <v>0</v>
      </c>
      <c r="M222" s="292">
        <v>0</v>
      </c>
    </row>
    <row r="223" spans="1:13" x14ac:dyDescent="0.25">
      <c r="A223" t="s">
        <v>2042</v>
      </c>
      <c r="B223" t="s">
        <v>16</v>
      </c>
      <c r="C223" t="s">
        <v>395</v>
      </c>
      <c r="D223" t="s">
        <v>2613</v>
      </c>
      <c r="E223" t="s">
        <v>2619</v>
      </c>
      <c r="F223">
        <v>22</v>
      </c>
      <c r="G223" s="292">
        <v>894166</v>
      </c>
      <c r="H223" s="292" t="s">
        <v>8</v>
      </c>
      <c r="I223" s="292">
        <v>0</v>
      </c>
      <c r="J223" s="292">
        <v>0</v>
      </c>
      <c r="K223" s="292">
        <v>0</v>
      </c>
      <c r="L223" s="292">
        <v>0</v>
      </c>
      <c r="M223" s="292">
        <v>0</v>
      </c>
    </row>
    <row r="224" spans="1:13" x14ac:dyDescent="0.25">
      <c r="A224" t="s">
        <v>2672</v>
      </c>
      <c r="B224" t="s">
        <v>16</v>
      </c>
      <c r="C224" t="s">
        <v>395</v>
      </c>
      <c r="D224" t="s">
        <v>73</v>
      </c>
      <c r="E224" t="s">
        <v>2619</v>
      </c>
      <c r="F224">
        <v>19</v>
      </c>
      <c r="G224" s="292">
        <v>813333</v>
      </c>
      <c r="H224" s="292">
        <v>813333</v>
      </c>
      <c r="I224" s="292">
        <v>813333</v>
      </c>
      <c r="J224" s="292" t="s">
        <v>8</v>
      </c>
      <c r="K224" s="292">
        <v>0</v>
      </c>
      <c r="L224" s="292">
        <v>0</v>
      </c>
      <c r="M224" s="292">
        <v>0</v>
      </c>
    </row>
    <row r="225" spans="1:13" x14ac:dyDescent="0.25">
      <c r="A225" t="s">
        <v>2044</v>
      </c>
      <c r="B225" t="s">
        <v>16</v>
      </c>
      <c r="C225" t="s">
        <v>395</v>
      </c>
      <c r="D225" t="s">
        <v>2613</v>
      </c>
      <c r="E225" t="s">
        <v>2619</v>
      </c>
      <c r="F225">
        <v>19</v>
      </c>
      <c r="G225" s="292">
        <v>795000</v>
      </c>
      <c r="H225" s="292">
        <v>795000</v>
      </c>
      <c r="I225" s="292">
        <v>795000</v>
      </c>
      <c r="J225" s="292" t="s">
        <v>8</v>
      </c>
      <c r="K225" s="292">
        <v>0</v>
      </c>
      <c r="L225" s="292">
        <v>0</v>
      </c>
      <c r="M225" s="292">
        <v>0</v>
      </c>
    </row>
    <row r="226" spans="1:13" x14ac:dyDescent="0.25">
      <c r="A226" t="s">
        <v>2046</v>
      </c>
      <c r="B226" t="s">
        <v>16</v>
      </c>
      <c r="C226" t="s">
        <v>395</v>
      </c>
      <c r="D226" t="s">
        <v>2626</v>
      </c>
      <c r="E226" t="s">
        <v>2619</v>
      </c>
      <c r="F226">
        <v>21</v>
      </c>
      <c r="G226" s="292">
        <v>775000</v>
      </c>
      <c r="H226" s="292">
        <v>775000</v>
      </c>
      <c r="I226" s="292" t="s">
        <v>8</v>
      </c>
      <c r="J226" s="292">
        <v>0</v>
      </c>
      <c r="K226" s="292">
        <v>0</v>
      </c>
      <c r="L226" s="292">
        <v>0</v>
      </c>
      <c r="M226" s="292">
        <v>0</v>
      </c>
    </row>
    <row r="227" spans="1:13" x14ac:dyDescent="0.25">
      <c r="A227" t="s">
        <v>2047</v>
      </c>
      <c r="B227" t="s">
        <v>16</v>
      </c>
      <c r="C227" t="s">
        <v>395</v>
      </c>
      <c r="D227" t="s">
        <v>2611</v>
      </c>
      <c r="E227" t="s">
        <v>2619</v>
      </c>
      <c r="F227">
        <v>24</v>
      </c>
      <c r="G227" s="292">
        <v>767500</v>
      </c>
      <c r="H227" s="292" t="s">
        <v>8</v>
      </c>
      <c r="I227" s="292">
        <v>0</v>
      </c>
      <c r="J227" s="292">
        <v>0</v>
      </c>
      <c r="K227" s="292">
        <v>0</v>
      </c>
      <c r="L227" s="292">
        <v>0</v>
      </c>
      <c r="M227" s="292">
        <v>0</v>
      </c>
    </row>
    <row r="228" spans="1:13" x14ac:dyDescent="0.25">
      <c r="A228" t="s">
        <v>2051</v>
      </c>
      <c r="B228" t="s">
        <v>16</v>
      </c>
      <c r="C228" t="s">
        <v>395</v>
      </c>
      <c r="D228" t="s">
        <v>2611</v>
      </c>
      <c r="E228" t="s">
        <v>2619</v>
      </c>
      <c r="F228">
        <v>20</v>
      </c>
      <c r="G228" s="292">
        <v>738333</v>
      </c>
      <c r="H228" s="292">
        <v>738333</v>
      </c>
      <c r="I228" s="292" t="s">
        <v>8</v>
      </c>
      <c r="J228" s="292">
        <v>0</v>
      </c>
      <c r="K228" s="292">
        <v>0</v>
      </c>
      <c r="L228" s="292">
        <v>0</v>
      </c>
      <c r="M228" s="292">
        <v>0</v>
      </c>
    </row>
    <row r="229" spans="1:13" x14ac:dyDescent="0.25">
      <c r="A229" t="s">
        <v>2463</v>
      </c>
      <c r="B229" t="s">
        <v>16</v>
      </c>
      <c r="C229">
        <v>0</v>
      </c>
      <c r="D229" t="s">
        <v>73</v>
      </c>
      <c r="E229" t="s">
        <v>2619</v>
      </c>
      <c r="F229">
        <v>26</v>
      </c>
      <c r="G229" s="292">
        <v>737500</v>
      </c>
      <c r="H229" s="292">
        <v>737500</v>
      </c>
      <c r="I229" s="292" t="s">
        <v>7</v>
      </c>
      <c r="J229" s="292">
        <v>0</v>
      </c>
      <c r="K229" s="292">
        <v>0</v>
      </c>
      <c r="L229" s="292">
        <v>0</v>
      </c>
      <c r="M229" s="292">
        <v>0</v>
      </c>
    </row>
    <row r="230" spans="1:13" x14ac:dyDescent="0.25">
      <c r="A230" t="s">
        <v>2053</v>
      </c>
      <c r="B230" t="s">
        <v>16</v>
      </c>
      <c r="C230" t="s">
        <v>395</v>
      </c>
      <c r="D230" t="s">
        <v>2621</v>
      </c>
      <c r="E230" t="s">
        <v>2619</v>
      </c>
      <c r="F230">
        <v>23</v>
      </c>
      <c r="G230" s="292">
        <v>722500</v>
      </c>
      <c r="H230" s="292" t="s">
        <v>8</v>
      </c>
      <c r="I230" s="292">
        <v>0</v>
      </c>
      <c r="J230" s="292">
        <v>0</v>
      </c>
      <c r="K230" s="292">
        <v>0</v>
      </c>
      <c r="L230" s="292">
        <v>0</v>
      </c>
      <c r="M230" s="292">
        <v>0</v>
      </c>
    </row>
    <row r="231" spans="1:13" x14ac:dyDescent="0.25">
      <c r="A231" t="s">
        <v>2057</v>
      </c>
      <c r="B231" t="s">
        <v>16</v>
      </c>
      <c r="C231">
        <v>0</v>
      </c>
      <c r="D231" t="s">
        <v>2613</v>
      </c>
      <c r="E231" t="s">
        <v>2619</v>
      </c>
      <c r="F231">
        <v>26</v>
      </c>
      <c r="G231" s="292">
        <v>675000</v>
      </c>
      <c r="H231" s="292" t="s">
        <v>7</v>
      </c>
      <c r="I231" s="292">
        <v>0</v>
      </c>
      <c r="J231" s="292">
        <v>0</v>
      </c>
      <c r="K231" s="292">
        <v>0</v>
      </c>
      <c r="L231" s="292">
        <v>0</v>
      </c>
      <c r="M231" s="292">
        <v>0</v>
      </c>
    </row>
    <row r="232" spans="1:13" x14ac:dyDescent="0.25">
      <c r="A232" t="s">
        <v>2673</v>
      </c>
      <c r="B232" t="s">
        <v>16</v>
      </c>
      <c r="C232" t="s">
        <v>395</v>
      </c>
      <c r="D232" t="s">
        <v>82</v>
      </c>
      <c r="E232" t="s">
        <v>2619</v>
      </c>
      <c r="F232">
        <v>22</v>
      </c>
      <c r="G232" s="292">
        <v>925000</v>
      </c>
      <c r="H232" s="292">
        <v>925000</v>
      </c>
      <c r="I232" s="292" t="s">
        <v>8</v>
      </c>
      <c r="J232" s="292">
        <v>0</v>
      </c>
      <c r="K232" s="292">
        <v>0</v>
      </c>
      <c r="L232" s="292">
        <v>0</v>
      </c>
      <c r="M232" s="292">
        <v>0</v>
      </c>
    </row>
    <row r="233" spans="1:13" x14ac:dyDescent="0.25">
      <c r="A233" t="s">
        <v>2674</v>
      </c>
      <c r="B233" t="s">
        <v>16</v>
      </c>
      <c r="C233" t="s">
        <v>395</v>
      </c>
      <c r="D233" t="s">
        <v>2618</v>
      </c>
      <c r="E233" t="s">
        <v>2619</v>
      </c>
      <c r="F233">
        <v>25</v>
      </c>
      <c r="G233" s="292">
        <v>925000</v>
      </c>
      <c r="H233" s="292" t="s">
        <v>8</v>
      </c>
      <c r="I233" s="292">
        <v>0</v>
      </c>
      <c r="J233" s="292">
        <v>0</v>
      </c>
      <c r="K233" s="292">
        <v>0</v>
      </c>
      <c r="L233" s="292">
        <v>0</v>
      </c>
      <c r="M233" s="292">
        <v>0</v>
      </c>
    </row>
    <row r="234" spans="1:13" x14ac:dyDescent="0.25">
      <c r="A234" t="s">
        <v>2048</v>
      </c>
      <c r="B234" t="s">
        <v>16</v>
      </c>
      <c r="C234" t="s">
        <v>395</v>
      </c>
      <c r="D234" t="s">
        <v>2618</v>
      </c>
      <c r="E234" t="s">
        <v>2619</v>
      </c>
      <c r="F234">
        <v>21</v>
      </c>
      <c r="G234" s="292">
        <v>761666</v>
      </c>
      <c r="H234" s="292">
        <v>761666</v>
      </c>
      <c r="I234" s="292" t="s">
        <v>8</v>
      </c>
      <c r="J234" s="292">
        <v>0</v>
      </c>
      <c r="K234" s="292">
        <v>0</v>
      </c>
      <c r="L234" s="292">
        <v>0</v>
      </c>
      <c r="M234" s="292">
        <v>0</v>
      </c>
    </row>
    <row r="235" spans="1:13" x14ac:dyDescent="0.25">
      <c r="A235" t="s">
        <v>2050</v>
      </c>
      <c r="B235" t="s">
        <v>16</v>
      </c>
      <c r="C235" t="s">
        <v>395</v>
      </c>
      <c r="D235" t="s">
        <v>2618</v>
      </c>
      <c r="E235" t="s">
        <v>2619</v>
      </c>
      <c r="F235">
        <v>22</v>
      </c>
      <c r="G235" s="292">
        <v>745000</v>
      </c>
      <c r="H235" s="292" t="s">
        <v>8</v>
      </c>
      <c r="I235" s="292">
        <v>0</v>
      </c>
      <c r="J235" s="292">
        <v>0</v>
      </c>
      <c r="K235" s="292">
        <v>0</v>
      </c>
      <c r="L235" s="292">
        <v>0</v>
      </c>
      <c r="M235" s="292">
        <v>0</v>
      </c>
    </row>
    <row r="236" spans="1:13" x14ac:dyDescent="0.25">
      <c r="A236" t="s">
        <v>2055</v>
      </c>
      <c r="B236" t="s">
        <v>16</v>
      </c>
      <c r="C236" t="s">
        <v>395</v>
      </c>
      <c r="D236" t="s">
        <v>2618</v>
      </c>
      <c r="E236" t="s">
        <v>2619</v>
      </c>
      <c r="F236">
        <v>21</v>
      </c>
      <c r="G236" s="292">
        <v>701666</v>
      </c>
      <c r="H236" s="292">
        <v>701666</v>
      </c>
      <c r="I236" s="292" t="s">
        <v>8</v>
      </c>
      <c r="J236" s="292">
        <v>0</v>
      </c>
      <c r="K236" s="292">
        <v>0</v>
      </c>
      <c r="L236" s="292">
        <v>0</v>
      </c>
      <c r="M236" s="292">
        <v>0</v>
      </c>
    </row>
    <row r="237" spans="1:13" x14ac:dyDescent="0.25">
      <c r="A237" t="s">
        <v>2060</v>
      </c>
      <c r="B237" t="s">
        <v>16</v>
      </c>
      <c r="C237">
        <v>0</v>
      </c>
      <c r="D237" t="s">
        <v>2618</v>
      </c>
      <c r="E237" t="s">
        <v>2619</v>
      </c>
      <c r="F237">
        <v>28</v>
      </c>
      <c r="G237" s="292">
        <v>700000</v>
      </c>
      <c r="H237" s="292">
        <v>700000</v>
      </c>
      <c r="I237" s="292" t="s">
        <v>7</v>
      </c>
      <c r="J237" s="292">
        <v>0</v>
      </c>
      <c r="K237" s="292">
        <v>0</v>
      </c>
      <c r="L237" s="292">
        <v>0</v>
      </c>
      <c r="M237" s="292">
        <v>0</v>
      </c>
    </row>
    <row r="238" spans="1:13" x14ac:dyDescent="0.25">
      <c r="A238" t="s">
        <v>2061</v>
      </c>
      <c r="B238" t="s">
        <v>16</v>
      </c>
      <c r="C238">
        <v>0</v>
      </c>
      <c r="D238" t="s">
        <v>2617</v>
      </c>
      <c r="E238" t="s">
        <v>2619</v>
      </c>
      <c r="F238">
        <v>26</v>
      </c>
      <c r="G238" s="292">
        <v>700000</v>
      </c>
      <c r="H238" s="292" t="s">
        <v>7</v>
      </c>
      <c r="I238" s="292">
        <v>0</v>
      </c>
      <c r="J238" s="292">
        <v>0</v>
      </c>
      <c r="K238" s="292">
        <v>0</v>
      </c>
      <c r="L238" s="292">
        <v>0</v>
      </c>
      <c r="M238" s="292">
        <v>0</v>
      </c>
    </row>
    <row r="239" spans="1:13" x14ac:dyDescent="0.25">
      <c r="A239" t="s">
        <v>2049</v>
      </c>
      <c r="B239" t="s">
        <v>16</v>
      </c>
      <c r="C239">
        <v>0</v>
      </c>
      <c r="D239" t="s">
        <v>2617</v>
      </c>
      <c r="E239" t="s">
        <v>2619</v>
      </c>
      <c r="F239">
        <v>24</v>
      </c>
      <c r="G239" s="292" t="s">
        <v>8</v>
      </c>
      <c r="H239" s="292">
        <v>0</v>
      </c>
      <c r="I239" s="292">
        <v>0</v>
      </c>
      <c r="J239" s="292">
        <v>0</v>
      </c>
      <c r="K239" s="292">
        <v>0</v>
      </c>
      <c r="L239" s="292">
        <v>0</v>
      </c>
      <c r="M239" s="292">
        <v>0</v>
      </c>
    </row>
    <row r="240" spans="1:13" x14ac:dyDescent="0.25">
      <c r="A240" t="s">
        <v>2039</v>
      </c>
      <c r="B240" t="s">
        <v>16</v>
      </c>
      <c r="C240">
        <v>0</v>
      </c>
      <c r="D240" t="s">
        <v>82</v>
      </c>
      <c r="E240" t="s">
        <v>2619</v>
      </c>
      <c r="F240">
        <v>25</v>
      </c>
      <c r="G240" s="292" t="s">
        <v>8</v>
      </c>
      <c r="H240" s="292">
        <v>0</v>
      </c>
      <c r="I240" s="292">
        <v>0</v>
      </c>
      <c r="J240" s="292">
        <v>0</v>
      </c>
      <c r="K240" s="292">
        <v>0</v>
      </c>
      <c r="L240" s="292">
        <v>0</v>
      </c>
      <c r="M240" s="292">
        <v>0</v>
      </c>
    </row>
    <row r="241" spans="1:13" x14ac:dyDescent="0.25">
      <c r="A241" t="s">
        <v>2059</v>
      </c>
      <c r="B241" t="s">
        <v>16</v>
      </c>
      <c r="C241">
        <v>0</v>
      </c>
      <c r="D241" t="s">
        <v>2618</v>
      </c>
      <c r="E241" t="s">
        <v>2619</v>
      </c>
      <c r="F241">
        <v>24</v>
      </c>
      <c r="G241" s="292" t="s">
        <v>8</v>
      </c>
      <c r="H241" s="292">
        <v>0</v>
      </c>
      <c r="I241" s="292">
        <v>0</v>
      </c>
      <c r="J241" s="292">
        <v>0</v>
      </c>
      <c r="K241" s="292">
        <v>0</v>
      </c>
      <c r="L241" s="292">
        <v>0</v>
      </c>
      <c r="M241" s="292">
        <v>0</v>
      </c>
    </row>
    <row r="242" spans="1:13" x14ac:dyDescent="0.25">
      <c r="A242" t="s">
        <v>2040</v>
      </c>
      <c r="B242" t="s">
        <v>16</v>
      </c>
      <c r="C242" t="s">
        <v>395</v>
      </c>
      <c r="D242" t="s">
        <v>128</v>
      </c>
      <c r="E242" t="s">
        <v>2619</v>
      </c>
      <c r="F242">
        <v>21</v>
      </c>
      <c r="G242" s="292">
        <v>925000</v>
      </c>
      <c r="H242" s="292">
        <v>925000</v>
      </c>
      <c r="I242" s="292" t="s">
        <v>8</v>
      </c>
      <c r="J242" s="292">
        <v>0</v>
      </c>
      <c r="K242" s="292">
        <v>0</v>
      </c>
      <c r="L242" s="292">
        <v>0</v>
      </c>
      <c r="M242" s="292">
        <v>0</v>
      </c>
    </row>
    <row r="243" spans="1:13" x14ac:dyDescent="0.25">
      <c r="A243" t="s">
        <v>2675</v>
      </c>
      <c r="B243" t="s">
        <v>16</v>
      </c>
      <c r="C243" t="s">
        <v>395</v>
      </c>
      <c r="D243" t="s">
        <v>128</v>
      </c>
      <c r="E243" t="s">
        <v>2619</v>
      </c>
      <c r="F243">
        <v>20</v>
      </c>
      <c r="G243" s="292">
        <v>925000</v>
      </c>
      <c r="H243" s="292">
        <v>925000</v>
      </c>
      <c r="I243" s="292">
        <v>925000</v>
      </c>
      <c r="J243" s="292" t="s">
        <v>8</v>
      </c>
      <c r="K243" s="292">
        <v>0</v>
      </c>
      <c r="L243" s="292">
        <v>0</v>
      </c>
      <c r="M243" s="292">
        <v>0</v>
      </c>
    </row>
    <row r="244" spans="1:13" x14ac:dyDescent="0.25">
      <c r="A244" t="s">
        <v>2056</v>
      </c>
      <c r="B244" t="s">
        <v>16</v>
      </c>
      <c r="C244">
        <v>0</v>
      </c>
      <c r="D244" t="s">
        <v>128</v>
      </c>
      <c r="E244" t="s">
        <v>2619</v>
      </c>
      <c r="F244">
        <v>23</v>
      </c>
      <c r="G244" s="292">
        <v>700000</v>
      </c>
      <c r="H244" s="292" t="s">
        <v>8</v>
      </c>
      <c r="I244" s="292">
        <v>0</v>
      </c>
      <c r="J244" s="292">
        <v>0</v>
      </c>
      <c r="K244" s="292">
        <v>0</v>
      </c>
      <c r="L244" s="292">
        <v>0</v>
      </c>
      <c r="M244" s="292">
        <v>0</v>
      </c>
    </row>
    <row r="245" spans="1:13" x14ac:dyDescent="0.25">
      <c r="A245" t="s">
        <v>2572</v>
      </c>
      <c r="B245" t="s">
        <v>18</v>
      </c>
      <c r="C245">
        <v>0</v>
      </c>
      <c r="D245" t="s">
        <v>73</v>
      </c>
      <c r="E245" t="s">
        <v>2612</v>
      </c>
      <c r="F245">
        <v>22</v>
      </c>
      <c r="G245" s="292">
        <v>12500000</v>
      </c>
      <c r="H245" s="292">
        <v>12500000</v>
      </c>
      <c r="I245" s="292">
        <v>12500000</v>
      </c>
      <c r="J245" s="292">
        <v>12500000</v>
      </c>
      <c r="K245" s="292">
        <v>12500000</v>
      </c>
      <c r="L245" s="292">
        <v>12500000</v>
      </c>
      <c r="M245" s="292">
        <v>12500000</v>
      </c>
    </row>
    <row r="246" spans="1:13" x14ac:dyDescent="0.25">
      <c r="A246" t="s">
        <v>2312</v>
      </c>
      <c r="B246" t="s">
        <v>18</v>
      </c>
      <c r="C246">
        <v>0</v>
      </c>
      <c r="D246" t="s">
        <v>2676</v>
      </c>
      <c r="E246" t="s">
        <v>2612</v>
      </c>
      <c r="F246">
        <v>23</v>
      </c>
      <c r="G246" s="292">
        <v>8500000</v>
      </c>
      <c r="H246" s="292">
        <v>8500000</v>
      </c>
      <c r="I246" s="292">
        <v>8500000</v>
      </c>
      <c r="J246" s="292">
        <v>8500000</v>
      </c>
      <c r="K246" s="292">
        <v>8500000</v>
      </c>
      <c r="L246" s="292">
        <v>8500000</v>
      </c>
      <c r="M246" s="292" t="s">
        <v>7</v>
      </c>
    </row>
    <row r="247" spans="1:13" x14ac:dyDescent="0.25">
      <c r="A247" t="s">
        <v>2548</v>
      </c>
      <c r="B247" t="s">
        <v>18</v>
      </c>
      <c r="C247" t="s">
        <v>429</v>
      </c>
      <c r="D247" t="s">
        <v>2613</v>
      </c>
      <c r="E247" t="s">
        <v>2612</v>
      </c>
      <c r="F247">
        <v>31</v>
      </c>
      <c r="G247" s="292">
        <v>6000000</v>
      </c>
      <c r="H247" s="292">
        <v>6000000</v>
      </c>
      <c r="I247" s="292">
        <v>6000000</v>
      </c>
      <c r="J247" s="292">
        <v>6000000</v>
      </c>
      <c r="K247" s="292" t="s">
        <v>7</v>
      </c>
      <c r="L247" s="292">
        <v>0</v>
      </c>
      <c r="M247" s="292">
        <v>0</v>
      </c>
    </row>
    <row r="248" spans="1:13" x14ac:dyDescent="0.25">
      <c r="A248" t="s">
        <v>2549</v>
      </c>
      <c r="B248" t="s">
        <v>18</v>
      </c>
      <c r="C248">
        <v>0</v>
      </c>
      <c r="D248" t="s">
        <v>2626</v>
      </c>
      <c r="E248" t="s">
        <v>2612</v>
      </c>
      <c r="F248">
        <v>26</v>
      </c>
      <c r="G248" s="292">
        <v>6000000</v>
      </c>
      <c r="H248" s="292">
        <v>6000000</v>
      </c>
      <c r="I248" s="292" t="s">
        <v>7</v>
      </c>
      <c r="J248" s="292">
        <v>0</v>
      </c>
      <c r="K248" s="292">
        <v>0</v>
      </c>
      <c r="L248" s="292">
        <v>0</v>
      </c>
      <c r="M248" s="292">
        <v>0</v>
      </c>
    </row>
    <row r="249" spans="1:13" x14ac:dyDescent="0.25">
      <c r="A249" t="s">
        <v>2432</v>
      </c>
      <c r="B249" t="s">
        <v>18</v>
      </c>
      <c r="C249">
        <v>0</v>
      </c>
      <c r="D249" t="s">
        <v>2621</v>
      </c>
      <c r="E249" t="s">
        <v>2612</v>
      </c>
      <c r="F249">
        <v>29</v>
      </c>
      <c r="G249" s="292">
        <v>3150000</v>
      </c>
      <c r="H249" s="292" t="s">
        <v>7</v>
      </c>
      <c r="I249" s="292">
        <v>0</v>
      </c>
      <c r="J249" s="292">
        <v>0</v>
      </c>
      <c r="K249" s="292">
        <v>0</v>
      </c>
      <c r="L249" s="292">
        <v>0</v>
      </c>
      <c r="M249" s="292">
        <v>0</v>
      </c>
    </row>
    <row r="250" spans="1:13" x14ac:dyDescent="0.25">
      <c r="A250" t="s">
        <v>2677</v>
      </c>
      <c r="B250" t="s">
        <v>18</v>
      </c>
      <c r="C250">
        <v>0</v>
      </c>
      <c r="D250" t="s">
        <v>2611</v>
      </c>
      <c r="E250" t="s">
        <v>2612</v>
      </c>
      <c r="F250">
        <v>28</v>
      </c>
      <c r="G250" s="292">
        <v>2150000</v>
      </c>
      <c r="H250" s="292">
        <v>2150000</v>
      </c>
      <c r="I250" s="292" t="s">
        <v>7</v>
      </c>
      <c r="J250" s="292">
        <v>0</v>
      </c>
      <c r="K250" s="292">
        <v>0</v>
      </c>
      <c r="L250" s="292">
        <v>0</v>
      </c>
      <c r="M250" s="292">
        <v>0</v>
      </c>
    </row>
    <row r="251" spans="1:13" x14ac:dyDescent="0.25">
      <c r="A251" t="s">
        <v>2314</v>
      </c>
      <c r="B251" t="s">
        <v>18</v>
      </c>
      <c r="C251">
        <v>0</v>
      </c>
      <c r="D251" t="s">
        <v>2611</v>
      </c>
      <c r="E251" t="s">
        <v>2612</v>
      </c>
      <c r="F251">
        <v>28</v>
      </c>
      <c r="G251" s="292">
        <v>1950000</v>
      </c>
      <c r="H251" s="292" t="s">
        <v>7</v>
      </c>
      <c r="I251" s="292">
        <v>0</v>
      </c>
      <c r="J251" s="292">
        <v>0</v>
      </c>
      <c r="K251" s="292">
        <v>0</v>
      </c>
      <c r="L251" s="292">
        <v>0</v>
      </c>
      <c r="M251" s="292">
        <v>0</v>
      </c>
    </row>
    <row r="252" spans="1:13" x14ac:dyDescent="0.25">
      <c r="A252" t="s">
        <v>2436</v>
      </c>
      <c r="B252" t="s">
        <v>18</v>
      </c>
      <c r="C252">
        <v>0</v>
      </c>
      <c r="D252" t="s">
        <v>2678</v>
      </c>
      <c r="E252" t="s">
        <v>2612</v>
      </c>
      <c r="F252">
        <v>26</v>
      </c>
      <c r="G252" s="292">
        <v>1300000</v>
      </c>
      <c r="H252" s="292" t="s">
        <v>7</v>
      </c>
      <c r="I252" s="292">
        <v>0</v>
      </c>
      <c r="J252" s="292">
        <v>0</v>
      </c>
      <c r="K252" s="292">
        <v>0</v>
      </c>
      <c r="L252" s="292">
        <v>0</v>
      </c>
      <c r="M252" s="292">
        <v>0</v>
      </c>
    </row>
    <row r="253" spans="1:13" x14ac:dyDescent="0.25">
      <c r="A253" t="s">
        <v>2318</v>
      </c>
      <c r="B253" t="s">
        <v>18</v>
      </c>
      <c r="C253">
        <v>0</v>
      </c>
      <c r="D253" t="s">
        <v>2626</v>
      </c>
      <c r="E253" t="s">
        <v>2612</v>
      </c>
      <c r="F253">
        <v>24</v>
      </c>
      <c r="G253" s="292">
        <v>1200000</v>
      </c>
      <c r="H253" s="292">
        <v>1200000</v>
      </c>
      <c r="I253" s="292" t="s">
        <v>8</v>
      </c>
      <c r="J253" s="292">
        <v>0</v>
      </c>
      <c r="K253" s="292">
        <v>0</v>
      </c>
      <c r="L253" s="292">
        <v>0</v>
      </c>
      <c r="M253" s="292">
        <v>0</v>
      </c>
    </row>
    <row r="254" spans="1:13" x14ac:dyDescent="0.25">
      <c r="A254" t="s">
        <v>2316</v>
      </c>
      <c r="B254" t="s">
        <v>18</v>
      </c>
      <c r="C254">
        <v>0</v>
      </c>
      <c r="D254" t="s">
        <v>73</v>
      </c>
      <c r="E254" t="s">
        <v>2612</v>
      </c>
      <c r="F254">
        <v>35</v>
      </c>
      <c r="G254" s="292">
        <v>1150000</v>
      </c>
      <c r="H254" s="292" t="s">
        <v>7</v>
      </c>
      <c r="I254" s="292">
        <v>0</v>
      </c>
      <c r="J254" s="292">
        <v>0</v>
      </c>
      <c r="K254" s="292">
        <v>0</v>
      </c>
      <c r="L254" s="292">
        <v>0</v>
      </c>
      <c r="M254" s="292">
        <v>0</v>
      </c>
    </row>
    <row r="255" spans="1:13" x14ac:dyDescent="0.25">
      <c r="A255" t="s">
        <v>2679</v>
      </c>
      <c r="B255" t="s">
        <v>18</v>
      </c>
      <c r="C255" t="s">
        <v>395</v>
      </c>
      <c r="D255" t="s">
        <v>2613</v>
      </c>
      <c r="E255" t="s">
        <v>2612</v>
      </c>
      <c r="F255">
        <v>26</v>
      </c>
      <c r="G255" s="292">
        <v>925000</v>
      </c>
      <c r="H255" s="292" t="s">
        <v>7</v>
      </c>
      <c r="I255" s="292">
        <v>0</v>
      </c>
      <c r="J255" s="292">
        <v>0</v>
      </c>
      <c r="K255" s="292">
        <v>0</v>
      </c>
      <c r="L255" s="292">
        <v>0</v>
      </c>
      <c r="M255" s="292">
        <v>0</v>
      </c>
    </row>
    <row r="256" spans="1:13" x14ac:dyDescent="0.25">
      <c r="A256" t="s">
        <v>2680</v>
      </c>
      <c r="B256" t="s">
        <v>18</v>
      </c>
      <c r="C256">
        <v>0</v>
      </c>
      <c r="D256" t="s">
        <v>2614</v>
      </c>
      <c r="E256" t="s">
        <v>2612</v>
      </c>
      <c r="F256">
        <v>26</v>
      </c>
      <c r="G256" s="292">
        <v>750000</v>
      </c>
      <c r="H256" s="292" t="s">
        <v>7</v>
      </c>
      <c r="I256" s="292">
        <v>0</v>
      </c>
      <c r="J256" s="292">
        <v>0</v>
      </c>
      <c r="K256" s="292">
        <v>0</v>
      </c>
      <c r="L256" s="292">
        <v>0</v>
      </c>
      <c r="M256" s="292">
        <v>0</v>
      </c>
    </row>
    <row r="257" spans="1:13" x14ac:dyDescent="0.25">
      <c r="A257" t="s">
        <v>1391</v>
      </c>
      <c r="B257" t="s">
        <v>18</v>
      </c>
      <c r="C257">
        <v>0</v>
      </c>
      <c r="D257" t="s">
        <v>73</v>
      </c>
      <c r="E257" t="s">
        <v>2612</v>
      </c>
      <c r="F257">
        <v>24</v>
      </c>
      <c r="G257" s="292">
        <v>675000</v>
      </c>
      <c r="H257" s="292" t="s">
        <v>8</v>
      </c>
      <c r="I257" s="292">
        <v>0</v>
      </c>
      <c r="J257" s="292">
        <v>0</v>
      </c>
      <c r="K257" s="292">
        <v>0</v>
      </c>
      <c r="L257" s="292">
        <v>0</v>
      </c>
      <c r="M257" s="292">
        <v>0</v>
      </c>
    </row>
    <row r="258" spans="1:13" x14ac:dyDescent="0.25">
      <c r="A258" t="s">
        <v>2317</v>
      </c>
      <c r="B258" t="s">
        <v>18</v>
      </c>
      <c r="C258">
        <v>0</v>
      </c>
      <c r="D258" t="s">
        <v>2611</v>
      </c>
      <c r="E258" t="s">
        <v>2612</v>
      </c>
      <c r="F258">
        <v>21</v>
      </c>
      <c r="G258" s="292" t="s">
        <v>8</v>
      </c>
      <c r="H258" s="292">
        <v>0</v>
      </c>
      <c r="I258" s="292">
        <v>0</v>
      </c>
      <c r="J258" s="292">
        <v>0</v>
      </c>
      <c r="K258" s="292">
        <v>0</v>
      </c>
      <c r="L258" s="292">
        <v>0</v>
      </c>
      <c r="M258" s="292">
        <v>0</v>
      </c>
    </row>
    <row r="259" spans="1:13" x14ac:dyDescent="0.25">
      <c r="A259" t="s">
        <v>2320</v>
      </c>
      <c r="B259" t="s">
        <v>18</v>
      </c>
      <c r="C259">
        <v>0</v>
      </c>
      <c r="D259" t="s">
        <v>2618</v>
      </c>
      <c r="E259" t="s">
        <v>2612</v>
      </c>
      <c r="F259">
        <v>25</v>
      </c>
      <c r="G259" s="292">
        <v>4167000</v>
      </c>
      <c r="H259" s="292">
        <v>4167000</v>
      </c>
      <c r="I259" s="292">
        <v>4167000</v>
      </c>
      <c r="J259" s="292">
        <v>4167000</v>
      </c>
      <c r="K259" s="292" t="s">
        <v>7</v>
      </c>
      <c r="L259" s="292">
        <v>0</v>
      </c>
      <c r="M259" s="292">
        <v>0</v>
      </c>
    </row>
    <row r="260" spans="1:13" x14ac:dyDescent="0.25">
      <c r="A260" t="s">
        <v>2550</v>
      </c>
      <c r="B260" t="s">
        <v>18</v>
      </c>
      <c r="C260">
        <v>0</v>
      </c>
      <c r="D260" t="s">
        <v>2617</v>
      </c>
      <c r="E260" t="s">
        <v>2612</v>
      </c>
      <c r="F260">
        <v>26</v>
      </c>
      <c r="G260" s="292">
        <v>4166666</v>
      </c>
      <c r="H260" s="292">
        <v>4166666</v>
      </c>
      <c r="I260" s="292" t="s">
        <v>7</v>
      </c>
      <c r="J260" s="292">
        <v>0</v>
      </c>
      <c r="K260" s="292">
        <v>0</v>
      </c>
      <c r="L260" s="292">
        <v>0</v>
      </c>
      <c r="M260" s="292">
        <v>0</v>
      </c>
    </row>
    <row r="261" spans="1:13" x14ac:dyDescent="0.25">
      <c r="A261" t="s">
        <v>2321</v>
      </c>
      <c r="B261" t="s">
        <v>18</v>
      </c>
      <c r="C261" t="s">
        <v>379</v>
      </c>
      <c r="D261" t="s">
        <v>2617</v>
      </c>
      <c r="E261" t="s">
        <v>2612</v>
      </c>
      <c r="F261">
        <v>32</v>
      </c>
      <c r="G261" s="292">
        <v>4000000</v>
      </c>
      <c r="H261" s="292">
        <v>4000000</v>
      </c>
      <c r="I261" s="292" t="s">
        <v>7</v>
      </c>
      <c r="J261" s="292">
        <v>0</v>
      </c>
      <c r="K261" s="292">
        <v>0</v>
      </c>
      <c r="L261" s="292">
        <v>0</v>
      </c>
      <c r="M261" s="292">
        <v>0</v>
      </c>
    </row>
    <row r="262" spans="1:13" x14ac:dyDescent="0.25">
      <c r="A262" t="s">
        <v>2324</v>
      </c>
      <c r="B262" t="s">
        <v>18</v>
      </c>
      <c r="C262">
        <v>0</v>
      </c>
      <c r="D262" t="s">
        <v>2618</v>
      </c>
      <c r="E262" t="s">
        <v>2612</v>
      </c>
      <c r="F262">
        <v>24</v>
      </c>
      <c r="G262" s="292">
        <v>3200000</v>
      </c>
      <c r="H262" s="292" t="s">
        <v>8</v>
      </c>
      <c r="I262" s="292">
        <v>0</v>
      </c>
      <c r="J262" s="292">
        <v>0</v>
      </c>
      <c r="K262" s="292">
        <v>0</v>
      </c>
      <c r="L262" s="292">
        <v>0</v>
      </c>
      <c r="M262" s="292">
        <v>0</v>
      </c>
    </row>
    <row r="263" spans="1:13" x14ac:dyDescent="0.25">
      <c r="A263" t="s">
        <v>1964</v>
      </c>
      <c r="B263" t="s">
        <v>18</v>
      </c>
      <c r="C263">
        <v>0</v>
      </c>
      <c r="D263" t="s">
        <v>2618</v>
      </c>
      <c r="E263" t="s">
        <v>2612</v>
      </c>
      <c r="F263">
        <v>29</v>
      </c>
      <c r="G263" s="292">
        <v>2250000</v>
      </c>
      <c r="H263" s="292" t="s">
        <v>7</v>
      </c>
      <c r="I263" s="292">
        <v>0</v>
      </c>
      <c r="J263" s="292">
        <v>0</v>
      </c>
      <c r="K263" s="292">
        <v>0</v>
      </c>
      <c r="L263" s="292">
        <v>0</v>
      </c>
      <c r="M263" s="292">
        <v>0</v>
      </c>
    </row>
    <row r="264" spans="1:13" x14ac:dyDescent="0.25">
      <c r="A264" t="s">
        <v>2322</v>
      </c>
      <c r="B264" t="s">
        <v>18</v>
      </c>
      <c r="C264">
        <v>0</v>
      </c>
      <c r="D264" t="s">
        <v>2617</v>
      </c>
      <c r="E264" t="s">
        <v>2612</v>
      </c>
      <c r="F264">
        <v>25</v>
      </c>
      <c r="G264" s="292">
        <v>1900000</v>
      </c>
      <c r="H264" s="292" t="s">
        <v>8</v>
      </c>
      <c r="I264" s="292">
        <v>0</v>
      </c>
      <c r="J264" s="292">
        <v>0</v>
      </c>
      <c r="K264" s="292">
        <v>0</v>
      </c>
      <c r="L264" s="292">
        <v>0</v>
      </c>
      <c r="M264" s="292">
        <v>0</v>
      </c>
    </row>
    <row r="265" spans="1:13" x14ac:dyDescent="0.25">
      <c r="A265" t="s">
        <v>2327</v>
      </c>
      <c r="B265" t="s">
        <v>18</v>
      </c>
      <c r="C265">
        <v>0</v>
      </c>
      <c r="D265" t="s">
        <v>2617</v>
      </c>
      <c r="E265" t="s">
        <v>2612</v>
      </c>
      <c r="F265">
        <v>25</v>
      </c>
      <c r="G265" s="292">
        <v>1000000</v>
      </c>
      <c r="H265" s="292" t="s">
        <v>8</v>
      </c>
      <c r="I265" s="292">
        <v>0</v>
      </c>
      <c r="J265" s="292">
        <v>0</v>
      </c>
      <c r="K265" s="292">
        <v>0</v>
      </c>
      <c r="L265" s="292">
        <v>0</v>
      </c>
      <c r="M265" s="292">
        <v>0</v>
      </c>
    </row>
    <row r="266" spans="1:13" x14ac:dyDescent="0.25">
      <c r="A266" t="s">
        <v>2326</v>
      </c>
      <c r="B266" t="s">
        <v>18</v>
      </c>
      <c r="C266" t="s">
        <v>390</v>
      </c>
      <c r="D266" t="s">
        <v>128</v>
      </c>
      <c r="E266" t="s">
        <v>2612</v>
      </c>
      <c r="F266">
        <v>30</v>
      </c>
      <c r="G266" s="292">
        <v>4500000</v>
      </c>
      <c r="H266" s="292">
        <v>4500000</v>
      </c>
      <c r="I266" s="292">
        <v>4500000</v>
      </c>
      <c r="J266" s="292" t="s">
        <v>7</v>
      </c>
      <c r="K266" s="292">
        <v>0</v>
      </c>
      <c r="L266" s="292">
        <v>0</v>
      </c>
      <c r="M266" s="292">
        <v>0</v>
      </c>
    </row>
    <row r="267" spans="1:13" x14ac:dyDescent="0.25">
      <c r="A267" t="s">
        <v>2255</v>
      </c>
      <c r="B267" t="s">
        <v>18</v>
      </c>
      <c r="C267" t="s">
        <v>2681</v>
      </c>
      <c r="D267" t="s">
        <v>128</v>
      </c>
      <c r="E267" t="s">
        <v>2612</v>
      </c>
      <c r="F267">
        <v>37</v>
      </c>
      <c r="G267" s="292">
        <v>3750000</v>
      </c>
      <c r="H267" s="292" t="s">
        <v>7</v>
      </c>
      <c r="I267" s="292">
        <v>0</v>
      </c>
      <c r="J267" s="292">
        <v>0</v>
      </c>
      <c r="K267" s="292">
        <v>0</v>
      </c>
      <c r="L267" s="292">
        <v>0</v>
      </c>
      <c r="M267" s="292">
        <v>0</v>
      </c>
    </row>
    <row r="268" spans="1:13" x14ac:dyDescent="0.25">
      <c r="A268" t="s">
        <v>2682</v>
      </c>
      <c r="B268" t="s">
        <v>18</v>
      </c>
      <c r="C268">
        <v>0</v>
      </c>
      <c r="D268">
        <v>0</v>
      </c>
      <c r="E268">
        <v>0</v>
      </c>
      <c r="F268">
        <v>0</v>
      </c>
      <c r="G268" s="292">
        <v>0</v>
      </c>
      <c r="H268" s="292">
        <v>0</v>
      </c>
      <c r="I268" s="292">
        <v>0</v>
      </c>
      <c r="J268" s="292">
        <v>0</v>
      </c>
      <c r="K268" s="292">
        <v>0</v>
      </c>
      <c r="L268" s="292">
        <v>0</v>
      </c>
      <c r="M268" s="292">
        <v>0</v>
      </c>
    </row>
    <row r="269" spans="1:13" x14ac:dyDescent="0.25">
      <c r="A269" t="s">
        <v>1764</v>
      </c>
      <c r="B269" t="s">
        <v>18</v>
      </c>
      <c r="C269">
        <v>0</v>
      </c>
      <c r="D269">
        <v>0</v>
      </c>
      <c r="E269">
        <v>0</v>
      </c>
      <c r="F269">
        <v>0</v>
      </c>
      <c r="G269" s="292">
        <v>0</v>
      </c>
      <c r="H269" s="292">
        <v>0</v>
      </c>
      <c r="I269" s="292">
        <v>0</v>
      </c>
      <c r="J269" s="292">
        <v>0</v>
      </c>
      <c r="K269" s="292">
        <v>0</v>
      </c>
      <c r="L269" s="292">
        <v>0</v>
      </c>
      <c r="M269" s="292">
        <v>0</v>
      </c>
    </row>
    <row r="270" spans="1:13" x14ac:dyDescent="0.25">
      <c r="A270" t="s">
        <v>2319</v>
      </c>
      <c r="B270" t="s">
        <v>18</v>
      </c>
      <c r="C270">
        <v>0</v>
      </c>
      <c r="D270">
        <v>0</v>
      </c>
      <c r="E270">
        <v>0</v>
      </c>
      <c r="F270">
        <v>0</v>
      </c>
      <c r="G270" s="292">
        <v>0</v>
      </c>
      <c r="H270" s="292">
        <v>0</v>
      </c>
      <c r="I270" s="292">
        <v>0</v>
      </c>
      <c r="J270" s="292">
        <v>0</v>
      </c>
      <c r="K270" s="292">
        <v>0</v>
      </c>
      <c r="L270" s="292">
        <v>0</v>
      </c>
      <c r="M270" s="292">
        <v>0</v>
      </c>
    </row>
    <row r="271" spans="1:13" x14ac:dyDescent="0.25">
      <c r="A271" t="s">
        <v>2683</v>
      </c>
      <c r="B271" t="s">
        <v>18</v>
      </c>
      <c r="C271" t="s">
        <v>395</v>
      </c>
      <c r="D271" t="s">
        <v>73</v>
      </c>
      <c r="E271" t="s">
        <v>2619</v>
      </c>
      <c r="F271">
        <v>27</v>
      </c>
      <c r="G271" s="292">
        <v>1562500</v>
      </c>
      <c r="H271" s="292" t="s">
        <v>7</v>
      </c>
      <c r="I271" s="292">
        <v>0</v>
      </c>
      <c r="J271" s="292">
        <v>0</v>
      </c>
      <c r="K271" s="292">
        <v>0</v>
      </c>
      <c r="L271" s="292">
        <v>0</v>
      </c>
      <c r="M271" s="292">
        <v>0</v>
      </c>
    </row>
    <row r="272" spans="1:13" x14ac:dyDescent="0.25">
      <c r="A272" t="s">
        <v>2328</v>
      </c>
      <c r="B272" t="s">
        <v>18</v>
      </c>
      <c r="C272" t="s">
        <v>395</v>
      </c>
      <c r="D272" t="s">
        <v>2621</v>
      </c>
      <c r="E272" t="s">
        <v>2619</v>
      </c>
      <c r="F272">
        <v>22</v>
      </c>
      <c r="G272" s="292">
        <v>1000000</v>
      </c>
      <c r="H272" s="292">
        <v>1000000</v>
      </c>
      <c r="I272" s="292" t="s">
        <v>8</v>
      </c>
      <c r="J272" s="292">
        <v>0</v>
      </c>
      <c r="K272" s="292">
        <v>0</v>
      </c>
      <c r="L272" s="292">
        <v>0</v>
      </c>
      <c r="M272" s="292">
        <v>0</v>
      </c>
    </row>
    <row r="273" spans="1:13" x14ac:dyDescent="0.25">
      <c r="A273" t="s">
        <v>2330</v>
      </c>
      <c r="B273" t="s">
        <v>18</v>
      </c>
      <c r="C273" t="s">
        <v>395</v>
      </c>
      <c r="D273" t="s">
        <v>2627</v>
      </c>
      <c r="E273" t="s">
        <v>2619</v>
      </c>
      <c r="F273">
        <v>20</v>
      </c>
      <c r="G273" s="292">
        <v>1124166</v>
      </c>
      <c r="H273" s="292">
        <v>1124166</v>
      </c>
      <c r="I273" s="292" t="s">
        <v>8</v>
      </c>
      <c r="J273" s="292">
        <v>0</v>
      </c>
      <c r="K273" s="292">
        <v>0</v>
      </c>
      <c r="L273" s="292">
        <v>0</v>
      </c>
      <c r="M273" s="292">
        <v>0</v>
      </c>
    </row>
    <row r="274" spans="1:13" x14ac:dyDescent="0.25">
      <c r="A274" t="s">
        <v>2684</v>
      </c>
      <c r="B274" t="s">
        <v>18</v>
      </c>
      <c r="C274" t="s">
        <v>395</v>
      </c>
      <c r="D274" t="s">
        <v>73</v>
      </c>
      <c r="E274" t="s">
        <v>2619</v>
      </c>
      <c r="F274">
        <v>19</v>
      </c>
      <c r="G274" s="292">
        <v>925000</v>
      </c>
      <c r="H274" s="292">
        <v>925000</v>
      </c>
      <c r="I274" s="292">
        <v>925000</v>
      </c>
      <c r="J274" s="292" t="s">
        <v>8</v>
      </c>
      <c r="K274" s="292">
        <v>0</v>
      </c>
      <c r="L274" s="292">
        <v>0</v>
      </c>
      <c r="M274" s="292">
        <v>0</v>
      </c>
    </row>
    <row r="275" spans="1:13" x14ac:dyDescent="0.25">
      <c r="A275" t="s">
        <v>2334</v>
      </c>
      <c r="B275" t="s">
        <v>18</v>
      </c>
      <c r="C275" t="s">
        <v>395</v>
      </c>
      <c r="D275" t="s">
        <v>2613</v>
      </c>
      <c r="E275" t="s">
        <v>2619</v>
      </c>
      <c r="F275">
        <v>24</v>
      </c>
      <c r="G275" s="292">
        <v>925000</v>
      </c>
      <c r="H275" s="292" t="s">
        <v>8</v>
      </c>
      <c r="I275" s="292">
        <v>0</v>
      </c>
      <c r="J275" s="292">
        <v>0</v>
      </c>
      <c r="K275" s="292">
        <v>0</v>
      </c>
      <c r="L275" s="292">
        <v>0</v>
      </c>
      <c r="M275" s="292">
        <v>0</v>
      </c>
    </row>
    <row r="276" spans="1:13" x14ac:dyDescent="0.25">
      <c r="A276" t="s">
        <v>2335</v>
      </c>
      <c r="B276" t="s">
        <v>18</v>
      </c>
      <c r="C276" t="s">
        <v>395</v>
      </c>
      <c r="D276" t="s">
        <v>2613</v>
      </c>
      <c r="E276" t="s">
        <v>2619</v>
      </c>
      <c r="F276">
        <v>21</v>
      </c>
      <c r="G276" s="292">
        <v>863333</v>
      </c>
      <c r="H276" s="292">
        <v>863333</v>
      </c>
      <c r="I276" s="292" t="s">
        <v>8</v>
      </c>
      <c r="J276" s="292">
        <v>0</v>
      </c>
      <c r="K276" s="292">
        <v>0</v>
      </c>
      <c r="L276" s="292">
        <v>0</v>
      </c>
      <c r="M276" s="292">
        <v>0</v>
      </c>
    </row>
    <row r="277" spans="1:13" x14ac:dyDescent="0.25">
      <c r="A277" t="s">
        <v>2337</v>
      </c>
      <c r="B277" t="s">
        <v>18</v>
      </c>
      <c r="C277" t="s">
        <v>395</v>
      </c>
      <c r="D277" t="s">
        <v>2611</v>
      </c>
      <c r="E277" t="s">
        <v>2619</v>
      </c>
      <c r="F277">
        <v>20</v>
      </c>
      <c r="G277" s="292">
        <v>879167</v>
      </c>
      <c r="H277" s="292">
        <v>879167</v>
      </c>
      <c r="I277" s="292">
        <v>879167</v>
      </c>
      <c r="J277" s="292" t="s">
        <v>8</v>
      </c>
      <c r="K277" s="292">
        <v>0</v>
      </c>
      <c r="L277" s="292">
        <v>0</v>
      </c>
      <c r="M277" s="292">
        <v>0</v>
      </c>
    </row>
    <row r="278" spans="1:13" x14ac:dyDescent="0.25">
      <c r="A278" t="s">
        <v>2338</v>
      </c>
      <c r="B278" t="s">
        <v>18</v>
      </c>
      <c r="C278" t="s">
        <v>395</v>
      </c>
      <c r="D278" t="s">
        <v>2614</v>
      </c>
      <c r="E278" t="s">
        <v>2619</v>
      </c>
      <c r="F278">
        <v>20</v>
      </c>
      <c r="G278" s="292">
        <v>879167</v>
      </c>
      <c r="H278" s="292">
        <v>879167</v>
      </c>
      <c r="I278" s="292">
        <v>879167</v>
      </c>
      <c r="J278" s="292" t="s">
        <v>8</v>
      </c>
      <c r="K278" s="292">
        <v>0</v>
      </c>
      <c r="L278" s="292">
        <v>0</v>
      </c>
      <c r="M278" s="292">
        <v>0</v>
      </c>
    </row>
    <row r="279" spans="1:13" x14ac:dyDescent="0.25">
      <c r="A279" t="s">
        <v>2339</v>
      </c>
      <c r="B279" t="s">
        <v>18</v>
      </c>
      <c r="C279" t="s">
        <v>395</v>
      </c>
      <c r="D279" t="s">
        <v>73</v>
      </c>
      <c r="E279" t="s">
        <v>2619</v>
      </c>
      <c r="F279">
        <v>22</v>
      </c>
      <c r="G279" s="292">
        <v>925000</v>
      </c>
      <c r="H279" s="292" t="s">
        <v>8</v>
      </c>
      <c r="I279" s="292">
        <v>0</v>
      </c>
      <c r="J279" s="292">
        <v>0</v>
      </c>
      <c r="K279" s="292">
        <v>0</v>
      </c>
      <c r="L279" s="292">
        <v>0</v>
      </c>
      <c r="M279" s="292">
        <v>0</v>
      </c>
    </row>
    <row r="280" spans="1:13" x14ac:dyDescent="0.25">
      <c r="A280" t="s">
        <v>2348</v>
      </c>
      <c r="B280" t="s">
        <v>18</v>
      </c>
      <c r="C280">
        <v>0</v>
      </c>
      <c r="D280" t="s">
        <v>2626</v>
      </c>
      <c r="E280" t="s">
        <v>2619</v>
      </c>
      <c r="F280">
        <v>30</v>
      </c>
      <c r="G280" s="292">
        <v>700000</v>
      </c>
      <c r="H280" s="292" t="s">
        <v>7</v>
      </c>
      <c r="I280" s="292">
        <v>0</v>
      </c>
      <c r="J280" s="292">
        <v>0</v>
      </c>
      <c r="K280" s="292">
        <v>0</v>
      </c>
      <c r="L280" s="292">
        <v>0</v>
      </c>
      <c r="M280" s="292">
        <v>0</v>
      </c>
    </row>
    <row r="281" spans="1:13" x14ac:dyDescent="0.25">
      <c r="A281" t="s">
        <v>2342</v>
      </c>
      <c r="B281" t="s">
        <v>18</v>
      </c>
      <c r="C281">
        <v>0</v>
      </c>
      <c r="D281" t="s">
        <v>2613</v>
      </c>
      <c r="E281" t="s">
        <v>2619</v>
      </c>
      <c r="F281">
        <v>25</v>
      </c>
      <c r="G281" s="292">
        <v>700000</v>
      </c>
      <c r="H281" s="292">
        <v>700000</v>
      </c>
      <c r="I281" s="292" t="s">
        <v>7</v>
      </c>
      <c r="J281" s="292">
        <v>0</v>
      </c>
      <c r="K281" s="292">
        <v>0</v>
      </c>
      <c r="L281" s="292">
        <v>0</v>
      </c>
      <c r="M281" s="292">
        <v>0</v>
      </c>
    </row>
    <row r="282" spans="1:13" x14ac:dyDescent="0.25">
      <c r="A282" t="s">
        <v>2345</v>
      </c>
      <c r="B282" t="s">
        <v>18</v>
      </c>
      <c r="C282">
        <v>0</v>
      </c>
      <c r="D282" t="s">
        <v>2611</v>
      </c>
      <c r="E282" t="s">
        <v>2619</v>
      </c>
      <c r="F282">
        <v>26</v>
      </c>
      <c r="G282" s="292">
        <v>700000</v>
      </c>
      <c r="H282" s="292" t="s">
        <v>7</v>
      </c>
      <c r="I282" s="292">
        <v>0</v>
      </c>
      <c r="J282" s="292">
        <v>0</v>
      </c>
      <c r="K282" s="292">
        <v>0</v>
      </c>
      <c r="L282" s="292">
        <v>0</v>
      </c>
      <c r="M282" s="292">
        <v>0</v>
      </c>
    </row>
    <row r="283" spans="1:13" x14ac:dyDescent="0.25">
      <c r="A283" t="s">
        <v>2346</v>
      </c>
      <c r="B283" t="s">
        <v>18</v>
      </c>
      <c r="C283">
        <v>0</v>
      </c>
      <c r="D283" t="s">
        <v>2627</v>
      </c>
      <c r="E283" t="s">
        <v>2619</v>
      </c>
      <c r="F283">
        <v>26</v>
      </c>
      <c r="G283" s="292">
        <v>687500</v>
      </c>
      <c r="H283" s="292" t="s">
        <v>7</v>
      </c>
      <c r="I283" s="292">
        <v>0</v>
      </c>
      <c r="J283" s="292">
        <v>0</v>
      </c>
      <c r="K283" s="292">
        <v>0</v>
      </c>
      <c r="L283" s="292">
        <v>0</v>
      </c>
      <c r="M283" s="292">
        <v>0</v>
      </c>
    </row>
    <row r="284" spans="1:13" x14ac:dyDescent="0.25">
      <c r="A284" t="s">
        <v>37</v>
      </c>
      <c r="B284" t="s">
        <v>18</v>
      </c>
      <c r="C284">
        <v>0</v>
      </c>
      <c r="D284">
        <v>0</v>
      </c>
      <c r="E284">
        <v>0</v>
      </c>
      <c r="F284" t="s">
        <v>2685</v>
      </c>
      <c r="G284" s="292">
        <v>11870833</v>
      </c>
      <c r="H284" s="292">
        <v>6370833</v>
      </c>
      <c r="I284" s="292">
        <v>2683334</v>
      </c>
      <c r="J284" s="292">
        <v>0</v>
      </c>
      <c r="K284" s="292">
        <v>0</v>
      </c>
      <c r="L284" s="292">
        <v>0</v>
      </c>
      <c r="M284" s="292">
        <v>0</v>
      </c>
    </row>
    <row r="285" spans="1:13" x14ac:dyDescent="0.25">
      <c r="A285" t="s">
        <v>2329</v>
      </c>
      <c r="B285" t="s">
        <v>18</v>
      </c>
      <c r="C285" t="s">
        <v>395</v>
      </c>
      <c r="D285" t="s">
        <v>2617</v>
      </c>
      <c r="E285" t="s">
        <v>2619</v>
      </c>
      <c r="F285">
        <v>19</v>
      </c>
      <c r="G285" s="292">
        <v>1627500</v>
      </c>
      <c r="H285" s="292">
        <v>1627500</v>
      </c>
      <c r="I285" s="292">
        <v>1627500</v>
      </c>
      <c r="J285" s="292" t="s">
        <v>8</v>
      </c>
      <c r="K285" s="292">
        <v>0</v>
      </c>
      <c r="L285" s="292">
        <v>0</v>
      </c>
      <c r="M285" s="292">
        <v>0</v>
      </c>
    </row>
    <row r="286" spans="1:13" x14ac:dyDescent="0.25">
      <c r="A286" t="s">
        <v>2331</v>
      </c>
      <c r="B286" t="s">
        <v>18</v>
      </c>
      <c r="C286" t="s">
        <v>395</v>
      </c>
      <c r="D286" t="s">
        <v>2617</v>
      </c>
      <c r="E286" t="s">
        <v>2619</v>
      </c>
      <c r="F286">
        <v>23</v>
      </c>
      <c r="G286" s="292">
        <v>925000</v>
      </c>
      <c r="H286" s="292" t="s">
        <v>8</v>
      </c>
      <c r="I286" s="292">
        <v>0</v>
      </c>
      <c r="J286" s="292">
        <v>0</v>
      </c>
      <c r="K286" s="292">
        <v>0</v>
      </c>
      <c r="L286" s="292">
        <v>0</v>
      </c>
      <c r="M286" s="292">
        <v>0</v>
      </c>
    </row>
    <row r="287" spans="1:13" x14ac:dyDescent="0.25">
      <c r="A287" t="s">
        <v>2332</v>
      </c>
      <c r="B287" t="s">
        <v>18</v>
      </c>
      <c r="C287" t="s">
        <v>395</v>
      </c>
      <c r="D287" t="s">
        <v>2618</v>
      </c>
      <c r="E287" t="s">
        <v>2619</v>
      </c>
      <c r="F287">
        <v>20</v>
      </c>
      <c r="G287" s="292">
        <v>863333</v>
      </c>
      <c r="H287" s="292">
        <v>863333</v>
      </c>
      <c r="I287" s="292">
        <v>863333</v>
      </c>
      <c r="J287" s="292" t="s">
        <v>8</v>
      </c>
      <c r="K287" s="292">
        <v>0</v>
      </c>
      <c r="L287" s="292">
        <v>0</v>
      </c>
      <c r="M287" s="292">
        <v>0</v>
      </c>
    </row>
    <row r="288" spans="1:13" x14ac:dyDescent="0.25">
      <c r="A288" t="s">
        <v>2686</v>
      </c>
      <c r="B288" t="s">
        <v>18</v>
      </c>
      <c r="C288" t="s">
        <v>395</v>
      </c>
      <c r="D288" t="s">
        <v>82</v>
      </c>
      <c r="E288" t="s">
        <v>2619</v>
      </c>
      <c r="F288">
        <v>24</v>
      </c>
      <c r="G288" s="292">
        <v>750000</v>
      </c>
      <c r="H288" s="292" t="s">
        <v>8</v>
      </c>
      <c r="I288" s="292">
        <v>0</v>
      </c>
      <c r="J288" s="292">
        <v>0</v>
      </c>
      <c r="K288" s="292">
        <v>0</v>
      </c>
      <c r="L288" s="292">
        <v>0</v>
      </c>
      <c r="M288" s="292">
        <v>0</v>
      </c>
    </row>
    <row r="289" spans="1:13" x14ac:dyDescent="0.25">
      <c r="A289" t="s">
        <v>2341</v>
      </c>
      <c r="B289" t="s">
        <v>18</v>
      </c>
      <c r="C289" t="s">
        <v>395</v>
      </c>
      <c r="D289" t="s">
        <v>2618</v>
      </c>
      <c r="E289" t="s">
        <v>2619</v>
      </c>
      <c r="F289">
        <v>23</v>
      </c>
      <c r="G289" s="292">
        <v>758333</v>
      </c>
      <c r="H289" s="292" t="s">
        <v>8</v>
      </c>
      <c r="I289" s="292">
        <v>0</v>
      </c>
      <c r="J289" s="292">
        <v>0</v>
      </c>
      <c r="K289" s="292">
        <v>0</v>
      </c>
      <c r="L289" s="292">
        <v>0</v>
      </c>
      <c r="M289" s="292">
        <v>0</v>
      </c>
    </row>
    <row r="290" spans="1:13" x14ac:dyDescent="0.25">
      <c r="A290" t="s">
        <v>2343</v>
      </c>
      <c r="B290" t="s">
        <v>18</v>
      </c>
      <c r="C290" t="s">
        <v>395</v>
      </c>
      <c r="D290" t="s">
        <v>2618</v>
      </c>
      <c r="E290" t="s">
        <v>2619</v>
      </c>
      <c r="F290">
        <v>22</v>
      </c>
      <c r="G290" s="292">
        <v>815000</v>
      </c>
      <c r="H290" s="292" t="s">
        <v>8</v>
      </c>
      <c r="I290" s="292">
        <v>0</v>
      </c>
      <c r="J290" s="292">
        <v>0</v>
      </c>
      <c r="K290" s="292">
        <v>0</v>
      </c>
      <c r="L290" s="292">
        <v>0</v>
      </c>
      <c r="M290" s="292">
        <v>0</v>
      </c>
    </row>
    <row r="291" spans="1:13" x14ac:dyDescent="0.25">
      <c r="A291" t="s">
        <v>2344</v>
      </c>
      <c r="B291" t="s">
        <v>18</v>
      </c>
      <c r="C291" t="s">
        <v>395</v>
      </c>
      <c r="D291" t="s">
        <v>2617</v>
      </c>
      <c r="E291" t="s">
        <v>2619</v>
      </c>
      <c r="F291">
        <v>22</v>
      </c>
      <c r="G291" s="292">
        <v>798333</v>
      </c>
      <c r="H291" s="292" t="s">
        <v>8</v>
      </c>
      <c r="I291" s="292">
        <v>0</v>
      </c>
      <c r="J291" s="292">
        <v>0</v>
      </c>
      <c r="K291" s="292">
        <v>0</v>
      </c>
      <c r="L291" s="292">
        <v>0</v>
      </c>
      <c r="M291" s="292">
        <v>0</v>
      </c>
    </row>
    <row r="292" spans="1:13" x14ac:dyDescent="0.25">
      <c r="A292" t="s">
        <v>2347</v>
      </c>
      <c r="B292" t="s">
        <v>18</v>
      </c>
      <c r="C292">
        <v>0</v>
      </c>
      <c r="D292" t="s">
        <v>2618</v>
      </c>
      <c r="E292" t="s">
        <v>2619</v>
      </c>
      <c r="F292">
        <v>26</v>
      </c>
      <c r="G292" s="292">
        <v>675000</v>
      </c>
      <c r="H292" s="292" t="s">
        <v>7</v>
      </c>
      <c r="I292" s="292">
        <v>0</v>
      </c>
      <c r="J292" s="292">
        <v>0</v>
      </c>
      <c r="K292" s="292">
        <v>0</v>
      </c>
      <c r="L292" s="292">
        <v>0</v>
      </c>
      <c r="M292" s="292">
        <v>0</v>
      </c>
    </row>
    <row r="293" spans="1:13" x14ac:dyDescent="0.25">
      <c r="A293" t="s">
        <v>2687</v>
      </c>
      <c r="B293" t="s">
        <v>18</v>
      </c>
      <c r="C293" t="s">
        <v>395</v>
      </c>
      <c r="D293" t="s">
        <v>128</v>
      </c>
      <c r="E293" t="s">
        <v>2619</v>
      </c>
      <c r="F293">
        <v>18</v>
      </c>
      <c r="G293" s="292">
        <v>925000</v>
      </c>
      <c r="H293" s="292">
        <v>925000</v>
      </c>
      <c r="I293" s="292">
        <v>925000</v>
      </c>
      <c r="J293" s="292" t="s">
        <v>8</v>
      </c>
      <c r="K293" s="292">
        <v>0</v>
      </c>
      <c r="L293" s="292">
        <v>0</v>
      </c>
      <c r="M293" s="292">
        <v>0</v>
      </c>
    </row>
    <row r="294" spans="1:13" x14ac:dyDescent="0.25">
      <c r="A294" t="s">
        <v>2336</v>
      </c>
      <c r="B294" t="s">
        <v>18</v>
      </c>
      <c r="C294" t="s">
        <v>395</v>
      </c>
      <c r="D294" t="s">
        <v>128</v>
      </c>
      <c r="E294" t="s">
        <v>2619</v>
      </c>
      <c r="F294">
        <v>20</v>
      </c>
      <c r="G294" s="292">
        <v>925000</v>
      </c>
      <c r="H294" s="292">
        <v>925000</v>
      </c>
      <c r="I294" s="292" t="s">
        <v>8</v>
      </c>
      <c r="J294" s="292">
        <v>0</v>
      </c>
      <c r="K294" s="292">
        <v>0</v>
      </c>
      <c r="L294" s="292">
        <v>0</v>
      </c>
      <c r="M294" s="292">
        <v>0</v>
      </c>
    </row>
    <row r="295" spans="1:13" x14ac:dyDescent="0.25">
      <c r="A295" t="s">
        <v>2340</v>
      </c>
      <c r="B295" t="s">
        <v>18</v>
      </c>
      <c r="C295" t="s">
        <v>395</v>
      </c>
      <c r="D295" t="s">
        <v>128</v>
      </c>
      <c r="E295" t="s">
        <v>2619</v>
      </c>
      <c r="F295">
        <v>21</v>
      </c>
      <c r="G295" s="292">
        <v>910833</v>
      </c>
      <c r="H295" s="292">
        <v>910833</v>
      </c>
      <c r="I295" s="292" t="s">
        <v>8</v>
      </c>
      <c r="J295" s="292">
        <v>0</v>
      </c>
      <c r="K295" s="292">
        <v>0</v>
      </c>
      <c r="L295" s="292">
        <v>0</v>
      </c>
      <c r="M295" s="292">
        <v>0</v>
      </c>
    </row>
    <row r="296" spans="1:13" x14ac:dyDescent="0.25">
      <c r="A296" t="s">
        <v>2333</v>
      </c>
      <c r="B296" t="s">
        <v>18</v>
      </c>
      <c r="C296">
        <v>0</v>
      </c>
      <c r="D296" t="s">
        <v>128</v>
      </c>
      <c r="E296" t="s">
        <v>2619</v>
      </c>
      <c r="F296">
        <v>24</v>
      </c>
      <c r="G296" s="292">
        <v>700000</v>
      </c>
      <c r="H296" s="292" t="s">
        <v>8</v>
      </c>
      <c r="I296" s="292">
        <v>0</v>
      </c>
      <c r="J296" s="292">
        <v>0</v>
      </c>
      <c r="K296" s="292">
        <v>0</v>
      </c>
      <c r="L296" s="292">
        <v>0</v>
      </c>
      <c r="M296" s="292">
        <v>0</v>
      </c>
    </row>
    <row r="297" spans="1:13" x14ac:dyDescent="0.25">
      <c r="A297" t="s">
        <v>2561</v>
      </c>
      <c r="B297" t="s">
        <v>2688</v>
      </c>
      <c r="C297" t="s">
        <v>390</v>
      </c>
      <c r="D297" t="s">
        <v>2615</v>
      </c>
      <c r="E297" t="s">
        <v>2612</v>
      </c>
      <c r="F297">
        <v>33</v>
      </c>
      <c r="G297" s="292">
        <v>9538462</v>
      </c>
      <c r="H297" s="292">
        <v>9538462</v>
      </c>
      <c r="I297" s="292" t="s">
        <v>7</v>
      </c>
      <c r="J297" s="292">
        <v>0</v>
      </c>
      <c r="K297" s="292">
        <v>0</v>
      </c>
      <c r="L297" s="292">
        <v>0</v>
      </c>
      <c r="M297" s="292">
        <v>0</v>
      </c>
    </row>
    <row r="298" spans="1:13" x14ac:dyDescent="0.25">
      <c r="A298" t="s">
        <v>1914</v>
      </c>
      <c r="B298" t="s">
        <v>2688</v>
      </c>
      <c r="C298" t="s">
        <v>390</v>
      </c>
      <c r="D298" t="s">
        <v>73</v>
      </c>
      <c r="E298" t="s">
        <v>2612</v>
      </c>
      <c r="F298">
        <v>27</v>
      </c>
      <c r="G298" s="292">
        <v>7800000</v>
      </c>
      <c r="H298" s="292">
        <v>7800000</v>
      </c>
      <c r="I298" s="292">
        <v>7800000</v>
      </c>
      <c r="J298" s="292">
        <v>7800000</v>
      </c>
      <c r="K298" s="292">
        <v>7800000</v>
      </c>
      <c r="L298" s="292">
        <v>7800000</v>
      </c>
      <c r="M298" s="292" t="s">
        <v>7</v>
      </c>
    </row>
    <row r="299" spans="1:13" x14ac:dyDescent="0.25">
      <c r="A299" t="s">
        <v>2529</v>
      </c>
      <c r="B299" t="s">
        <v>2688</v>
      </c>
      <c r="C299" t="s">
        <v>390</v>
      </c>
      <c r="D299" t="s">
        <v>73</v>
      </c>
      <c r="E299" t="s">
        <v>2612</v>
      </c>
      <c r="F299">
        <v>31</v>
      </c>
      <c r="G299" s="292">
        <v>6700000</v>
      </c>
      <c r="H299" s="292" t="s">
        <v>7</v>
      </c>
      <c r="I299" s="292">
        <v>0</v>
      </c>
      <c r="J299" s="292">
        <v>0</v>
      </c>
      <c r="K299" s="292">
        <v>0</v>
      </c>
      <c r="L299" s="292">
        <v>0</v>
      </c>
      <c r="M299" s="292">
        <v>0</v>
      </c>
    </row>
    <row r="300" spans="1:13" x14ac:dyDescent="0.25">
      <c r="A300" t="s">
        <v>1915</v>
      </c>
      <c r="B300" t="s">
        <v>2688</v>
      </c>
      <c r="C300" t="s">
        <v>390</v>
      </c>
      <c r="D300" t="s">
        <v>2611</v>
      </c>
      <c r="E300" t="s">
        <v>2612</v>
      </c>
      <c r="F300">
        <v>32</v>
      </c>
      <c r="G300" s="292">
        <v>5750000</v>
      </c>
      <c r="H300" s="292">
        <v>5750000</v>
      </c>
      <c r="I300" s="292">
        <v>5750000</v>
      </c>
      <c r="J300" s="292">
        <v>5750000</v>
      </c>
      <c r="K300" s="292">
        <v>5750000</v>
      </c>
      <c r="L300" s="292">
        <v>5750000</v>
      </c>
      <c r="M300" s="292" t="s">
        <v>7</v>
      </c>
    </row>
    <row r="301" spans="1:13" x14ac:dyDescent="0.25">
      <c r="A301" t="s">
        <v>1916</v>
      </c>
      <c r="B301" t="s">
        <v>2688</v>
      </c>
      <c r="C301">
        <v>0</v>
      </c>
      <c r="D301" t="s">
        <v>2611</v>
      </c>
      <c r="E301" t="s">
        <v>2612</v>
      </c>
      <c r="F301">
        <v>25</v>
      </c>
      <c r="G301" s="292">
        <v>5166666</v>
      </c>
      <c r="H301" s="292">
        <v>5166666</v>
      </c>
      <c r="I301" s="292">
        <v>5166666</v>
      </c>
      <c r="J301" s="292">
        <v>5166666</v>
      </c>
      <c r="K301" s="292">
        <v>5166666</v>
      </c>
      <c r="L301" s="292" t="s">
        <v>7</v>
      </c>
      <c r="M301" s="292">
        <v>0</v>
      </c>
    </row>
    <row r="302" spans="1:13" x14ac:dyDescent="0.25">
      <c r="A302" t="s">
        <v>1917</v>
      </c>
      <c r="B302" t="s">
        <v>2688</v>
      </c>
      <c r="C302">
        <v>0</v>
      </c>
      <c r="D302" t="s">
        <v>73</v>
      </c>
      <c r="E302" t="s">
        <v>2612</v>
      </c>
      <c r="F302">
        <v>30</v>
      </c>
      <c r="G302" s="292">
        <v>3500000</v>
      </c>
      <c r="H302" s="292">
        <v>3500000</v>
      </c>
      <c r="I302" s="292">
        <v>3500000</v>
      </c>
      <c r="J302" s="292">
        <v>3500000</v>
      </c>
      <c r="K302" s="292" t="s">
        <v>7</v>
      </c>
      <c r="L302" s="292">
        <v>0</v>
      </c>
      <c r="M302" s="292">
        <v>0</v>
      </c>
    </row>
    <row r="303" spans="1:13" x14ac:dyDescent="0.25">
      <c r="A303" t="s">
        <v>1882</v>
      </c>
      <c r="B303" t="s">
        <v>2688</v>
      </c>
      <c r="C303">
        <v>0</v>
      </c>
      <c r="D303" t="s">
        <v>2613</v>
      </c>
      <c r="E303" t="s">
        <v>2612</v>
      </c>
      <c r="F303">
        <v>30</v>
      </c>
      <c r="G303" s="292">
        <v>2750000</v>
      </c>
      <c r="H303" s="292">
        <v>2750000</v>
      </c>
      <c r="I303" s="292">
        <v>2750000</v>
      </c>
      <c r="J303" s="292">
        <v>2750000</v>
      </c>
      <c r="K303" s="292" t="s">
        <v>7</v>
      </c>
      <c r="L303" s="292">
        <v>0</v>
      </c>
      <c r="M303" s="292">
        <v>0</v>
      </c>
    </row>
    <row r="304" spans="1:13" x14ac:dyDescent="0.25">
      <c r="A304" t="s">
        <v>2240</v>
      </c>
      <c r="B304" t="s">
        <v>2688</v>
      </c>
      <c r="C304">
        <v>0</v>
      </c>
      <c r="D304" t="s">
        <v>2615</v>
      </c>
      <c r="E304" t="s">
        <v>2612</v>
      </c>
      <c r="F304">
        <v>28</v>
      </c>
      <c r="G304" s="292">
        <v>2750000</v>
      </c>
      <c r="H304" s="292">
        <v>2750000</v>
      </c>
      <c r="I304" s="292">
        <v>2750000</v>
      </c>
      <c r="J304" s="292">
        <v>2750000</v>
      </c>
      <c r="K304" s="292" t="s">
        <v>7</v>
      </c>
      <c r="L304" s="292">
        <v>0</v>
      </c>
      <c r="M304" s="292">
        <v>0</v>
      </c>
    </row>
    <row r="305" spans="1:13" x14ac:dyDescent="0.25">
      <c r="A305" t="s">
        <v>2288</v>
      </c>
      <c r="B305" t="s">
        <v>2688</v>
      </c>
      <c r="C305">
        <v>0</v>
      </c>
      <c r="D305" t="s">
        <v>2615</v>
      </c>
      <c r="E305" t="s">
        <v>2612</v>
      </c>
      <c r="F305">
        <v>27</v>
      </c>
      <c r="G305" s="292">
        <v>1500000</v>
      </c>
      <c r="H305" s="292">
        <v>1500000</v>
      </c>
      <c r="I305" s="292">
        <v>1500000</v>
      </c>
      <c r="J305" s="292">
        <v>1500000</v>
      </c>
      <c r="K305" s="292" t="s">
        <v>7</v>
      </c>
      <c r="L305" s="292">
        <v>0</v>
      </c>
      <c r="M305" s="292">
        <v>0</v>
      </c>
    </row>
    <row r="306" spans="1:13" x14ac:dyDescent="0.25">
      <c r="A306" t="s">
        <v>1921</v>
      </c>
      <c r="B306" t="s">
        <v>2688</v>
      </c>
      <c r="C306">
        <v>0</v>
      </c>
      <c r="D306" t="s">
        <v>2621</v>
      </c>
      <c r="E306" t="s">
        <v>2612</v>
      </c>
      <c r="F306">
        <v>25</v>
      </c>
      <c r="G306" s="292">
        <v>800000</v>
      </c>
      <c r="H306" s="292" t="s">
        <v>8</v>
      </c>
      <c r="I306" s="292">
        <v>0</v>
      </c>
      <c r="J306" s="292">
        <v>0</v>
      </c>
      <c r="K306" s="292">
        <v>0</v>
      </c>
      <c r="L306" s="292">
        <v>0</v>
      </c>
      <c r="M306" s="292">
        <v>0</v>
      </c>
    </row>
    <row r="307" spans="1:13" x14ac:dyDescent="0.25">
      <c r="A307" t="s">
        <v>1922</v>
      </c>
      <c r="B307" t="s">
        <v>2688</v>
      </c>
      <c r="C307">
        <v>0</v>
      </c>
      <c r="D307" t="s">
        <v>73</v>
      </c>
      <c r="E307" t="s">
        <v>2612</v>
      </c>
      <c r="F307">
        <v>29</v>
      </c>
      <c r="G307" s="292">
        <v>750000</v>
      </c>
      <c r="H307" s="292">
        <v>750000</v>
      </c>
      <c r="I307" s="292">
        <v>750000</v>
      </c>
      <c r="J307" s="292" t="s">
        <v>7</v>
      </c>
      <c r="K307" s="292">
        <v>0</v>
      </c>
      <c r="L307" s="292">
        <v>0</v>
      </c>
      <c r="M307" s="292">
        <v>0</v>
      </c>
    </row>
    <row r="308" spans="1:13" x14ac:dyDescent="0.25">
      <c r="A308" t="s">
        <v>2441</v>
      </c>
      <c r="B308" t="s">
        <v>2688</v>
      </c>
      <c r="C308">
        <v>0</v>
      </c>
      <c r="D308" t="s">
        <v>2613</v>
      </c>
      <c r="E308" t="s">
        <v>2612</v>
      </c>
      <c r="F308">
        <v>25</v>
      </c>
      <c r="G308" s="292">
        <v>700000</v>
      </c>
      <c r="H308" s="292" t="s">
        <v>8</v>
      </c>
      <c r="I308" s="292">
        <v>0</v>
      </c>
      <c r="J308" s="292">
        <v>0</v>
      </c>
      <c r="K308" s="292">
        <v>0</v>
      </c>
      <c r="L308" s="292">
        <v>0</v>
      </c>
      <c r="M308" s="292">
        <v>0</v>
      </c>
    </row>
    <row r="309" spans="1:13" x14ac:dyDescent="0.25">
      <c r="A309" t="s">
        <v>1923</v>
      </c>
      <c r="B309" t="s">
        <v>2688</v>
      </c>
      <c r="C309">
        <v>0</v>
      </c>
      <c r="D309" t="s">
        <v>2623</v>
      </c>
      <c r="E309" t="s">
        <v>2612</v>
      </c>
      <c r="F309">
        <v>25</v>
      </c>
      <c r="G309" s="292" t="s">
        <v>8</v>
      </c>
      <c r="H309" s="292">
        <v>0</v>
      </c>
      <c r="I309" s="292">
        <v>0</v>
      </c>
      <c r="J309" s="292">
        <v>0</v>
      </c>
      <c r="K309" s="292">
        <v>0</v>
      </c>
      <c r="L309" s="292">
        <v>0</v>
      </c>
      <c r="M309" s="292">
        <v>0</v>
      </c>
    </row>
    <row r="310" spans="1:13" x14ac:dyDescent="0.25">
      <c r="A310" t="s">
        <v>1920</v>
      </c>
      <c r="B310" t="s">
        <v>2688</v>
      </c>
      <c r="C310">
        <v>0</v>
      </c>
      <c r="D310" t="s">
        <v>2613</v>
      </c>
      <c r="E310" t="s">
        <v>2612</v>
      </c>
      <c r="F310">
        <v>23</v>
      </c>
      <c r="G310" s="292" t="s">
        <v>8</v>
      </c>
      <c r="H310" s="292">
        <v>0</v>
      </c>
      <c r="I310" s="292">
        <v>0</v>
      </c>
      <c r="J310" s="292">
        <v>0</v>
      </c>
      <c r="K310" s="292">
        <v>0</v>
      </c>
      <c r="L310" s="292">
        <v>0</v>
      </c>
      <c r="M310" s="292">
        <v>0</v>
      </c>
    </row>
    <row r="311" spans="1:13" x14ac:dyDescent="0.25">
      <c r="A311" t="s">
        <v>1925</v>
      </c>
      <c r="B311" t="s">
        <v>2688</v>
      </c>
      <c r="C311" t="s">
        <v>390</v>
      </c>
      <c r="D311" t="s">
        <v>2617</v>
      </c>
      <c r="E311" t="s">
        <v>2612</v>
      </c>
      <c r="F311">
        <v>29</v>
      </c>
      <c r="G311" s="292">
        <v>8000000</v>
      </c>
      <c r="H311" s="292">
        <v>8000000</v>
      </c>
      <c r="I311" s="292">
        <v>8000000</v>
      </c>
      <c r="J311" s="292">
        <v>8000000</v>
      </c>
      <c r="K311" s="292">
        <v>8000000</v>
      </c>
      <c r="L311" s="292">
        <v>8000000</v>
      </c>
      <c r="M311" s="292">
        <v>8000000</v>
      </c>
    </row>
    <row r="312" spans="1:13" x14ac:dyDescent="0.25">
      <c r="A312" t="s">
        <v>1927</v>
      </c>
      <c r="B312" t="s">
        <v>2688</v>
      </c>
      <c r="C312" t="s">
        <v>390</v>
      </c>
      <c r="D312" t="s">
        <v>2618</v>
      </c>
      <c r="E312" t="s">
        <v>2612</v>
      </c>
      <c r="F312">
        <v>27</v>
      </c>
      <c r="G312" s="292">
        <v>5100000</v>
      </c>
      <c r="H312" s="292">
        <v>5100000</v>
      </c>
      <c r="I312" s="292">
        <v>5100000</v>
      </c>
      <c r="J312" s="292">
        <v>5100000</v>
      </c>
      <c r="K312" s="292" t="s">
        <v>7</v>
      </c>
      <c r="L312" s="292">
        <v>0</v>
      </c>
      <c r="M312" s="292">
        <v>0</v>
      </c>
    </row>
    <row r="313" spans="1:13" x14ac:dyDescent="0.25">
      <c r="A313" t="s">
        <v>1850</v>
      </c>
      <c r="B313" t="s">
        <v>2688</v>
      </c>
      <c r="C313" t="s">
        <v>2689</v>
      </c>
      <c r="D313" t="s">
        <v>2617</v>
      </c>
      <c r="E313" t="s">
        <v>2612</v>
      </c>
      <c r="F313">
        <v>29</v>
      </c>
      <c r="G313" s="292">
        <v>2345000</v>
      </c>
      <c r="H313" s="292" t="s">
        <v>7</v>
      </c>
      <c r="I313" s="292">
        <v>0</v>
      </c>
      <c r="J313" s="292">
        <v>0</v>
      </c>
      <c r="K313" s="292">
        <v>0</v>
      </c>
      <c r="L313" s="292">
        <v>0</v>
      </c>
      <c r="M313" s="292">
        <v>0</v>
      </c>
    </row>
    <row r="314" spans="1:13" x14ac:dyDescent="0.25">
      <c r="A314" t="s">
        <v>1928</v>
      </c>
      <c r="B314" t="s">
        <v>2688</v>
      </c>
      <c r="C314">
        <v>0</v>
      </c>
      <c r="D314" t="s">
        <v>2618</v>
      </c>
      <c r="E314" t="s">
        <v>2612</v>
      </c>
      <c r="F314">
        <v>28</v>
      </c>
      <c r="G314" s="292">
        <v>2500000</v>
      </c>
      <c r="H314" s="292">
        <v>2500000</v>
      </c>
      <c r="I314" s="292">
        <v>2500000</v>
      </c>
      <c r="J314" s="292" t="s">
        <v>7</v>
      </c>
      <c r="K314" s="292">
        <v>0</v>
      </c>
      <c r="L314" s="292">
        <v>0</v>
      </c>
      <c r="M314" s="292">
        <v>0</v>
      </c>
    </row>
    <row r="315" spans="1:13" x14ac:dyDescent="0.25">
      <c r="A315" t="s">
        <v>1447</v>
      </c>
      <c r="B315" t="s">
        <v>2688</v>
      </c>
      <c r="C315">
        <v>0</v>
      </c>
      <c r="D315" t="s">
        <v>2617</v>
      </c>
      <c r="E315" t="s">
        <v>2612</v>
      </c>
      <c r="F315">
        <v>28</v>
      </c>
      <c r="G315" s="292">
        <v>2500000</v>
      </c>
      <c r="H315" s="292">
        <v>2500000</v>
      </c>
      <c r="I315" s="292">
        <v>2500000</v>
      </c>
      <c r="J315" s="292">
        <v>2500000</v>
      </c>
      <c r="K315" s="292" t="s">
        <v>7</v>
      </c>
      <c r="L315" s="292">
        <v>0</v>
      </c>
      <c r="M315" s="292">
        <v>0</v>
      </c>
    </row>
    <row r="316" spans="1:13" x14ac:dyDescent="0.25">
      <c r="A316" t="s">
        <v>1946</v>
      </c>
      <c r="B316" t="s">
        <v>2688</v>
      </c>
      <c r="C316" t="s">
        <v>395</v>
      </c>
      <c r="D316" t="s">
        <v>2617</v>
      </c>
      <c r="E316" t="s">
        <v>2612</v>
      </c>
      <c r="F316">
        <v>22</v>
      </c>
      <c r="G316" s="292">
        <v>888333</v>
      </c>
      <c r="H316" s="292" t="s">
        <v>8</v>
      </c>
      <c r="I316" s="292">
        <v>0</v>
      </c>
      <c r="J316" s="292">
        <v>0</v>
      </c>
      <c r="K316" s="292">
        <v>0</v>
      </c>
      <c r="L316" s="292">
        <v>0</v>
      </c>
      <c r="M316" s="292">
        <v>0</v>
      </c>
    </row>
    <row r="317" spans="1:13" x14ac:dyDescent="0.25">
      <c r="A317" t="s">
        <v>1930</v>
      </c>
      <c r="B317" t="s">
        <v>2688</v>
      </c>
      <c r="C317">
        <v>0</v>
      </c>
      <c r="D317" t="s">
        <v>2618</v>
      </c>
      <c r="E317" t="s">
        <v>2612</v>
      </c>
      <c r="F317">
        <v>24</v>
      </c>
      <c r="G317" s="292" t="s">
        <v>8</v>
      </c>
      <c r="H317" s="292">
        <v>0</v>
      </c>
      <c r="I317" s="292">
        <v>0</v>
      </c>
      <c r="J317" s="292">
        <v>0</v>
      </c>
      <c r="K317" s="292">
        <v>0</v>
      </c>
      <c r="L317" s="292">
        <v>0</v>
      </c>
      <c r="M317" s="292">
        <v>0</v>
      </c>
    </row>
    <row r="318" spans="1:13" x14ac:dyDescent="0.25">
      <c r="A318" t="s">
        <v>1931</v>
      </c>
      <c r="B318" t="s">
        <v>2688</v>
      </c>
      <c r="C318" t="s">
        <v>390</v>
      </c>
      <c r="D318" t="s">
        <v>128</v>
      </c>
      <c r="E318" t="s">
        <v>2612</v>
      </c>
      <c r="F318">
        <v>29</v>
      </c>
      <c r="G318" s="292">
        <v>6100000</v>
      </c>
      <c r="H318" s="292" t="s">
        <v>7</v>
      </c>
      <c r="I318" s="292">
        <v>0</v>
      </c>
      <c r="J318" s="292">
        <v>0</v>
      </c>
      <c r="K318" s="292">
        <v>0</v>
      </c>
      <c r="L318" s="292">
        <v>0</v>
      </c>
      <c r="M318" s="292">
        <v>0</v>
      </c>
    </row>
    <row r="319" spans="1:13" x14ac:dyDescent="0.25">
      <c r="A319" t="s">
        <v>1932</v>
      </c>
      <c r="B319" t="s">
        <v>2688</v>
      </c>
      <c r="C319">
        <v>0</v>
      </c>
      <c r="D319" t="s">
        <v>128</v>
      </c>
      <c r="E319" t="s">
        <v>2612</v>
      </c>
      <c r="F319">
        <v>27</v>
      </c>
      <c r="G319" s="292">
        <v>1100000</v>
      </c>
      <c r="H319" s="292">
        <v>1100000</v>
      </c>
      <c r="I319" s="292">
        <v>1100000</v>
      </c>
      <c r="J319" s="292" t="s">
        <v>7</v>
      </c>
      <c r="K319" s="292">
        <v>0</v>
      </c>
      <c r="L319" s="292">
        <v>0</v>
      </c>
      <c r="M319" s="292">
        <v>0</v>
      </c>
    </row>
    <row r="320" spans="1:13" x14ac:dyDescent="0.25">
      <c r="A320" t="s">
        <v>2690</v>
      </c>
      <c r="B320" t="s">
        <v>2688</v>
      </c>
      <c r="C320" t="s">
        <v>395</v>
      </c>
      <c r="D320" t="s">
        <v>2613</v>
      </c>
      <c r="E320" t="s">
        <v>2619</v>
      </c>
      <c r="F320">
        <v>23</v>
      </c>
      <c r="G320" s="292">
        <v>925000</v>
      </c>
      <c r="H320" s="292">
        <v>925000</v>
      </c>
      <c r="I320" s="292" t="s">
        <v>8</v>
      </c>
      <c r="J320" s="292">
        <v>0</v>
      </c>
      <c r="K320" s="292">
        <v>0</v>
      </c>
      <c r="L320" s="292">
        <v>0</v>
      </c>
      <c r="M320" s="292">
        <v>0</v>
      </c>
    </row>
    <row r="321" spans="1:13" x14ac:dyDescent="0.25">
      <c r="A321" t="s">
        <v>1936</v>
      </c>
      <c r="B321" t="s">
        <v>2688</v>
      </c>
      <c r="C321" t="s">
        <v>395</v>
      </c>
      <c r="D321" t="s">
        <v>2613</v>
      </c>
      <c r="E321" t="s">
        <v>2619</v>
      </c>
      <c r="F321">
        <v>21</v>
      </c>
      <c r="G321" s="292">
        <v>860000</v>
      </c>
      <c r="H321" s="292">
        <v>860000</v>
      </c>
      <c r="I321" s="292" t="s">
        <v>8</v>
      </c>
      <c r="J321" s="292">
        <v>0</v>
      </c>
      <c r="K321" s="292">
        <v>0</v>
      </c>
      <c r="L321" s="292">
        <v>0</v>
      </c>
      <c r="M321" s="292">
        <v>0</v>
      </c>
    </row>
    <row r="322" spans="1:13" x14ac:dyDescent="0.25">
      <c r="A322" t="s">
        <v>2691</v>
      </c>
      <c r="B322" t="s">
        <v>2688</v>
      </c>
      <c r="C322" t="s">
        <v>397</v>
      </c>
      <c r="D322" t="s">
        <v>2611</v>
      </c>
      <c r="E322" t="s">
        <v>398</v>
      </c>
      <c r="F322">
        <v>19</v>
      </c>
      <c r="G322" s="292">
        <v>894167</v>
      </c>
      <c r="H322" s="292">
        <v>894167</v>
      </c>
      <c r="I322" s="292">
        <v>894167</v>
      </c>
      <c r="J322" s="292" t="s">
        <v>8</v>
      </c>
      <c r="K322" s="292">
        <v>0</v>
      </c>
      <c r="L322" s="292">
        <v>0</v>
      </c>
      <c r="M322" s="292">
        <v>0</v>
      </c>
    </row>
    <row r="323" spans="1:13" x14ac:dyDescent="0.25">
      <c r="A323" t="s">
        <v>2692</v>
      </c>
      <c r="B323" t="s">
        <v>2688</v>
      </c>
      <c r="C323" t="s">
        <v>395</v>
      </c>
      <c r="D323" t="s">
        <v>2611</v>
      </c>
      <c r="E323" t="s">
        <v>2619</v>
      </c>
      <c r="F323">
        <v>19</v>
      </c>
      <c r="G323" s="292">
        <v>894167</v>
      </c>
      <c r="H323" s="292">
        <v>894167</v>
      </c>
      <c r="I323" s="292">
        <v>894167</v>
      </c>
      <c r="J323" s="292" t="s">
        <v>8</v>
      </c>
      <c r="K323" s="292">
        <v>0</v>
      </c>
      <c r="L323" s="292">
        <v>0</v>
      </c>
      <c r="M323" s="292">
        <v>0</v>
      </c>
    </row>
    <row r="324" spans="1:13" x14ac:dyDescent="0.25">
      <c r="A324" t="s">
        <v>1942</v>
      </c>
      <c r="B324" t="s">
        <v>2688</v>
      </c>
      <c r="C324" t="s">
        <v>395</v>
      </c>
      <c r="D324" t="s">
        <v>73</v>
      </c>
      <c r="E324" t="s">
        <v>2619</v>
      </c>
      <c r="F324">
        <v>21</v>
      </c>
      <c r="G324" s="292">
        <v>894166</v>
      </c>
      <c r="H324" s="292">
        <v>894166</v>
      </c>
      <c r="I324" s="292" t="s">
        <v>8</v>
      </c>
      <c r="J324" s="292">
        <v>0</v>
      </c>
      <c r="K324" s="292">
        <v>0</v>
      </c>
      <c r="L324" s="292">
        <v>0</v>
      </c>
      <c r="M324" s="292">
        <v>0</v>
      </c>
    </row>
    <row r="325" spans="1:13" x14ac:dyDescent="0.25">
      <c r="A325" t="s">
        <v>1943</v>
      </c>
      <c r="B325" t="s">
        <v>2688</v>
      </c>
      <c r="C325" t="s">
        <v>395</v>
      </c>
      <c r="D325" t="s">
        <v>73</v>
      </c>
      <c r="E325" t="s">
        <v>2619</v>
      </c>
      <c r="F325">
        <v>21</v>
      </c>
      <c r="G325" s="292">
        <v>773333</v>
      </c>
      <c r="H325" s="292">
        <v>773333</v>
      </c>
      <c r="I325" s="292" t="s">
        <v>8</v>
      </c>
      <c r="J325" s="292">
        <v>0</v>
      </c>
      <c r="K325" s="292">
        <v>0</v>
      </c>
      <c r="L325" s="292">
        <v>0</v>
      </c>
      <c r="M325" s="292">
        <v>0</v>
      </c>
    </row>
    <row r="326" spans="1:13" x14ac:dyDescent="0.25">
      <c r="A326" t="s">
        <v>1938</v>
      </c>
      <c r="B326" t="s">
        <v>2688</v>
      </c>
      <c r="C326">
        <v>0</v>
      </c>
      <c r="D326" t="s">
        <v>2621</v>
      </c>
      <c r="E326" t="s">
        <v>2619</v>
      </c>
      <c r="F326">
        <v>24</v>
      </c>
      <c r="G326" s="292">
        <v>700000</v>
      </c>
      <c r="H326" s="292" t="s">
        <v>8</v>
      </c>
      <c r="I326" s="292">
        <v>0</v>
      </c>
      <c r="J326" s="292">
        <v>0</v>
      </c>
      <c r="K326" s="292">
        <v>0</v>
      </c>
      <c r="L326" s="292">
        <v>0</v>
      </c>
      <c r="M326" s="292">
        <v>0</v>
      </c>
    </row>
    <row r="327" spans="1:13" x14ac:dyDescent="0.25">
      <c r="A327" t="s">
        <v>1950</v>
      </c>
      <c r="B327" t="s">
        <v>2688</v>
      </c>
      <c r="C327">
        <v>0</v>
      </c>
      <c r="D327" t="s">
        <v>73</v>
      </c>
      <c r="E327" t="s">
        <v>2619</v>
      </c>
      <c r="F327">
        <v>26</v>
      </c>
      <c r="G327" s="292">
        <v>700000</v>
      </c>
      <c r="H327" s="292">
        <v>700000</v>
      </c>
      <c r="I327" s="292" t="s">
        <v>7</v>
      </c>
      <c r="J327" s="292">
        <v>0</v>
      </c>
      <c r="K327" s="292">
        <v>0</v>
      </c>
      <c r="L327" s="292">
        <v>0</v>
      </c>
      <c r="M327" s="292">
        <v>0</v>
      </c>
    </row>
    <row r="328" spans="1:13" x14ac:dyDescent="0.25">
      <c r="A328" t="s">
        <v>2693</v>
      </c>
      <c r="B328" t="s">
        <v>2688</v>
      </c>
      <c r="C328">
        <v>0</v>
      </c>
      <c r="D328" t="s">
        <v>73</v>
      </c>
      <c r="E328" t="s">
        <v>2619</v>
      </c>
      <c r="F328">
        <v>26</v>
      </c>
      <c r="G328" s="292">
        <v>700000</v>
      </c>
      <c r="H328" s="292">
        <v>700000</v>
      </c>
      <c r="I328" s="292" t="s">
        <v>7</v>
      </c>
      <c r="J328" s="292">
        <v>0</v>
      </c>
      <c r="K328" s="292">
        <v>0</v>
      </c>
      <c r="L328" s="292">
        <v>0</v>
      </c>
      <c r="M328" s="292">
        <v>0</v>
      </c>
    </row>
    <row r="329" spans="1:13" x14ac:dyDescent="0.25">
      <c r="A329" t="s">
        <v>1951</v>
      </c>
      <c r="B329" t="s">
        <v>2688</v>
      </c>
      <c r="C329">
        <v>0</v>
      </c>
      <c r="D329" t="s">
        <v>73</v>
      </c>
      <c r="E329" t="s">
        <v>2619</v>
      </c>
      <c r="F329">
        <v>24</v>
      </c>
      <c r="G329" s="292">
        <v>700000</v>
      </c>
      <c r="H329" s="292" t="s">
        <v>8</v>
      </c>
      <c r="I329" s="292">
        <v>0</v>
      </c>
      <c r="J329" s="292">
        <v>0</v>
      </c>
      <c r="K329" s="292">
        <v>0</v>
      </c>
      <c r="L329" s="292">
        <v>0</v>
      </c>
      <c r="M329" s="292">
        <v>0</v>
      </c>
    </row>
    <row r="330" spans="1:13" x14ac:dyDescent="0.25">
      <c r="A330" t="s">
        <v>1934</v>
      </c>
      <c r="B330" t="s">
        <v>2688</v>
      </c>
      <c r="C330">
        <v>0</v>
      </c>
      <c r="D330" t="s">
        <v>2626</v>
      </c>
      <c r="E330" t="s">
        <v>2619</v>
      </c>
      <c r="F330">
        <v>22</v>
      </c>
      <c r="G330" s="292">
        <v>700000</v>
      </c>
      <c r="H330" s="292" t="s">
        <v>8</v>
      </c>
      <c r="I330" s="292">
        <v>0</v>
      </c>
      <c r="J330" s="292">
        <v>0</v>
      </c>
      <c r="K330" s="292">
        <v>0</v>
      </c>
      <c r="L330" s="292">
        <v>0</v>
      </c>
      <c r="M330" s="292">
        <v>0</v>
      </c>
    </row>
    <row r="331" spans="1:13" x14ac:dyDescent="0.25">
      <c r="A331" t="s">
        <v>2694</v>
      </c>
      <c r="B331" t="s">
        <v>2688</v>
      </c>
      <c r="C331" t="s">
        <v>395</v>
      </c>
      <c r="D331" t="s">
        <v>2618</v>
      </c>
      <c r="E331" t="s">
        <v>2619</v>
      </c>
      <c r="F331">
        <v>23</v>
      </c>
      <c r="G331" s="292">
        <v>925000</v>
      </c>
      <c r="H331" s="292">
        <v>925000</v>
      </c>
      <c r="I331" s="292" t="s">
        <v>8</v>
      </c>
      <c r="J331" s="292">
        <v>0</v>
      </c>
      <c r="K331" s="292">
        <v>0</v>
      </c>
      <c r="L331" s="292">
        <v>0</v>
      </c>
      <c r="M331" s="292">
        <v>0</v>
      </c>
    </row>
    <row r="332" spans="1:13" x14ac:dyDescent="0.25">
      <c r="A332" t="s">
        <v>1933</v>
      </c>
      <c r="B332" t="s">
        <v>2688</v>
      </c>
      <c r="C332" t="s">
        <v>395</v>
      </c>
      <c r="D332" t="s">
        <v>2618</v>
      </c>
      <c r="E332" t="s">
        <v>2619</v>
      </c>
      <c r="F332">
        <v>21</v>
      </c>
      <c r="G332" s="292">
        <v>925000</v>
      </c>
      <c r="H332" s="292" t="s">
        <v>8</v>
      </c>
      <c r="I332" s="292">
        <v>0</v>
      </c>
      <c r="J332" s="292">
        <v>0</v>
      </c>
      <c r="K332" s="292">
        <v>0</v>
      </c>
      <c r="L332" s="292">
        <v>0</v>
      </c>
      <c r="M332" s="292">
        <v>0</v>
      </c>
    </row>
    <row r="333" spans="1:13" x14ac:dyDescent="0.25">
      <c r="A333" t="s">
        <v>2695</v>
      </c>
      <c r="B333" t="s">
        <v>2688</v>
      </c>
      <c r="C333" t="s">
        <v>395</v>
      </c>
      <c r="D333" t="s">
        <v>2618</v>
      </c>
      <c r="E333" t="s">
        <v>2619</v>
      </c>
      <c r="F333">
        <v>19</v>
      </c>
      <c r="G333" s="292">
        <v>894167</v>
      </c>
      <c r="H333" s="292">
        <v>894167</v>
      </c>
      <c r="I333" s="292">
        <v>894167</v>
      </c>
      <c r="J333" s="292" t="s">
        <v>8</v>
      </c>
      <c r="K333" s="292">
        <v>0</v>
      </c>
      <c r="L333" s="292">
        <v>0</v>
      </c>
      <c r="M333" s="292">
        <v>0</v>
      </c>
    </row>
    <row r="334" spans="1:13" x14ac:dyDescent="0.25">
      <c r="A334" t="s">
        <v>1937</v>
      </c>
      <c r="B334" t="s">
        <v>2688</v>
      </c>
      <c r="C334" t="s">
        <v>395</v>
      </c>
      <c r="D334" t="s">
        <v>2618</v>
      </c>
      <c r="E334" t="s">
        <v>2619</v>
      </c>
      <c r="F334">
        <v>19</v>
      </c>
      <c r="G334" s="292">
        <v>894167</v>
      </c>
      <c r="H334" s="292">
        <v>894167</v>
      </c>
      <c r="I334" s="292">
        <v>894167</v>
      </c>
      <c r="J334" s="292" t="s">
        <v>8</v>
      </c>
      <c r="K334" s="292">
        <v>0</v>
      </c>
      <c r="L334" s="292">
        <v>0</v>
      </c>
      <c r="M334" s="292">
        <v>0</v>
      </c>
    </row>
    <row r="335" spans="1:13" x14ac:dyDescent="0.25">
      <c r="A335" t="s">
        <v>1940</v>
      </c>
      <c r="B335" t="s">
        <v>2688</v>
      </c>
      <c r="C335" t="s">
        <v>395</v>
      </c>
      <c r="D335" t="s">
        <v>82</v>
      </c>
      <c r="E335" t="s">
        <v>2619</v>
      </c>
      <c r="F335">
        <v>23</v>
      </c>
      <c r="G335" s="292">
        <v>925000</v>
      </c>
      <c r="H335" s="292" t="s">
        <v>8</v>
      </c>
      <c r="I335" s="292">
        <v>0</v>
      </c>
      <c r="J335" s="292">
        <v>0</v>
      </c>
      <c r="K335" s="292">
        <v>0</v>
      </c>
      <c r="L335" s="292">
        <v>0</v>
      </c>
      <c r="M335" s="292">
        <v>0</v>
      </c>
    </row>
    <row r="336" spans="1:13" x14ac:dyDescent="0.25">
      <c r="A336" t="s">
        <v>1939</v>
      </c>
      <c r="B336" t="s">
        <v>2688</v>
      </c>
      <c r="C336" t="s">
        <v>395</v>
      </c>
      <c r="D336" t="s">
        <v>2618</v>
      </c>
      <c r="E336" t="s">
        <v>2619</v>
      </c>
      <c r="F336">
        <v>20</v>
      </c>
      <c r="G336" s="292">
        <v>837778</v>
      </c>
      <c r="H336" s="292">
        <v>837778</v>
      </c>
      <c r="I336" s="292">
        <v>837778</v>
      </c>
      <c r="J336" s="292" t="s">
        <v>8</v>
      </c>
      <c r="K336" s="292">
        <v>0</v>
      </c>
      <c r="L336" s="292">
        <v>0</v>
      </c>
      <c r="M336" s="292">
        <v>0</v>
      </c>
    </row>
    <row r="337" spans="1:13" x14ac:dyDescent="0.25">
      <c r="A337" t="s">
        <v>1944</v>
      </c>
      <c r="B337" t="s">
        <v>2688</v>
      </c>
      <c r="C337" t="s">
        <v>395</v>
      </c>
      <c r="D337" t="s">
        <v>82</v>
      </c>
      <c r="E337" t="s">
        <v>2619</v>
      </c>
      <c r="F337">
        <v>22</v>
      </c>
      <c r="G337" s="292">
        <v>798333</v>
      </c>
      <c r="H337" s="292" t="s">
        <v>8</v>
      </c>
      <c r="I337" s="292">
        <v>0</v>
      </c>
      <c r="J337" s="292">
        <v>0</v>
      </c>
      <c r="K337" s="292">
        <v>0</v>
      </c>
      <c r="L337" s="292">
        <v>0</v>
      </c>
      <c r="M337" s="292">
        <v>0</v>
      </c>
    </row>
    <row r="338" spans="1:13" x14ac:dyDescent="0.25">
      <c r="A338" t="s">
        <v>1947</v>
      </c>
      <c r="B338" t="s">
        <v>2688</v>
      </c>
      <c r="C338">
        <v>0</v>
      </c>
      <c r="D338" t="s">
        <v>2617</v>
      </c>
      <c r="E338" t="s">
        <v>2619</v>
      </c>
      <c r="F338">
        <v>24</v>
      </c>
      <c r="G338" s="292">
        <v>675000</v>
      </c>
      <c r="H338" s="292" t="s">
        <v>8</v>
      </c>
      <c r="I338" s="292">
        <v>0</v>
      </c>
      <c r="J338" s="292">
        <v>0</v>
      </c>
      <c r="K338" s="292">
        <v>0</v>
      </c>
      <c r="L338" s="292">
        <v>0</v>
      </c>
      <c r="M338" s="292">
        <v>0</v>
      </c>
    </row>
    <row r="339" spans="1:13" x14ac:dyDescent="0.25">
      <c r="A339" t="s">
        <v>1941</v>
      </c>
      <c r="B339" t="s">
        <v>2688</v>
      </c>
      <c r="C339">
        <v>0</v>
      </c>
      <c r="D339" t="s">
        <v>2617</v>
      </c>
      <c r="E339" t="s">
        <v>2619</v>
      </c>
      <c r="F339">
        <v>24</v>
      </c>
      <c r="G339" s="292" t="s">
        <v>8</v>
      </c>
      <c r="H339" s="292">
        <v>0</v>
      </c>
      <c r="I339" s="292">
        <v>0</v>
      </c>
      <c r="J339" s="292">
        <v>0</v>
      </c>
      <c r="K339" s="292">
        <v>0</v>
      </c>
      <c r="L339" s="292">
        <v>0</v>
      </c>
      <c r="M339" s="292">
        <v>0</v>
      </c>
    </row>
    <row r="340" spans="1:13" x14ac:dyDescent="0.25">
      <c r="A340" t="s">
        <v>1935</v>
      </c>
      <c r="B340" t="s">
        <v>2688</v>
      </c>
      <c r="C340" t="s">
        <v>395</v>
      </c>
      <c r="D340" t="s">
        <v>128</v>
      </c>
      <c r="E340" t="s">
        <v>2619</v>
      </c>
      <c r="F340">
        <v>22</v>
      </c>
      <c r="G340" s="292">
        <v>1475000</v>
      </c>
      <c r="H340" s="292">
        <v>1475000</v>
      </c>
      <c r="I340" s="292" t="s">
        <v>8</v>
      </c>
      <c r="J340" s="292">
        <v>0</v>
      </c>
      <c r="K340" s="292">
        <v>0</v>
      </c>
      <c r="L340" s="292">
        <v>0</v>
      </c>
      <c r="M340" s="292">
        <v>0</v>
      </c>
    </row>
    <row r="341" spans="1:13" x14ac:dyDescent="0.25">
      <c r="A341" t="s">
        <v>1945</v>
      </c>
      <c r="B341" t="s">
        <v>2688</v>
      </c>
      <c r="C341">
        <v>0</v>
      </c>
      <c r="D341" t="s">
        <v>128</v>
      </c>
      <c r="E341" t="s">
        <v>2619</v>
      </c>
      <c r="F341">
        <v>23</v>
      </c>
      <c r="G341" s="292">
        <v>716667</v>
      </c>
      <c r="H341" s="292">
        <v>716667</v>
      </c>
      <c r="I341" s="292">
        <v>716667</v>
      </c>
      <c r="J341" s="292" t="s">
        <v>8</v>
      </c>
      <c r="K341" s="292">
        <v>0</v>
      </c>
      <c r="L341" s="292">
        <v>0</v>
      </c>
      <c r="M341" s="292">
        <v>0</v>
      </c>
    </row>
    <row r="342" spans="1:13" x14ac:dyDescent="0.25">
      <c r="A342" t="s">
        <v>2536</v>
      </c>
      <c r="B342" t="s">
        <v>23</v>
      </c>
      <c r="C342">
        <v>0</v>
      </c>
      <c r="D342" t="s">
        <v>2621</v>
      </c>
      <c r="E342" t="s">
        <v>2612</v>
      </c>
      <c r="F342">
        <v>26</v>
      </c>
      <c r="G342" s="292">
        <v>8000000</v>
      </c>
      <c r="H342" s="292">
        <v>8000000</v>
      </c>
      <c r="I342" s="292">
        <v>8000000</v>
      </c>
      <c r="J342" s="292">
        <v>8000000</v>
      </c>
      <c r="K342" s="292">
        <v>8000000</v>
      </c>
      <c r="L342" s="292">
        <v>8000000</v>
      </c>
      <c r="M342" s="292" t="s">
        <v>7</v>
      </c>
    </row>
    <row r="343" spans="1:13" x14ac:dyDescent="0.25">
      <c r="A343" t="s">
        <v>1541</v>
      </c>
      <c r="B343" t="s">
        <v>23</v>
      </c>
      <c r="C343">
        <v>0</v>
      </c>
      <c r="D343" t="s">
        <v>2626</v>
      </c>
      <c r="E343" t="s">
        <v>2612</v>
      </c>
      <c r="F343">
        <v>28</v>
      </c>
      <c r="G343" s="292">
        <v>8000000</v>
      </c>
      <c r="H343" s="292">
        <v>8000000</v>
      </c>
      <c r="I343" s="292">
        <v>8000000</v>
      </c>
      <c r="J343" s="292">
        <v>8000000</v>
      </c>
      <c r="K343" s="292">
        <v>8000000</v>
      </c>
      <c r="L343" s="292">
        <v>8000000</v>
      </c>
      <c r="M343" s="292">
        <v>8000000</v>
      </c>
    </row>
    <row r="344" spans="1:13" x14ac:dyDescent="0.25">
      <c r="A344" t="s">
        <v>2537</v>
      </c>
      <c r="B344" t="s">
        <v>23</v>
      </c>
      <c r="C344">
        <v>0</v>
      </c>
      <c r="D344" t="s">
        <v>2613</v>
      </c>
      <c r="E344" t="s">
        <v>2612</v>
      </c>
      <c r="F344">
        <v>24</v>
      </c>
      <c r="G344" s="292">
        <v>6000000</v>
      </c>
      <c r="H344" s="292">
        <v>6000000</v>
      </c>
      <c r="I344" s="292">
        <v>6000000</v>
      </c>
      <c r="J344" s="292" t="s">
        <v>7</v>
      </c>
      <c r="K344" s="292">
        <v>0</v>
      </c>
      <c r="L344" s="292">
        <v>0</v>
      </c>
      <c r="M344" s="292">
        <v>0</v>
      </c>
    </row>
    <row r="345" spans="1:13" x14ac:dyDescent="0.25">
      <c r="A345" t="s">
        <v>2097</v>
      </c>
      <c r="B345" t="s">
        <v>23</v>
      </c>
      <c r="C345">
        <v>0</v>
      </c>
      <c r="D345" t="s">
        <v>73</v>
      </c>
      <c r="E345" t="s">
        <v>2612</v>
      </c>
      <c r="F345">
        <v>29</v>
      </c>
      <c r="G345" s="292">
        <v>6000000</v>
      </c>
      <c r="H345" s="292">
        <v>6000000</v>
      </c>
      <c r="I345" s="292">
        <v>6000000</v>
      </c>
      <c r="J345" s="292">
        <v>6000000</v>
      </c>
      <c r="K345" s="292">
        <v>6000000</v>
      </c>
      <c r="L345" s="292" t="s">
        <v>7</v>
      </c>
      <c r="M345" s="292">
        <v>0</v>
      </c>
    </row>
    <row r="346" spans="1:13" x14ac:dyDescent="0.25">
      <c r="A346" t="s">
        <v>2062</v>
      </c>
      <c r="B346" t="s">
        <v>23</v>
      </c>
      <c r="C346">
        <v>0</v>
      </c>
      <c r="D346" t="s">
        <v>2621</v>
      </c>
      <c r="E346" t="s">
        <v>2612</v>
      </c>
      <c r="F346">
        <v>27</v>
      </c>
      <c r="G346" s="292">
        <v>5750000</v>
      </c>
      <c r="H346" s="292" t="s">
        <v>7</v>
      </c>
      <c r="I346" s="292">
        <v>0</v>
      </c>
      <c r="J346" s="292">
        <v>0</v>
      </c>
      <c r="K346" s="292">
        <v>0</v>
      </c>
      <c r="L346" s="292">
        <v>0</v>
      </c>
      <c r="M346" s="292">
        <v>0</v>
      </c>
    </row>
    <row r="347" spans="1:13" x14ac:dyDescent="0.25">
      <c r="A347" t="s">
        <v>2098</v>
      </c>
      <c r="B347" t="s">
        <v>23</v>
      </c>
      <c r="C347">
        <v>0</v>
      </c>
      <c r="D347" t="s">
        <v>2627</v>
      </c>
      <c r="E347" t="s">
        <v>2612</v>
      </c>
      <c r="F347">
        <v>29</v>
      </c>
      <c r="G347" s="292">
        <v>4250000</v>
      </c>
      <c r="H347" s="292" t="s">
        <v>7</v>
      </c>
      <c r="I347" s="292">
        <v>0</v>
      </c>
      <c r="J347" s="292">
        <v>0</v>
      </c>
      <c r="K347" s="292">
        <v>0</v>
      </c>
      <c r="L347" s="292">
        <v>0</v>
      </c>
      <c r="M347" s="292">
        <v>0</v>
      </c>
    </row>
    <row r="348" spans="1:13" x14ac:dyDescent="0.25">
      <c r="A348" t="s">
        <v>2099</v>
      </c>
      <c r="B348" t="s">
        <v>23</v>
      </c>
      <c r="C348">
        <v>0</v>
      </c>
      <c r="D348" t="s">
        <v>2614</v>
      </c>
      <c r="E348" t="s">
        <v>2612</v>
      </c>
      <c r="F348">
        <v>26</v>
      </c>
      <c r="G348" s="292">
        <v>4250000</v>
      </c>
      <c r="H348" s="292">
        <v>4250000</v>
      </c>
      <c r="I348" s="292">
        <v>4250000</v>
      </c>
      <c r="J348" s="292">
        <v>4250000</v>
      </c>
      <c r="K348" s="292">
        <v>4250000</v>
      </c>
      <c r="L348" s="292" t="s">
        <v>7</v>
      </c>
      <c r="M348" s="292">
        <v>0</v>
      </c>
    </row>
    <row r="349" spans="1:13" x14ac:dyDescent="0.25">
      <c r="A349" t="s">
        <v>2100</v>
      </c>
      <c r="B349" t="s">
        <v>23</v>
      </c>
      <c r="C349">
        <v>0</v>
      </c>
      <c r="D349" t="s">
        <v>73</v>
      </c>
      <c r="E349" t="s">
        <v>2612</v>
      </c>
      <c r="F349">
        <v>31</v>
      </c>
      <c r="G349" s="292">
        <v>4100000</v>
      </c>
      <c r="H349" s="292">
        <v>4100000</v>
      </c>
      <c r="I349" s="292" t="s">
        <v>7</v>
      </c>
      <c r="J349" s="292">
        <v>0</v>
      </c>
      <c r="K349" s="292">
        <v>0</v>
      </c>
      <c r="L349" s="292">
        <v>0</v>
      </c>
      <c r="M349" s="292">
        <v>0</v>
      </c>
    </row>
    <row r="350" spans="1:13" x14ac:dyDescent="0.25">
      <c r="A350" t="s">
        <v>2101</v>
      </c>
      <c r="B350" t="s">
        <v>23</v>
      </c>
      <c r="C350">
        <v>0</v>
      </c>
      <c r="D350" t="s">
        <v>2623</v>
      </c>
      <c r="E350" t="s">
        <v>2612</v>
      </c>
      <c r="F350">
        <v>27</v>
      </c>
      <c r="G350" s="292">
        <v>2000000</v>
      </c>
      <c r="H350" s="292">
        <v>2000000</v>
      </c>
      <c r="I350" s="292">
        <v>2000000</v>
      </c>
      <c r="J350" s="292" t="s">
        <v>7</v>
      </c>
      <c r="K350" s="292">
        <v>0</v>
      </c>
      <c r="L350" s="292">
        <v>0</v>
      </c>
      <c r="M350" s="292">
        <v>0</v>
      </c>
    </row>
    <row r="351" spans="1:13" x14ac:dyDescent="0.25">
      <c r="A351" t="s">
        <v>2114</v>
      </c>
      <c r="B351" t="s">
        <v>23</v>
      </c>
      <c r="C351">
        <v>0</v>
      </c>
      <c r="D351" t="s">
        <v>2614</v>
      </c>
      <c r="E351" t="s">
        <v>2612</v>
      </c>
      <c r="F351">
        <v>27</v>
      </c>
      <c r="G351" s="292">
        <v>1100000</v>
      </c>
      <c r="H351" s="292" t="s">
        <v>7</v>
      </c>
      <c r="I351" s="292">
        <v>0</v>
      </c>
      <c r="J351" s="292">
        <v>0</v>
      </c>
      <c r="K351" s="292">
        <v>0</v>
      </c>
      <c r="L351" s="292">
        <v>0</v>
      </c>
      <c r="M351" s="292">
        <v>0</v>
      </c>
    </row>
    <row r="352" spans="1:13" x14ac:dyDescent="0.25">
      <c r="A352" t="s">
        <v>2105</v>
      </c>
      <c r="B352" t="s">
        <v>23</v>
      </c>
      <c r="C352">
        <v>0</v>
      </c>
      <c r="D352" t="s">
        <v>2615</v>
      </c>
      <c r="E352" t="s">
        <v>2612</v>
      </c>
      <c r="F352">
        <v>26</v>
      </c>
      <c r="G352" s="292">
        <v>750000</v>
      </c>
      <c r="H352" s="292" t="s">
        <v>7</v>
      </c>
      <c r="I352" s="292">
        <v>0</v>
      </c>
      <c r="J352" s="292">
        <v>0</v>
      </c>
      <c r="K352" s="292">
        <v>0</v>
      </c>
      <c r="L352" s="292">
        <v>0</v>
      </c>
      <c r="M352" s="292">
        <v>0</v>
      </c>
    </row>
    <row r="353" spans="1:13" x14ac:dyDescent="0.25">
      <c r="A353" t="s">
        <v>2125</v>
      </c>
      <c r="B353" t="s">
        <v>23</v>
      </c>
      <c r="C353">
        <v>0</v>
      </c>
      <c r="D353" t="s">
        <v>73</v>
      </c>
      <c r="E353" t="s">
        <v>2612</v>
      </c>
      <c r="F353">
        <v>26</v>
      </c>
      <c r="G353" s="292">
        <v>666666</v>
      </c>
      <c r="H353" s="292" t="s">
        <v>7</v>
      </c>
      <c r="I353" s="292">
        <v>0</v>
      </c>
      <c r="J353" s="292">
        <v>0</v>
      </c>
      <c r="K353" s="292">
        <v>0</v>
      </c>
      <c r="L353" s="292">
        <v>0</v>
      </c>
      <c r="M353" s="292">
        <v>0</v>
      </c>
    </row>
    <row r="354" spans="1:13" x14ac:dyDescent="0.25">
      <c r="A354" t="s">
        <v>2126</v>
      </c>
      <c r="B354" t="s">
        <v>23</v>
      </c>
      <c r="C354">
        <v>0</v>
      </c>
      <c r="D354" t="s">
        <v>2611</v>
      </c>
      <c r="E354" t="s">
        <v>2612</v>
      </c>
      <c r="F354">
        <v>26</v>
      </c>
      <c r="G354" s="292" t="s">
        <v>8</v>
      </c>
      <c r="H354" s="292">
        <v>0</v>
      </c>
      <c r="I354" s="292">
        <v>0</v>
      </c>
      <c r="J354" s="292">
        <v>0</v>
      </c>
      <c r="K354" s="292">
        <v>0</v>
      </c>
      <c r="L354" s="292">
        <v>0</v>
      </c>
      <c r="M354" s="292">
        <v>0</v>
      </c>
    </row>
    <row r="355" spans="1:13" x14ac:dyDescent="0.25">
      <c r="A355" t="s">
        <v>2106</v>
      </c>
      <c r="B355" t="s">
        <v>23</v>
      </c>
      <c r="C355">
        <v>0</v>
      </c>
      <c r="D355" t="s">
        <v>2627</v>
      </c>
      <c r="E355" t="s">
        <v>2612</v>
      </c>
      <c r="F355">
        <v>25</v>
      </c>
      <c r="G355" s="292" t="s">
        <v>8</v>
      </c>
      <c r="H355" s="292">
        <v>0</v>
      </c>
      <c r="I355" s="292">
        <v>0</v>
      </c>
      <c r="J355" s="292">
        <v>0</v>
      </c>
      <c r="K355" s="292">
        <v>0</v>
      </c>
      <c r="L355" s="292">
        <v>0</v>
      </c>
      <c r="M355" s="292">
        <v>0</v>
      </c>
    </row>
    <row r="356" spans="1:13" x14ac:dyDescent="0.25">
      <c r="A356" t="s">
        <v>2539</v>
      </c>
      <c r="B356" t="s">
        <v>23</v>
      </c>
      <c r="C356">
        <v>0</v>
      </c>
      <c r="D356" t="s">
        <v>2617</v>
      </c>
      <c r="E356" t="s">
        <v>2612</v>
      </c>
      <c r="F356">
        <v>28</v>
      </c>
      <c r="G356" s="292">
        <v>6250000</v>
      </c>
      <c r="H356" s="292">
        <v>6250000</v>
      </c>
      <c r="I356" s="292">
        <v>6250000</v>
      </c>
      <c r="J356" s="292">
        <v>6250000</v>
      </c>
      <c r="K356" s="292">
        <v>6250000</v>
      </c>
      <c r="L356" s="292">
        <v>6250000</v>
      </c>
      <c r="M356" s="292">
        <v>6250000</v>
      </c>
    </row>
    <row r="357" spans="1:13" x14ac:dyDescent="0.25">
      <c r="A357" t="s">
        <v>2566</v>
      </c>
      <c r="B357" t="s">
        <v>23</v>
      </c>
      <c r="C357">
        <v>0</v>
      </c>
      <c r="D357" t="s">
        <v>2618</v>
      </c>
      <c r="E357" t="s">
        <v>2612</v>
      </c>
      <c r="F357">
        <v>29</v>
      </c>
      <c r="G357" s="292">
        <v>4000000</v>
      </c>
      <c r="H357" s="292" t="s">
        <v>7</v>
      </c>
      <c r="I357" s="292">
        <v>0</v>
      </c>
      <c r="J357" s="292">
        <v>0</v>
      </c>
      <c r="K357" s="292">
        <v>0</v>
      </c>
      <c r="L357" s="292">
        <v>0</v>
      </c>
      <c r="M357" s="292">
        <v>0</v>
      </c>
    </row>
    <row r="358" spans="1:13" x14ac:dyDescent="0.25">
      <c r="A358" t="s">
        <v>2538</v>
      </c>
      <c r="B358" t="s">
        <v>23</v>
      </c>
      <c r="C358">
        <v>0</v>
      </c>
      <c r="D358" t="s">
        <v>2618</v>
      </c>
      <c r="E358" t="s">
        <v>2612</v>
      </c>
      <c r="F358">
        <v>29</v>
      </c>
      <c r="G358" s="292">
        <v>3750000</v>
      </c>
      <c r="H358" s="292">
        <v>3750000</v>
      </c>
      <c r="I358" s="292">
        <v>3750000</v>
      </c>
      <c r="J358" s="292" t="s">
        <v>7</v>
      </c>
      <c r="K358" s="292">
        <v>0</v>
      </c>
      <c r="L358" s="292">
        <v>0</v>
      </c>
      <c r="M358" s="292">
        <v>0</v>
      </c>
    </row>
    <row r="359" spans="1:13" x14ac:dyDescent="0.25">
      <c r="A359" t="s">
        <v>1746</v>
      </c>
      <c r="B359" t="s">
        <v>23</v>
      </c>
      <c r="C359">
        <v>0</v>
      </c>
      <c r="D359" t="s">
        <v>2617</v>
      </c>
      <c r="E359" t="s">
        <v>2612</v>
      </c>
      <c r="F359">
        <v>24</v>
      </c>
      <c r="G359" s="292">
        <v>1416666</v>
      </c>
      <c r="H359" s="292">
        <v>1416666</v>
      </c>
      <c r="I359" s="292" t="s">
        <v>8</v>
      </c>
      <c r="J359" s="292">
        <v>0</v>
      </c>
      <c r="K359" s="292">
        <v>0</v>
      </c>
      <c r="L359" s="292">
        <v>0</v>
      </c>
      <c r="M359" s="292">
        <v>0</v>
      </c>
    </row>
    <row r="360" spans="1:13" x14ac:dyDescent="0.25">
      <c r="A360" t="s">
        <v>2108</v>
      </c>
      <c r="B360" t="s">
        <v>23</v>
      </c>
      <c r="C360" t="s">
        <v>2696</v>
      </c>
      <c r="D360" t="s">
        <v>2618</v>
      </c>
      <c r="E360" t="s">
        <v>2612</v>
      </c>
      <c r="F360">
        <v>36</v>
      </c>
      <c r="G360" s="292">
        <v>1250000</v>
      </c>
      <c r="H360" s="292" t="s">
        <v>7</v>
      </c>
      <c r="I360" s="292">
        <v>0</v>
      </c>
      <c r="J360" s="292">
        <v>0</v>
      </c>
      <c r="K360" s="292">
        <v>0</v>
      </c>
      <c r="L360" s="292">
        <v>0</v>
      </c>
      <c r="M360" s="292">
        <v>0</v>
      </c>
    </row>
    <row r="361" spans="1:13" x14ac:dyDescent="0.25">
      <c r="A361" t="s">
        <v>2697</v>
      </c>
      <c r="B361" t="s">
        <v>23</v>
      </c>
      <c r="C361" t="s">
        <v>395</v>
      </c>
      <c r="D361" t="s">
        <v>2617</v>
      </c>
      <c r="E361" t="s">
        <v>2612</v>
      </c>
      <c r="F361">
        <v>21</v>
      </c>
      <c r="G361" s="292">
        <v>1491666</v>
      </c>
      <c r="H361" s="292">
        <v>1491666</v>
      </c>
      <c r="I361" s="292" t="s">
        <v>8</v>
      </c>
      <c r="J361" s="292">
        <v>0</v>
      </c>
      <c r="K361" s="292">
        <v>0</v>
      </c>
      <c r="L361" s="292">
        <v>0</v>
      </c>
      <c r="M361" s="292">
        <v>0</v>
      </c>
    </row>
    <row r="362" spans="1:13" x14ac:dyDescent="0.25">
      <c r="A362" t="s">
        <v>2109</v>
      </c>
      <c r="B362" t="s">
        <v>23</v>
      </c>
      <c r="C362">
        <v>0</v>
      </c>
      <c r="D362" t="s">
        <v>2617</v>
      </c>
      <c r="E362" t="s">
        <v>2612</v>
      </c>
      <c r="F362">
        <v>30</v>
      </c>
      <c r="G362" s="292">
        <v>675000</v>
      </c>
      <c r="H362" s="292" t="s">
        <v>7</v>
      </c>
      <c r="I362" s="292">
        <v>0</v>
      </c>
      <c r="J362" s="292">
        <v>0</v>
      </c>
      <c r="K362" s="292">
        <v>0</v>
      </c>
      <c r="L362" s="292">
        <v>0</v>
      </c>
      <c r="M362" s="292">
        <v>0</v>
      </c>
    </row>
    <row r="363" spans="1:13" x14ac:dyDescent="0.25">
      <c r="A363" t="s">
        <v>2110</v>
      </c>
      <c r="B363" t="s">
        <v>23</v>
      </c>
      <c r="C363">
        <v>0</v>
      </c>
      <c r="D363" t="s">
        <v>2617</v>
      </c>
      <c r="E363" t="s">
        <v>2612</v>
      </c>
      <c r="F363">
        <v>31</v>
      </c>
      <c r="G363" s="292">
        <v>675000</v>
      </c>
      <c r="H363" s="292" t="s">
        <v>7</v>
      </c>
      <c r="I363" s="292">
        <v>0</v>
      </c>
      <c r="J363" s="292">
        <v>0</v>
      </c>
      <c r="K363" s="292">
        <v>0</v>
      </c>
      <c r="L363" s="292">
        <v>0</v>
      </c>
      <c r="M363" s="292">
        <v>0</v>
      </c>
    </row>
    <row r="364" spans="1:13" x14ac:dyDescent="0.25">
      <c r="A364" t="s">
        <v>2112</v>
      </c>
      <c r="B364" t="s">
        <v>23</v>
      </c>
      <c r="C364" t="s">
        <v>2698</v>
      </c>
      <c r="D364" t="s">
        <v>128</v>
      </c>
      <c r="E364" t="s">
        <v>2612</v>
      </c>
      <c r="F364">
        <v>36</v>
      </c>
      <c r="G364" s="292">
        <v>5000000</v>
      </c>
      <c r="H364" s="292">
        <v>5000000</v>
      </c>
      <c r="I364" s="292" t="s">
        <v>7</v>
      </c>
      <c r="J364" s="292">
        <v>0</v>
      </c>
      <c r="K364" s="292">
        <v>0</v>
      </c>
      <c r="L364" s="292">
        <v>0</v>
      </c>
      <c r="M364" s="292">
        <v>0</v>
      </c>
    </row>
    <row r="365" spans="1:13" x14ac:dyDescent="0.25">
      <c r="A365" t="s">
        <v>2113</v>
      </c>
      <c r="B365" t="s">
        <v>23</v>
      </c>
      <c r="C365">
        <v>0</v>
      </c>
      <c r="D365" t="s">
        <v>128</v>
      </c>
      <c r="E365" t="s">
        <v>2612</v>
      </c>
      <c r="F365">
        <v>24</v>
      </c>
      <c r="G365" s="292">
        <v>1500000</v>
      </c>
      <c r="H365" s="292">
        <v>1500000</v>
      </c>
      <c r="I365" s="292" t="s">
        <v>8</v>
      </c>
      <c r="J365" s="292">
        <v>0</v>
      </c>
      <c r="K365" s="292">
        <v>0</v>
      </c>
      <c r="L365" s="292">
        <v>0</v>
      </c>
      <c r="M365" s="292">
        <v>0</v>
      </c>
    </row>
    <row r="366" spans="1:13" x14ac:dyDescent="0.25">
      <c r="A366" t="s">
        <v>2699</v>
      </c>
      <c r="B366" t="s">
        <v>23</v>
      </c>
      <c r="C366" t="s">
        <v>395</v>
      </c>
      <c r="D366" t="s">
        <v>73</v>
      </c>
      <c r="E366" t="s">
        <v>2619</v>
      </c>
      <c r="F366">
        <v>22</v>
      </c>
      <c r="G366" s="292">
        <v>925000</v>
      </c>
      <c r="H366" s="292" t="s">
        <v>8</v>
      </c>
      <c r="I366" s="292">
        <v>0</v>
      </c>
      <c r="J366" s="292">
        <v>0</v>
      </c>
      <c r="K366" s="292">
        <v>0</v>
      </c>
      <c r="L366" s="292">
        <v>0</v>
      </c>
      <c r="M366" s="292">
        <v>0</v>
      </c>
    </row>
    <row r="367" spans="1:13" x14ac:dyDescent="0.25">
      <c r="A367" t="s">
        <v>2700</v>
      </c>
      <c r="B367" t="s">
        <v>23</v>
      </c>
      <c r="C367" t="s">
        <v>395</v>
      </c>
      <c r="D367" t="s">
        <v>2613</v>
      </c>
      <c r="E367" t="s">
        <v>2619</v>
      </c>
      <c r="F367">
        <v>23</v>
      </c>
      <c r="G367" s="292">
        <v>925000</v>
      </c>
      <c r="H367" s="292">
        <v>925000</v>
      </c>
      <c r="I367" s="292" t="s">
        <v>8</v>
      </c>
      <c r="J367" s="292">
        <v>0</v>
      </c>
      <c r="K367" s="292">
        <v>0</v>
      </c>
      <c r="L367" s="292">
        <v>0</v>
      </c>
      <c r="M367" s="292">
        <v>0</v>
      </c>
    </row>
    <row r="368" spans="1:13" x14ac:dyDescent="0.25">
      <c r="A368" t="s">
        <v>2701</v>
      </c>
      <c r="B368" t="s">
        <v>23</v>
      </c>
      <c r="C368" t="s">
        <v>395</v>
      </c>
      <c r="D368" t="s">
        <v>73</v>
      </c>
      <c r="E368" t="s">
        <v>2619</v>
      </c>
      <c r="F368">
        <v>22</v>
      </c>
      <c r="G368" s="292">
        <v>925000</v>
      </c>
      <c r="H368" s="292">
        <v>925000</v>
      </c>
      <c r="I368" s="292" t="s">
        <v>8</v>
      </c>
      <c r="J368" s="292">
        <v>0</v>
      </c>
      <c r="K368" s="292">
        <v>0</v>
      </c>
      <c r="L368" s="292">
        <v>0</v>
      </c>
      <c r="M368" s="292">
        <v>0</v>
      </c>
    </row>
    <row r="369" spans="1:13" x14ac:dyDescent="0.25">
      <c r="A369" t="s">
        <v>2102</v>
      </c>
      <c r="B369" t="s">
        <v>23</v>
      </c>
      <c r="C369" t="s">
        <v>395</v>
      </c>
      <c r="D369" t="s">
        <v>2613</v>
      </c>
      <c r="E369" t="s">
        <v>2619</v>
      </c>
      <c r="F369">
        <v>20</v>
      </c>
      <c r="G369" s="292">
        <v>3115000</v>
      </c>
      <c r="H369" s="292">
        <v>3115000</v>
      </c>
      <c r="I369" s="292" t="s">
        <v>8</v>
      </c>
      <c r="J369" s="292">
        <v>0</v>
      </c>
      <c r="K369" s="292">
        <v>0</v>
      </c>
      <c r="L369" s="292">
        <v>0</v>
      </c>
      <c r="M369" s="292">
        <v>0</v>
      </c>
    </row>
    <row r="370" spans="1:13" x14ac:dyDescent="0.25">
      <c r="A370" t="s">
        <v>2116</v>
      </c>
      <c r="B370" t="s">
        <v>23</v>
      </c>
      <c r="C370" t="s">
        <v>395</v>
      </c>
      <c r="D370" t="s">
        <v>73</v>
      </c>
      <c r="E370" t="s">
        <v>2619</v>
      </c>
      <c r="F370">
        <v>21</v>
      </c>
      <c r="G370" s="292">
        <v>753333</v>
      </c>
      <c r="H370" s="292">
        <v>753333</v>
      </c>
      <c r="I370" s="292" t="s">
        <v>8</v>
      </c>
      <c r="J370" s="292">
        <v>0</v>
      </c>
      <c r="K370" s="292">
        <v>0</v>
      </c>
      <c r="L370" s="292">
        <v>0</v>
      </c>
      <c r="M370" s="292">
        <v>0</v>
      </c>
    </row>
    <row r="371" spans="1:13" x14ac:dyDescent="0.25">
      <c r="A371" t="s">
        <v>2118</v>
      </c>
      <c r="B371" t="s">
        <v>23</v>
      </c>
      <c r="C371" t="s">
        <v>395</v>
      </c>
      <c r="D371" t="s">
        <v>73</v>
      </c>
      <c r="E371" t="s">
        <v>2619</v>
      </c>
      <c r="F371">
        <v>22</v>
      </c>
      <c r="G371" s="292">
        <v>863333</v>
      </c>
      <c r="H371" s="292" t="s">
        <v>8</v>
      </c>
      <c r="I371" s="292">
        <v>0</v>
      </c>
      <c r="J371" s="292">
        <v>0</v>
      </c>
      <c r="K371" s="292">
        <v>0</v>
      </c>
      <c r="L371" s="292">
        <v>0</v>
      </c>
      <c r="M371" s="292">
        <v>0</v>
      </c>
    </row>
    <row r="372" spans="1:13" x14ac:dyDescent="0.25">
      <c r="A372" t="s">
        <v>2702</v>
      </c>
      <c r="B372" t="s">
        <v>23</v>
      </c>
      <c r="C372" t="s">
        <v>395</v>
      </c>
      <c r="D372" t="s">
        <v>2611</v>
      </c>
      <c r="E372" t="s">
        <v>2619</v>
      </c>
      <c r="F372">
        <v>22</v>
      </c>
      <c r="G372" s="292">
        <v>730000</v>
      </c>
      <c r="H372" s="292">
        <v>730000</v>
      </c>
      <c r="I372" s="292" t="s">
        <v>8</v>
      </c>
      <c r="J372" s="292">
        <v>0</v>
      </c>
      <c r="K372" s="292">
        <v>0</v>
      </c>
      <c r="L372" s="292">
        <v>0</v>
      </c>
      <c r="M372" s="292">
        <v>0</v>
      </c>
    </row>
    <row r="373" spans="1:13" x14ac:dyDescent="0.25">
      <c r="A373" t="s">
        <v>2121</v>
      </c>
      <c r="B373" t="s">
        <v>23</v>
      </c>
      <c r="C373" t="s">
        <v>395</v>
      </c>
      <c r="D373" t="s">
        <v>2613</v>
      </c>
      <c r="E373" t="s">
        <v>2619</v>
      </c>
      <c r="F373">
        <v>22</v>
      </c>
      <c r="G373" s="292">
        <v>713333</v>
      </c>
      <c r="H373" s="292">
        <v>713333</v>
      </c>
      <c r="I373" s="292" t="s">
        <v>8</v>
      </c>
      <c r="J373" s="292">
        <v>0</v>
      </c>
      <c r="K373" s="292">
        <v>0</v>
      </c>
      <c r="L373" s="292">
        <v>0</v>
      </c>
      <c r="M373" s="292">
        <v>0</v>
      </c>
    </row>
    <row r="374" spans="1:13" x14ac:dyDescent="0.25">
      <c r="A374" t="s">
        <v>2500</v>
      </c>
      <c r="B374" t="s">
        <v>23</v>
      </c>
      <c r="C374">
        <v>0</v>
      </c>
      <c r="D374" t="s">
        <v>2613</v>
      </c>
      <c r="E374" t="s">
        <v>2619</v>
      </c>
      <c r="F374">
        <v>27</v>
      </c>
      <c r="G374" s="292">
        <v>700000</v>
      </c>
      <c r="H374" s="292" t="s">
        <v>7</v>
      </c>
      <c r="I374" s="292">
        <v>0</v>
      </c>
      <c r="J374" s="292">
        <v>0</v>
      </c>
      <c r="K374" s="292">
        <v>0</v>
      </c>
      <c r="L374" s="292">
        <v>0</v>
      </c>
      <c r="M374" s="292">
        <v>0</v>
      </c>
    </row>
    <row r="375" spans="1:13" x14ac:dyDescent="0.25">
      <c r="A375" t="s">
        <v>2263</v>
      </c>
      <c r="B375" t="s">
        <v>23</v>
      </c>
      <c r="C375">
        <v>0</v>
      </c>
      <c r="D375" t="s">
        <v>2627</v>
      </c>
      <c r="E375" t="s">
        <v>2619</v>
      </c>
      <c r="F375">
        <v>24</v>
      </c>
      <c r="G375" s="292">
        <v>700000</v>
      </c>
      <c r="H375" s="292" t="s">
        <v>8</v>
      </c>
      <c r="I375" s="292">
        <v>0</v>
      </c>
      <c r="J375" s="292">
        <v>0</v>
      </c>
      <c r="K375" s="292">
        <v>0</v>
      </c>
      <c r="L375" s="292">
        <v>0</v>
      </c>
      <c r="M375" s="292">
        <v>0</v>
      </c>
    </row>
    <row r="376" spans="1:13" x14ac:dyDescent="0.25">
      <c r="A376" t="s">
        <v>2123</v>
      </c>
      <c r="B376" t="s">
        <v>23</v>
      </c>
      <c r="C376" t="s">
        <v>412</v>
      </c>
      <c r="D376" t="s">
        <v>73</v>
      </c>
      <c r="E376" t="s">
        <v>2619</v>
      </c>
      <c r="F376">
        <v>22</v>
      </c>
      <c r="G376" s="292">
        <v>691666</v>
      </c>
      <c r="H376" s="292" t="s">
        <v>8</v>
      </c>
      <c r="I376" s="292">
        <v>0</v>
      </c>
      <c r="J376" s="292">
        <v>0</v>
      </c>
      <c r="K376" s="292">
        <v>0</v>
      </c>
      <c r="L376" s="292">
        <v>0</v>
      </c>
      <c r="M376" s="292">
        <v>0</v>
      </c>
    </row>
    <row r="377" spans="1:13" x14ac:dyDescent="0.25">
      <c r="A377" t="s">
        <v>2124</v>
      </c>
      <c r="B377" t="s">
        <v>23</v>
      </c>
      <c r="C377">
        <v>0</v>
      </c>
      <c r="D377" t="s">
        <v>73</v>
      </c>
      <c r="E377" t="s">
        <v>2619</v>
      </c>
      <c r="F377">
        <v>26</v>
      </c>
      <c r="G377" s="292">
        <v>675000</v>
      </c>
      <c r="H377" s="292" t="s">
        <v>7</v>
      </c>
      <c r="I377" s="292">
        <v>0</v>
      </c>
      <c r="J377" s="292">
        <v>0</v>
      </c>
      <c r="K377" s="292">
        <v>0</v>
      </c>
      <c r="L377" s="292">
        <v>0</v>
      </c>
      <c r="M377" s="292">
        <v>0</v>
      </c>
    </row>
    <row r="378" spans="1:13" x14ac:dyDescent="0.25">
      <c r="A378" t="s">
        <v>2703</v>
      </c>
      <c r="B378" t="s">
        <v>23</v>
      </c>
      <c r="C378" t="s">
        <v>395</v>
      </c>
      <c r="D378" t="s">
        <v>82</v>
      </c>
      <c r="E378" t="s">
        <v>2619</v>
      </c>
      <c r="F378">
        <v>22</v>
      </c>
      <c r="G378" s="292">
        <v>1325000</v>
      </c>
      <c r="H378" s="292">
        <v>1325000</v>
      </c>
      <c r="I378" s="292" t="s">
        <v>8</v>
      </c>
      <c r="J378" s="292">
        <v>0</v>
      </c>
      <c r="K378" s="292">
        <v>0</v>
      </c>
      <c r="L378" s="292">
        <v>0</v>
      </c>
      <c r="M378" s="292">
        <v>0</v>
      </c>
    </row>
    <row r="379" spans="1:13" x14ac:dyDescent="0.25">
      <c r="A379" t="s">
        <v>2704</v>
      </c>
      <c r="B379" t="s">
        <v>23</v>
      </c>
      <c r="C379" t="s">
        <v>395</v>
      </c>
      <c r="D379" t="s">
        <v>2618</v>
      </c>
      <c r="E379" t="s">
        <v>2619</v>
      </c>
      <c r="F379">
        <v>23</v>
      </c>
      <c r="G379" s="292">
        <v>925000</v>
      </c>
      <c r="H379" s="292">
        <v>925000</v>
      </c>
      <c r="I379" s="292" t="s">
        <v>8</v>
      </c>
      <c r="J379" s="292">
        <v>0</v>
      </c>
      <c r="K379" s="292">
        <v>0</v>
      </c>
      <c r="L379" s="292">
        <v>0</v>
      </c>
      <c r="M379" s="292">
        <v>0</v>
      </c>
    </row>
    <row r="380" spans="1:13" x14ac:dyDescent="0.25">
      <c r="A380" t="s">
        <v>2120</v>
      </c>
      <c r="B380" t="s">
        <v>23</v>
      </c>
      <c r="C380" t="s">
        <v>395</v>
      </c>
      <c r="D380" t="s">
        <v>2617</v>
      </c>
      <c r="E380" t="s">
        <v>2619</v>
      </c>
      <c r="F380">
        <v>21</v>
      </c>
      <c r="G380" s="292">
        <v>921666</v>
      </c>
      <c r="H380" s="292">
        <v>921666</v>
      </c>
      <c r="I380" s="292" t="s">
        <v>8</v>
      </c>
      <c r="J380" s="292">
        <v>0</v>
      </c>
      <c r="K380" s="292">
        <v>0</v>
      </c>
      <c r="L380" s="292">
        <v>0</v>
      </c>
      <c r="M380" s="292">
        <v>0</v>
      </c>
    </row>
    <row r="381" spans="1:13" x14ac:dyDescent="0.25">
      <c r="A381" t="s">
        <v>2128</v>
      </c>
      <c r="B381" t="s">
        <v>23</v>
      </c>
      <c r="C381">
        <v>0</v>
      </c>
      <c r="D381" t="s">
        <v>2618</v>
      </c>
      <c r="E381" t="s">
        <v>2619</v>
      </c>
      <c r="F381">
        <v>27</v>
      </c>
      <c r="G381" s="292">
        <v>700000</v>
      </c>
      <c r="H381" s="292">
        <v>700000</v>
      </c>
      <c r="I381" s="292" t="s">
        <v>7</v>
      </c>
      <c r="J381" s="292">
        <v>0</v>
      </c>
      <c r="K381" s="292">
        <v>0</v>
      </c>
      <c r="L381" s="292">
        <v>0</v>
      </c>
      <c r="M381" s="292">
        <v>0</v>
      </c>
    </row>
    <row r="382" spans="1:13" x14ac:dyDescent="0.25">
      <c r="A382" t="s">
        <v>2122</v>
      </c>
      <c r="B382" t="s">
        <v>23</v>
      </c>
      <c r="C382" t="s">
        <v>412</v>
      </c>
      <c r="D382" t="s">
        <v>82</v>
      </c>
      <c r="E382" t="s">
        <v>2619</v>
      </c>
      <c r="F382">
        <v>22</v>
      </c>
      <c r="G382" s="292">
        <v>691666</v>
      </c>
      <c r="H382" s="292" t="s">
        <v>8</v>
      </c>
      <c r="I382" s="292">
        <v>0</v>
      </c>
      <c r="J382" s="292">
        <v>0</v>
      </c>
      <c r="K382" s="292">
        <v>0</v>
      </c>
      <c r="L382" s="292">
        <v>0</v>
      </c>
      <c r="M382" s="292">
        <v>0</v>
      </c>
    </row>
    <row r="383" spans="1:13" x14ac:dyDescent="0.25">
      <c r="A383" t="s">
        <v>2705</v>
      </c>
      <c r="B383" t="s">
        <v>23</v>
      </c>
      <c r="C383">
        <v>0</v>
      </c>
      <c r="D383" t="s">
        <v>2618</v>
      </c>
      <c r="E383" t="s">
        <v>2619</v>
      </c>
      <c r="F383">
        <v>29</v>
      </c>
      <c r="G383" s="292">
        <v>675000</v>
      </c>
      <c r="H383" s="292" t="s">
        <v>7</v>
      </c>
      <c r="I383" s="292">
        <v>0</v>
      </c>
      <c r="J383" s="292">
        <v>0</v>
      </c>
      <c r="K383" s="292">
        <v>0</v>
      </c>
      <c r="L383" s="292">
        <v>0</v>
      </c>
      <c r="M383" s="292">
        <v>0</v>
      </c>
    </row>
    <row r="384" spans="1:13" x14ac:dyDescent="0.25">
      <c r="A384" t="s">
        <v>2115</v>
      </c>
      <c r="B384" t="s">
        <v>23</v>
      </c>
      <c r="C384" t="s">
        <v>395</v>
      </c>
      <c r="D384" t="s">
        <v>128</v>
      </c>
      <c r="E384" t="s">
        <v>2619</v>
      </c>
      <c r="F384">
        <v>21</v>
      </c>
      <c r="G384" s="292">
        <v>925000</v>
      </c>
      <c r="H384" s="292">
        <v>925000</v>
      </c>
      <c r="I384" s="292" t="s">
        <v>8</v>
      </c>
      <c r="J384" s="292">
        <v>0</v>
      </c>
      <c r="K384" s="292">
        <v>0</v>
      </c>
      <c r="L384" s="292">
        <v>0</v>
      </c>
      <c r="M384" s="292">
        <v>0</v>
      </c>
    </row>
    <row r="385" spans="1:13" x14ac:dyDescent="0.25">
      <c r="A385" t="s">
        <v>1604</v>
      </c>
      <c r="B385" t="s">
        <v>23</v>
      </c>
      <c r="C385" t="s">
        <v>395</v>
      </c>
      <c r="D385" t="s">
        <v>128</v>
      </c>
      <c r="E385" t="s">
        <v>2619</v>
      </c>
      <c r="F385">
        <v>22</v>
      </c>
      <c r="G385" s="292">
        <v>925000</v>
      </c>
      <c r="H385" s="292" t="s">
        <v>8</v>
      </c>
      <c r="I385" s="292">
        <v>0</v>
      </c>
      <c r="J385" s="292">
        <v>0</v>
      </c>
      <c r="K385" s="292">
        <v>0</v>
      </c>
      <c r="L385" s="292">
        <v>0</v>
      </c>
      <c r="M385" s="292">
        <v>0</v>
      </c>
    </row>
    <row r="386" spans="1:13" x14ac:dyDescent="0.25">
      <c r="A386" t="s">
        <v>2127</v>
      </c>
      <c r="B386" t="s">
        <v>23</v>
      </c>
      <c r="C386">
        <v>0</v>
      </c>
      <c r="D386" t="s">
        <v>128</v>
      </c>
      <c r="E386" t="s">
        <v>2619</v>
      </c>
      <c r="F386">
        <v>29</v>
      </c>
      <c r="G386" s="292">
        <v>700000</v>
      </c>
      <c r="H386" s="292" t="s">
        <v>7</v>
      </c>
      <c r="I386" s="292">
        <v>0</v>
      </c>
      <c r="J386" s="292">
        <v>0</v>
      </c>
      <c r="K386" s="292">
        <v>0</v>
      </c>
      <c r="L386" s="292">
        <v>0</v>
      </c>
      <c r="M386" s="292">
        <v>0</v>
      </c>
    </row>
    <row r="387" spans="1:13" x14ac:dyDescent="0.25">
      <c r="A387" t="s">
        <v>1432</v>
      </c>
      <c r="B387" t="s">
        <v>17</v>
      </c>
      <c r="C387">
        <v>0</v>
      </c>
      <c r="D387" t="s">
        <v>2626</v>
      </c>
      <c r="E387" t="s">
        <v>2612</v>
      </c>
      <c r="F387">
        <v>22</v>
      </c>
      <c r="G387" s="292">
        <v>6100000</v>
      </c>
      <c r="H387" s="292">
        <v>6100000</v>
      </c>
      <c r="I387" s="292">
        <v>6100000</v>
      </c>
      <c r="J387" s="292">
        <v>6100000</v>
      </c>
      <c r="K387" s="292" t="s">
        <v>7</v>
      </c>
      <c r="L387" s="292">
        <v>0</v>
      </c>
      <c r="M387" s="292">
        <v>0</v>
      </c>
    </row>
    <row r="388" spans="1:13" x14ac:dyDescent="0.25">
      <c r="A388" t="s">
        <v>1433</v>
      </c>
      <c r="B388" t="s">
        <v>17</v>
      </c>
      <c r="C388" t="s">
        <v>390</v>
      </c>
      <c r="D388" t="s">
        <v>73</v>
      </c>
      <c r="E388" t="s">
        <v>2612</v>
      </c>
      <c r="F388">
        <v>35</v>
      </c>
      <c r="G388" s="292">
        <v>5250000</v>
      </c>
      <c r="H388" s="292">
        <v>5250000</v>
      </c>
      <c r="I388" s="292">
        <v>5250000</v>
      </c>
      <c r="J388" s="292" t="s">
        <v>7</v>
      </c>
      <c r="K388" s="292">
        <v>0</v>
      </c>
      <c r="L388" s="292">
        <v>0</v>
      </c>
      <c r="M388" s="292">
        <v>0</v>
      </c>
    </row>
    <row r="389" spans="1:13" x14ac:dyDescent="0.25">
      <c r="A389" t="s">
        <v>2515</v>
      </c>
      <c r="B389" t="s">
        <v>17</v>
      </c>
      <c r="C389" t="s">
        <v>381</v>
      </c>
      <c r="D389" t="s">
        <v>2615</v>
      </c>
      <c r="E389" t="s">
        <v>2612</v>
      </c>
      <c r="F389">
        <v>32</v>
      </c>
      <c r="G389" s="292">
        <v>4250000</v>
      </c>
      <c r="H389" s="292">
        <v>4250000</v>
      </c>
      <c r="I389" s="292">
        <v>4250000</v>
      </c>
      <c r="J389" s="292">
        <v>4250000</v>
      </c>
      <c r="K389" s="292" t="s">
        <v>7</v>
      </c>
      <c r="L389" s="292">
        <v>0</v>
      </c>
      <c r="M389" s="292">
        <v>0</v>
      </c>
    </row>
    <row r="390" spans="1:13" x14ac:dyDescent="0.25">
      <c r="A390" t="s">
        <v>1436</v>
      </c>
      <c r="B390" t="s">
        <v>17</v>
      </c>
      <c r="C390" t="s">
        <v>381</v>
      </c>
      <c r="D390" t="s">
        <v>2676</v>
      </c>
      <c r="E390" t="s">
        <v>2612</v>
      </c>
      <c r="F390">
        <v>32</v>
      </c>
      <c r="G390" s="292">
        <v>3850000</v>
      </c>
      <c r="H390" s="292">
        <v>3850000</v>
      </c>
      <c r="I390" s="292" t="s">
        <v>7</v>
      </c>
      <c r="J390" s="292">
        <v>0</v>
      </c>
      <c r="K390" s="292">
        <v>0</v>
      </c>
      <c r="L390" s="292">
        <v>0</v>
      </c>
      <c r="M390" s="292">
        <v>0</v>
      </c>
    </row>
    <row r="391" spans="1:13" x14ac:dyDescent="0.25">
      <c r="A391" t="s">
        <v>1437</v>
      </c>
      <c r="B391" t="s">
        <v>17</v>
      </c>
      <c r="C391">
        <v>0</v>
      </c>
      <c r="D391" t="s">
        <v>2614</v>
      </c>
      <c r="E391" t="s">
        <v>2612</v>
      </c>
      <c r="F391">
        <v>24</v>
      </c>
      <c r="G391" s="292">
        <v>3300000</v>
      </c>
      <c r="H391" s="292" t="s">
        <v>8</v>
      </c>
      <c r="I391" s="292">
        <v>0</v>
      </c>
      <c r="J391" s="292">
        <v>0</v>
      </c>
      <c r="K391" s="292">
        <v>0</v>
      </c>
      <c r="L391" s="292">
        <v>0</v>
      </c>
      <c r="M391" s="292">
        <v>0</v>
      </c>
    </row>
    <row r="392" spans="1:13" x14ac:dyDescent="0.25">
      <c r="A392" t="s">
        <v>1438</v>
      </c>
      <c r="B392" t="s">
        <v>17</v>
      </c>
      <c r="C392">
        <v>0</v>
      </c>
      <c r="D392" t="s">
        <v>2676</v>
      </c>
      <c r="E392" t="s">
        <v>2612</v>
      </c>
      <c r="F392">
        <v>24</v>
      </c>
      <c r="G392" s="292">
        <v>3000000</v>
      </c>
      <c r="H392" s="292" t="s">
        <v>8</v>
      </c>
      <c r="I392" s="292">
        <v>0</v>
      </c>
      <c r="J392" s="292">
        <v>0</v>
      </c>
      <c r="K392" s="292">
        <v>0</v>
      </c>
      <c r="L392" s="292">
        <v>0</v>
      </c>
      <c r="M392" s="292">
        <v>0</v>
      </c>
    </row>
    <row r="393" spans="1:13" x14ac:dyDescent="0.25">
      <c r="A393" t="s">
        <v>1775</v>
      </c>
      <c r="B393" t="s">
        <v>17</v>
      </c>
      <c r="C393" t="s">
        <v>2706</v>
      </c>
      <c r="D393" t="s">
        <v>2626</v>
      </c>
      <c r="E393" t="s">
        <v>2612</v>
      </c>
      <c r="F393">
        <v>35</v>
      </c>
      <c r="G393" s="292">
        <v>3000000</v>
      </c>
      <c r="H393" s="292">
        <v>3000000</v>
      </c>
      <c r="I393" s="292" t="s">
        <v>7</v>
      </c>
      <c r="J393" s="292">
        <v>0</v>
      </c>
      <c r="K393" s="292">
        <v>0</v>
      </c>
      <c r="L393" s="292">
        <v>0</v>
      </c>
      <c r="M393" s="292">
        <v>0</v>
      </c>
    </row>
    <row r="394" spans="1:13" x14ac:dyDescent="0.25">
      <c r="A394" t="s">
        <v>1439</v>
      </c>
      <c r="B394" t="s">
        <v>17</v>
      </c>
      <c r="C394">
        <v>0</v>
      </c>
      <c r="D394" t="s">
        <v>2707</v>
      </c>
      <c r="E394" t="s">
        <v>2612</v>
      </c>
      <c r="F394">
        <v>30</v>
      </c>
      <c r="G394" s="292">
        <v>1800000</v>
      </c>
      <c r="H394" s="292">
        <v>1800000</v>
      </c>
      <c r="I394" s="292" t="s">
        <v>7</v>
      </c>
      <c r="J394" s="292">
        <v>0</v>
      </c>
      <c r="K394" s="292">
        <v>0</v>
      </c>
      <c r="L394" s="292">
        <v>0</v>
      </c>
      <c r="M394" s="292">
        <v>0</v>
      </c>
    </row>
    <row r="395" spans="1:13" x14ac:dyDescent="0.25">
      <c r="A395" t="s">
        <v>1440</v>
      </c>
      <c r="B395" t="s">
        <v>17</v>
      </c>
      <c r="C395">
        <v>0</v>
      </c>
      <c r="D395" t="s">
        <v>2615</v>
      </c>
      <c r="E395" t="s">
        <v>2612</v>
      </c>
      <c r="F395">
        <v>24</v>
      </c>
      <c r="G395" s="292">
        <v>1400000</v>
      </c>
      <c r="H395" s="292" t="s">
        <v>8</v>
      </c>
      <c r="I395" s="292">
        <v>0</v>
      </c>
      <c r="J395" s="292">
        <v>0</v>
      </c>
      <c r="K395" s="292">
        <v>0</v>
      </c>
      <c r="L395" s="292">
        <v>0</v>
      </c>
      <c r="M395" s="292">
        <v>0</v>
      </c>
    </row>
    <row r="396" spans="1:13" x14ac:dyDescent="0.25">
      <c r="A396" t="s">
        <v>1511</v>
      </c>
      <c r="B396" t="s">
        <v>17</v>
      </c>
      <c r="C396">
        <v>0</v>
      </c>
      <c r="D396" t="s">
        <v>2626</v>
      </c>
      <c r="E396" t="s">
        <v>2612</v>
      </c>
      <c r="F396">
        <v>24</v>
      </c>
      <c r="G396" s="292">
        <v>900000</v>
      </c>
      <c r="H396" s="292" t="s">
        <v>8</v>
      </c>
      <c r="I396" s="292">
        <v>0</v>
      </c>
      <c r="J396" s="292">
        <v>0</v>
      </c>
      <c r="K396" s="292">
        <v>0</v>
      </c>
      <c r="L396" s="292">
        <v>0</v>
      </c>
      <c r="M396" s="292">
        <v>0</v>
      </c>
    </row>
    <row r="397" spans="1:13" x14ac:dyDescent="0.25">
      <c r="A397" t="s">
        <v>1455</v>
      </c>
      <c r="B397" t="s">
        <v>17</v>
      </c>
      <c r="C397" t="s">
        <v>395</v>
      </c>
      <c r="D397" t="s">
        <v>2639</v>
      </c>
      <c r="E397" t="s">
        <v>2612</v>
      </c>
      <c r="F397">
        <v>20</v>
      </c>
      <c r="G397" s="292">
        <v>1710833</v>
      </c>
      <c r="H397" s="292">
        <v>1710833</v>
      </c>
      <c r="I397" s="292" t="s">
        <v>8</v>
      </c>
      <c r="J397" s="292">
        <v>0</v>
      </c>
      <c r="K397" s="292">
        <v>0</v>
      </c>
      <c r="L397" s="292">
        <v>0</v>
      </c>
      <c r="M397" s="292">
        <v>0</v>
      </c>
    </row>
    <row r="398" spans="1:13" x14ac:dyDescent="0.25">
      <c r="A398" t="s">
        <v>1456</v>
      </c>
      <c r="B398" t="s">
        <v>17</v>
      </c>
      <c r="C398" t="s">
        <v>412</v>
      </c>
      <c r="D398" t="s">
        <v>2613</v>
      </c>
      <c r="E398" t="s">
        <v>2612</v>
      </c>
      <c r="F398">
        <v>22</v>
      </c>
      <c r="G398" s="292">
        <v>1075833</v>
      </c>
      <c r="H398" s="292" t="s">
        <v>8</v>
      </c>
      <c r="I398" s="292">
        <v>0</v>
      </c>
      <c r="J398" s="292">
        <v>0</v>
      </c>
      <c r="K398" s="292">
        <v>0</v>
      </c>
      <c r="L398" s="292">
        <v>0</v>
      </c>
      <c r="M398" s="292">
        <v>0</v>
      </c>
    </row>
    <row r="399" spans="1:13" x14ac:dyDescent="0.25">
      <c r="A399" t="s">
        <v>1443</v>
      </c>
      <c r="B399" t="s">
        <v>17</v>
      </c>
      <c r="C399" t="s">
        <v>390</v>
      </c>
      <c r="D399" t="s">
        <v>2617</v>
      </c>
      <c r="E399" t="s">
        <v>2612</v>
      </c>
      <c r="F399">
        <v>33</v>
      </c>
      <c r="G399" s="292">
        <v>5375000</v>
      </c>
      <c r="H399" s="292" t="s">
        <v>7</v>
      </c>
      <c r="I399" s="292">
        <v>0</v>
      </c>
      <c r="J399" s="292">
        <v>0</v>
      </c>
      <c r="K399" s="292">
        <v>0</v>
      </c>
      <c r="L399" s="292">
        <v>0</v>
      </c>
      <c r="M399" s="292">
        <v>0</v>
      </c>
    </row>
    <row r="400" spans="1:13" x14ac:dyDescent="0.25">
      <c r="A400" t="s">
        <v>1444</v>
      </c>
      <c r="B400" t="s">
        <v>17</v>
      </c>
      <c r="C400" t="s">
        <v>381</v>
      </c>
      <c r="D400" t="s">
        <v>2618</v>
      </c>
      <c r="E400" t="s">
        <v>2612</v>
      </c>
      <c r="F400">
        <v>29</v>
      </c>
      <c r="G400" s="292">
        <v>5000000</v>
      </c>
      <c r="H400" s="292">
        <v>5000000</v>
      </c>
      <c r="I400" s="292">
        <v>5000000</v>
      </c>
      <c r="J400" s="292" t="s">
        <v>7</v>
      </c>
      <c r="K400" s="292">
        <v>0</v>
      </c>
      <c r="L400" s="292">
        <v>0</v>
      </c>
      <c r="M400" s="292">
        <v>0</v>
      </c>
    </row>
    <row r="401" spans="1:13" x14ac:dyDescent="0.25">
      <c r="A401" t="s">
        <v>1445</v>
      </c>
      <c r="B401" t="s">
        <v>17</v>
      </c>
      <c r="C401" t="s">
        <v>390</v>
      </c>
      <c r="D401" t="s">
        <v>2618</v>
      </c>
      <c r="E401" t="s">
        <v>2612</v>
      </c>
      <c r="F401">
        <v>35</v>
      </c>
      <c r="G401" s="292">
        <v>4250000</v>
      </c>
      <c r="H401" s="292" t="s">
        <v>7</v>
      </c>
      <c r="I401" s="292">
        <v>0</v>
      </c>
      <c r="J401" s="292">
        <v>0</v>
      </c>
      <c r="K401" s="292">
        <v>0</v>
      </c>
      <c r="L401" s="292">
        <v>0</v>
      </c>
      <c r="M401" s="292">
        <v>0</v>
      </c>
    </row>
    <row r="402" spans="1:13" x14ac:dyDescent="0.25">
      <c r="A402" t="s">
        <v>1446</v>
      </c>
      <c r="B402" t="s">
        <v>17</v>
      </c>
      <c r="C402" t="s">
        <v>390</v>
      </c>
      <c r="D402" t="s">
        <v>2617</v>
      </c>
      <c r="E402" t="s">
        <v>2612</v>
      </c>
      <c r="F402">
        <v>35</v>
      </c>
      <c r="G402" s="292">
        <v>3166666</v>
      </c>
      <c r="H402" s="292" t="s">
        <v>7</v>
      </c>
      <c r="I402" s="292">
        <v>0</v>
      </c>
      <c r="J402" s="292">
        <v>0</v>
      </c>
      <c r="K402" s="292">
        <v>0</v>
      </c>
      <c r="L402" s="292">
        <v>0</v>
      </c>
      <c r="M402" s="292">
        <v>0</v>
      </c>
    </row>
    <row r="403" spans="1:13" x14ac:dyDescent="0.25">
      <c r="A403" t="s">
        <v>1996</v>
      </c>
      <c r="B403" t="s">
        <v>17</v>
      </c>
      <c r="C403">
        <v>0</v>
      </c>
      <c r="D403" t="s">
        <v>2618</v>
      </c>
      <c r="E403" t="s">
        <v>2612</v>
      </c>
      <c r="F403">
        <v>27</v>
      </c>
      <c r="G403" s="292">
        <v>3000000</v>
      </c>
      <c r="H403" s="292">
        <v>3000000</v>
      </c>
      <c r="I403" s="292" t="s">
        <v>7</v>
      </c>
      <c r="J403" s="292">
        <v>0</v>
      </c>
      <c r="K403" s="292">
        <v>0</v>
      </c>
      <c r="L403" s="292">
        <v>0</v>
      </c>
      <c r="M403" s="292">
        <v>0</v>
      </c>
    </row>
    <row r="404" spans="1:13" x14ac:dyDescent="0.25">
      <c r="A404" t="s">
        <v>1929</v>
      </c>
      <c r="B404" t="s">
        <v>17</v>
      </c>
      <c r="C404">
        <v>0</v>
      </c>
      <c r="D404" t="s">
        <v>2617</v>
      </c>
      <c r="E404" t="s">
        <v>2612</v>
      </c>
      <c r="F404">
        <v>24</v>
      </c>
      <c r="G404" s="292">
        <v>1000000</v>
      </c>
      <c r="H404" s="292" t="s">
        <v>8</v>
      </c>
      <c r="I404" s="292">
        <v>0</v>
      </c>
      <c r="J404" s="292">
        <v>0</v>
      </c>
      <c r="K404" s="292">
        <v>0</v>
      </c>
      <c r="L404" s="292">
        <v>0</v>
      </c>
      <c r="M404" s="292">
        <v>0</v>
      </c>
    </row>
    <row r="405" spans="1:13" x14ac:dyDescent="0.25">
      <c r="A405" t="s">
        <v>1448</v>
      </c>
      <c r="B405" t="s">
        <v>17</v>
      </c>
      <c r="C405" t="s">
        <v>2696</v>
      </c>
      <c r="D405" t="s">
        <v>128</v>
      </c>
      <c r="E405" t="s">
        <v>2612</v>
      </c>
      <c r="F405">
        <v>35</v>
      </c>
      <c r="G405" s="292">
        <v>5100000</v>
      </c>
      <c r="H405" s="292" t="s">
        <v>7</v>
      </c>
      <c r="I405" s="292">
        <v>0</v>
      </c>
      <c r="J405" s="292">
        <v>0</v>
      </c>
      <c r="K405" s="292">
        <v>0</v>
      </c>
      <c r="L405" s="292">
        <v>0</v>
      </c>
      <c r="M405" s="292">
        <v>0</v>
      </c>
    </row>
    <row r="406" spans="1:13" x14ac:dyDescent="0.25">
      <c r="A406" t="s">
        <v>1449</v>
      </c>
      <c r="B406" t="s">
        <v>17</v>
      </c>
      <c r="C406">
        <v>0</v>
      </c>
      <c r="D406" t="s">
        <v>128</v>
      </c>
      <c r="E406" t="s">
        <v>2612</v>
      </c>
      <c r="F406">
        <v>30</v>
      </c>
      <c r="G406" s="292">
        <v>3000000</v>
      </c>
      <c r="H406" s="292">
        <v>3000000</v>
      </c>
      <c r="I406" s="292" t="s">
        <v>7</v>
      </c>
      <c r="J406" s="292">
        <v>0</v>
      </c>
      <c r="K406" s="292">
        <v>0</v>
      </c>
      <c r="L406" s="292">
        <v>0</v>
      </c>
      <c r="M406" s="292">
        <v>0</v>
      </c>
    </row>
    <row r="407" spans="1:13" x14ac:dyDescent="0.25">
      <c r="A407" t="s">
        <v>1646</v>
      </c>
      <c r="B407" t="s">
        <v>17</v>
      </c>
      <c r="C407">
        <v>0</v>
      </c>
      <c r="D407" t="s">
        <v>128</v>
      </c>
      <c r="E407" t="s">
        <v>2612</v>
      </c>
      <c r="F407">
        <v>27</v>
      </c>
      <c r="G407" s="292">
        <v>750000</v>
      </c>
      <c r="H407" s="292">
        <v>750000</v>
      </c>
      <c r="I407" s="292" t="s">
        <v>7</v>
      </c>
      <c r="J407" s="292">
        <v>0</v>
      </c>
      <c r="K407" s="292">
        <v>0</v>
      </c>
      <c r="L407" s="292">
        <v>0</v>
      </c>
      <c r="M407" s="292">
        <v>0</v>
      </c>
    </row>
    <row r="408" spans="1:13" x14ac:dyDescent="0.25">
      <c r="A408" t="s">
        <v>2708</v>
      </c>
      <c r="B408" t="s">
        <v>17</v>
      </c>
      <c r="C408">
        <v>0</v>
      </c>
      <c r="D408" t="s">
        <v>73</v>
      </c>
      <c r="E408" t="s">
        <v>383</v>
      </c>
      <c r="F408">
        <v>38</v>
      </c>
      <c r="G408" s="292">
        <v>6083333</v>
      </c>
      <c r="H408" s="292">
        <v>6083333</v>
      </c>
      <c r="I408" s="292" t="s">
        <v>7</v>
      </c>
      <c r="J408" s="292">
        <v>0</v>
      </c>
      <c r="K408" s="292">
        <v>0</v>
      </c>
      <c r="L408" s="292">
        <v>0</v>
      </c>
      <c r="M408" s="292">
        <v>0</v>
      </c>
    </row>
    <row r="409" spans="1:13" x14ac:dyDescent="0.25">
      <c r="A409" t="s">
        <v>1435</v>
      </c>
      <c r="B409" t="s">
        <v>17</v>
      </c>
      <c r="C409">
        <v>0</v>
      </c>
      <c r="D409" t="s">
        <v>2614</v>
      </c>
      <c r="E409" t="s">
        <v>383</v>
      </c>
      <c r="F409">
        <v>39</v>
      </c>
      <c r="G409" s="292">
        <v>3954545</v>
      </c>
      <c r="H409" s="292" t="s">
        <v>7</v>
      </c>
      <c r="I409" s="292">
        <v>0</v>
      </c>
      <c r="J409" s="292">
        <v>0</v>
      </c>
      <c r="K409" s="292">
        <v>0</v>
      </c>
      <c r="L409" s="292">
        <v>0</v>
      </c>
      <c r="M409" s="292">
        <v>0</v>
      </c>
    </row>
    <row r="410" spans="1:13" x14ac:dyDescent="0.25">
      <c r="A410" t="s">
        <v>1451</v>
      </c>
      <c r="B410" t="s">
        <v>17</v>
      </c>
      <c r="C410" t="s">
        <v>395</v>
      </c>
      <c r="D410" t="s">
        <v>2613</v>
      </c>
      <c r="E410" t="s">
        <v>2619</v>
      </c>
      <c r="F410">
        <v>24</v>
      </c>
      <c r="G410" s="292">
        <v>1437500</v>
      </c>
      <c r="H410" s="292" t="s">
        <v>8</v>
      </c>
      <c r="I410" s="292">
        <v>0</v>
      </c>
      <c r="J410" s="292">
        <v>0</v>
      </c>
      <c r="K410" s="292">
        <v>0</v>
      </c>
      <c r="L410" s="292">
        <v>0</v>
      </c>
      <c r="M410" s="292">
        <v>0</v>
      </c>
    </row>
    <row r="411" spans="1:13" x14ac:dyDescent="0.25">
      <c r="A411" t="s">
        <v>2709</v>
      </c>
      <c r="B411" t="s">
        <v>17</v>
      </c>
      <c r="C411" t="s">
        <v>395</v>
      </c>
      <c r="D411" t="s">
        <v>2613</v>
      </c>
      <c r="E411" t="s">
        <v>2619</v>
      </c>
      <c r="F411">
        <v>23</v>
      </c>
      <c r="G411" s="292">
        <v>1350000</v>
      </c>
      <c r="H411" s="292" t="s">
        <v>8</v>
      </c>
      <c r="I411" s="292">
        <v>0</v>
      </c>
      <c r="J411" s="292">
        <v>0</v>
      </c>
      <c r="K411" s="292">
        <v>0</v>
      </c>
      <c r="L411" s="292">
        <v>0</v>
      </c>
      <c r="M411" s="292">
        <v>0</v>
      </c>
    </row>
    <row r="412" spans="1:13" x14ac:dyDescent="0.25">
      <c r="A412" t="s">
        <v>2710</v>
      </c>
      <c r="B412" t="s">
        <v>17</v>
      </c>
      <c r="C412" t="s">
        <v>395</v>
      </c>
      <c r="D412" t="s">
        <v>2613</v>
      </c>
      <c r="E412" t="s">
        <v>2619</v>
      </c>
      <c r="F412">
        <v>23</v>
      </c>
      <c r="G412" s="292">
        <v>1350000</v>
      </c>
      <c r="H412" s="292" t="s">
        <v>8</v>
      </c>
      <c r="I412" s="292">
        <v>0</v>
      </c>
      <c r="J412" s="292">
        <v>0</v>
      </c>
      <c r="K412" s="292">
        <v>0</v>
      </c>
      <c r="L412" s="292">
        <v>0</v>
      </c>
      <c r="M412" s="292">
        <v>0</v>
      </c>
    </row>
    <row r="413" spans="1:13" x14ac:dyDescent="0.25">
      <c r="A413" t="s">
        <v>2711</v>
      </c>
      <c r="B413" t="s">
        <v>17</v>
      </c>
      <c r="C413" t="s">
        <v>395</v>
      </c>
      <c r="D413" t="s">
        <v>73</v>
      </c>
      <c r="E413" t="s">
        <v>2619</v>
      </c>
      <c r="F413">
        <v>19</v>
      </c>
      <c r="G413" s="292">
        <v>1243750</v>
      </c>
      <c r="H413" s="292">
        <v>1243750</v>
      </c>
      <c r="I413" s="292">
        <v>1243750</v>
      </c>
      <c r="J413" s="292" t="s">
        <v>8</v>
      </c>
      <c r="K413" s="292">
        <v>0</v>
      </c>
      <c r="L413" s="292">
        <v>0</v>
      </c>
      <c r="M413" s="292">
        <v>0</v>
      </c>
    </row>
    <row r="414" spans="1:13" x14ac:dyDescent="0.25">
      <c r="A414" t="s">
        <v>1453</v>
      </c>
      <c r="B414" t="s">
        <v>17</v>
      </c>
      <c r="C414" t="s">
        <v>395</v>
      </c>
      <c r="D414" t="s">
        <v>2615</v>
      </c>
      <c r="E414" t="s">
        <v>2619</v>
      </c>
      <c r="F414">
        <v>19</v>
      </c>
      <c r="G414" s="292">
        <v>1744167</v>
      </c>
      <c r="H414" s="292">
        <v>1744167</v>
      </c>
      <c r="I414" s="292">
        <v>1744167</v>
      </c>
      <c r="J414" s="292" t="s">
        <v>8</v>
      </c>
      <c r="K414" s="292">
        <v>0</v>
      </c>
      <c r="L414" s="292">
        <v>0</v>
      </c>
      <c r="M414" s="292">
        <v>0</v>
      </c>
    </row>
    <row r="415" spans="1:13" x14ac:dyDescent="0.25">
      <c r="A415" t="s">
        <v>2712</v>
      </c>
      <c r="B415" t="s">
        <v>17</v>
      </c>
      <c r="C415" t="s">
        <v>395</v>
      </c>
      <c r="D415" t="s">
        <v>73</v>
      </c>
      <c r="E415" t="s">
        <v>2619</v>
      </c>
      <c r="F415">
        <v>21</v>
      </c>
      <c r="G415" s="292">
        <v>925000</v>
      </c>
      <c r="H415" s="292">
        <v>925000</v>
      </c>
      <c r="I415" s="292" t="s">
        <v>8</v>
      </c>
      <c r="J415" s="292">
        <v>0</v>
      </c>
      <c r="K415" s="292">
        <v>0</v>
      </c>
      <c r="L415" s="292">
        <v>0</v>
      </c>
      <c r="M415" s="292">
        <v>0</v>
      </c>
    </row>
    <row r="416" spans="1:13" x14ac:dyDescent="0.25">
      <c r="A416" t="s">
        <v>1458</v>
      </c>
      <c r="B416" t="s">
        <v>17</v>
      </c>
      <c r="C416" t="s">
        <v>395</v>
      </c>
      <c r="D416" t="s">
        <v>2626</v>
      </c>
      <c r="E416" t="s">
        <v>2619</v>
      </c>
      <c r="F416">
        <v>23</v>
      </c>
      <c r="G416" s="292">
        <v>925000</v>
      </c>
      <c r="H416" s="292" t="s">
        <v>8</v>
      </c>
      <c r="I416" s="292">
        <v>0</v>
      </c>
      <c r="J416" s="292">
        <v>0</v>
      </c>
      <c r="K416" s="292">
        <v>0</v>
      </c>
      <c r="L416" s="292">
        <v>0</v>
      </c>
      <c r="M416" s="292">
        <v>0</v>
      </c>
    </row>
    <row r="417" spans="1:13" x14ac:dyDescent="0.25">
      <c r="A417" t="s">
        <v>1461</v>
      </c>
      <c r="B417" t="s">
        <v>17</v>
      </c>
      <c r="C417" t="s">
        <v>395</v>
      </c>
      <c r="D417" t="s">
        <v>2613</v>
      </c>
      <c r="E417" t="s">
        <v>2619</v>
      </c>
      <c r="F417">
        <v>21</v>
      </c>
      <c r="G417" s="292">
        <v>913333</v>
      </c>
      <c r="H417" s="292">
        <v>913333</v>
      </c>
      <c r="I417" s="292" t="s">
        <v>8</v>
      </c>
      <c r="J417" s="292">
        <v>0</v>
      </c>
      <c r="K417" s="292">
        <v>0</v>
      </c>
      <c r="L417" s="292">
        <v>0</v>
      </c>
      <c r="M417" s="292">
        <v>0</v>
      </c>
    </row>
    <row r="418" spans="1:13" x14ac:dyDescent="0.25">
      <c r="A418" t="s">
        <v>2713</v>
      </c>
      <c r="B418" t="s">
        <v>17</v>
      </c>
      <c r="C418">
        <v>0</v>
      </c>
      <c r="D418" t="s">
        <v>2613</v>
      </c>
      <c r="E418" t="s">
        <v>2619</v>
      </c>
      <c r="F418">
        <v>26</v>
      </c>
      <c r="G418" s="292">
        <v>700000</v>
      </c>
      <c r="H418" s="292" t="s">
        <v>7</v>
      </c>
      <c r="I418" s="292">
        <v>0</v>
      </c>
      <c r="J418" s="292">
        <v>0</v>
      </c>
      <c r="K418" s="292">
        <v>0</v>
      </c>
      <c r="L418" s="292">
        <v>0</v>
      </c>
      <c r="M418" s="292">
        <v>0</v>
      </c>
    </row>
    <row r="419" spans="1:13" x14ac:dyDescent="0.25">
      <c r="A419" t="s">
        <v>1464</v>
      </c>
      <c r="B419" t="s">
        <v>17</v>
      </c>
      <c r="C419">
        <v>0</v>
      </c>
      <c r="D419" t="s">
        <v>2613</v>
      </c>
      <c r="E419" t="s">
        <v>2619</v>
      </c>
      <c r="F419">
        <v>26</v>
      </c>
      <c r="G419" s="292">
        <v>675000</v>
      </c>
      <c r="H419" s="292" t="s">
        <v>7</v>
      </c>
      <c r="I419" s="292">
        <v>0</v>
      </c>
      <c r="J419" s="292">
        <v>0</v>
      </c>
      <c r="K419" s="292">
        <v>0</v>
      </c>
      <c r="L419" s="292">
        <v>0</v>
      </c>
      <c r="M419" s="292">
        <v>0</v>
      </c>
    </row>
    <row r="420" spans="1:13" x14ac:dyDescent="0.25">
      <c r="A420" t="s">
        <v>1465</v>
      </c>
      <c r="B420" t="s">
        <v>17</v>
      </c>
      <c r="C420">
        <v>0</v>
      </c>
      <c r="D420" t="s">
        <v>2615</v>
      </c>
      <c r="E420" t="s">
        <v>2619</v>
      </c>
      <c r="F420">
        <v>30</v>
      </c>
      <c r="G420" s="292">
        <v>675000</v>
      </c>
      <c r="H420" s="292" t="s">
        <v>7</v>
      </c>
      <c r="I420" s="292">
        <v>0</v>
      </c>
      <c r="J420" s="292">
        <v>0</v>
      </c>
      <c r="K420" s="292">
        <v>0</v>
      </c>
      <c r="L420" s="292">
        <v>0</v>
      </c>
      <c r="M420" s="292">
        <v>0</v>
      </c>
    </row>
    <row r="421" spans="1:13" x14ac:dyDescent="0.25">
      <c r="A421" t="s">
        <v>1463</v>
      </c>
      <c r="B421" t="s">
        <v>17</v>
      </c>
      <c r="C421">
        <v>0</v>
      </c>
      <c r="D421" t="s">
        <v>73</v>
      </c>
      <c r="E421" t="s">
        <v>2619</v>
      </c>
      <c r="F421">
        <v>23</v>
      </c>
      <c r="G421" s="292" t="s">
        <v>8</v>
      </c>
      <c r="H421" s="292">
        <v>0</v>
      </c>
      <c r="I421" s="292">
        <v>0</v>
      </c>
      <c r="J421" s="292">
        <v>0</v>
      </c>
      <c r="K421" s="292">
        <v>0</v>
      </c>
      <c r="L421" s="292">
        <v>0</v>
      </c>
      <c r="M421" s="292">
        <v>0</v>
      </c>
    </row>
    <row r="422" spans="1:13" x14ac:dyDescent="0.25">
      <c r="A422" t="s">
        <v>2714</v>
      </c>
      <c r="B422" t="s">
        <v>17</v>
      </c>
      <c r="C422" t="s">
        <v>395</v>
      </c>
      <c r="D422" t="s">
        <v>2617</v>
      </c>
      <c r="E422" t="s">
        <v>2619</v>
      </c>
      <c r="F422">
        <v>23</v>
      </c>
      <c r="G422" s="292">
        <v>1775000</v>
      </c>
      <c r="H422" s="292" t="s">
        <v>8</v>
      </c>
      <c r="I422" s="292">
        <v>0</v>
      </c>
      <c r="J422" s="292">
        <v>0</v>
      </c>
      <c r="K422" s="292">
        <v>0</v>
      </c>
      <c r="L422" s="292">
        <v>0</v>
      </c>
      <c r="M422" s="292">
        <v>0</v>
      </c>
    </row>
    <row r="423" spans="1:13" x14ac:dyDescent="0.25">
      <c r="A423" t="s">
        <v>1454</v>
      </c>
      <c r="B423" t="s">
        <v>17</v>
      </c>
      <c r="C423" t="s">
        <v>395</v>
      </c>
      <c r="D423" t="s">
        <v>2618</v>
      </c>
      <c r="E423" t="s">
        <v>2619</v>
      </c>
      <c r="F423">
        <v>21</v>
      </c>
      <c r="G423" s="292">
        <v>894166</v>
      </c>
      <c r="H423" s="292">
        <v>894166</v>
      </c>
      <c r="I423" s="292" t="s">
        <v>8</v>
      </c>
      <c r="J423" s="292">
        <v>0</v>
      </c>
      <c r="K423" s="292">
        <v>0</v>
      </c>
      <c r="L423" s="292">
        <v>0</v>
      </c>
      <c r="M423" s="292">
        <v>0</v>
      </c>
    </row>
    <row r="424" spans="1:13" x14ac:dyDescent="0.25">
      <c r="A424" t="s">
        <v>2715</v>
      </c>
      <c r="B424" t="s">
        <v>17</v>
      </c>
      <c r="C424" t="s">
        <v>397</v>
      </c>
      <c r="D424" t="s">
        <v>2618</v>
      </c>
      <c r="E424" t="s">
        <v>398</v>
      </c>
      <c r="F424">
        <v>19</v>
      </c>
      <c r="G424" s="292">
        <v>910833</v>
      </c>
      <c r="H424" s="292">
        <v>910833</v>
      </c>
      <c r="I424" s="292">
        <v>910833</v>
      </c>
      <c r="J424" s="292" t="s">
        <v>8</v>
      </c>
      <c r="K424" s="292">
        <v>0</v>
      </c>
      <c r="L424" s="292">
        <v>0</v>
      </c>
      <c r="M424" s="292">
        <v>0</v>
      </c>
    </row>
    <row r="425" spans="1:13" x14ac:dyDescent="0.25">
      <c r="A425" t="s">
        <v>1457</v>
      </c>
      <c r="B425" t="s">
        <v>17</v>
      </c>
      <c r="C425" t="s">
        <v>395</v>
      </c>
      <c r="D425" t="s">
        <v>2617</v>
      </c>
      <c r="E425" t="s">
        <v>2619</v>
      </c>
      <c r="F425">
        <v>20</v>
      </c>
      <c r="G425" s="292">
        <v>925000</v>
      </c>
      <c r="H425" s="292">
        <v>925000</v>
      </c>
      <c r="I425" s="292" t="s">
        <v>8</v>
      </c>
      <c r="J425" s="292">
        <v>0</v>
      </c>
      <c r="K425" s="292">
        <v>0</v>
      </c>
      <c r="L425" s="292">
        <v>0</v>
      </c>
      <c r="M425" s="292">
        <v>0</v>
      </c>
    </row>
    <row r="426" spans="1:13" x14ac:dyDescent="0.25">
      <c r="A426" t="s">
        <v>1460</v>
      </c>
      <c r="B426" t="s">
        <v>17</v>
      </c>
      <c r="C426" t="s">
        <v>395</v>
      </c>
      <c r="D426" t="s">
        <v>2617</v>
      </c>
      <c r="E426" t="s">
        <v>2619</v>
      </c>
      <c r="F426">
        <v>21</v>
      </c>
      <c r="G426" s="292">
        <v>913333</v>
      </c>
      <c r="H426" s="292">
        <v>913333</v>
      </c>
      <c r="I426" s="292" t="s">
        <v>8</v>
      </c>
      <c r="J426" s="292">
        <v>0</v>
      </c>
      <c r="K426" s="292">
        <v>0</v>
      </c>
      <c r="L426" s="292">
        <v>0</v>
      </c>
      <c r="M426" s="292">
        <v>0</v>
      </c>
    </row>
    <row r="427" spans="1:13" x14ac:dyDescent="0.25">
      <c r="A427" t="s">
        <v>1466</v>
      </c>
      <c r="B427" t="s">
        <v>17</v>
      </c>
      <c r="C427">
        <v>0</v>
      </c>
      <c r="D427" t="s">
        <v>2617</v>
      </c>
      <c r="E427" t="s">
        <v>2619</v>
      </c>
      <c r="F427">
        <v>27</v>
      </c>
      <c r="G427" s="292">
        <v>700000</v>
      </c>
      <c r="H427" s="292">
        <v>700000</v>
      </c>
      <c r="I427" s="292" t="s">
        <v>7</v>
      </c>
      <c r="J427" s="292">
        <v>0</v>
      </c>
      <c r="K427" s="292">
        <v>0</v>
      </c>
      <c r="L427" s="292">
        <v>0</v>
      </c>
      <c r="M427" s="292">
        <v>0</v>
      </c>
    </row>
    <row r="428" spans="1:13" x14ac:dyDescent="0.25">
      <c r="A428" t="s">
        <v>1467</v>
      </c>
      <c r="B428" t="s">
        <v>17</v>
      </c>
      <c r="C428">
        <v>0</v>
      </c>
      <c r="D428" t="s">
        <v>2618</v>
      </c>
      <c r="E428" t="s">
        <v>2619</v>
      </c>
      <c r="F428">
        <v>28</v>
      </c>
      <c r="G428" s="292">
        <v>700000</v>
      </c>
      <c r="H428" s="292">
        <v>700000</v>
      </c>
      <c r="I428" s="292" t="s">
        <v>7</v>
      </c>
      <c r="J428" s="292">
        <v>0</v>
      </c>
      <c r="K428" s="292">
        <v>0</v>
      </c>
      <c r="L428" s="292">
        <v>0</v>
      </c>
      <c r="M428" s="292">
        <v>0</v>
      </c>
    </row>
    <row r="429" spans="1:13" x14ac:dyDescent="0.25">
      <c r="A429" t="s">
        <v>1462</v>
      </c>
      <c r="B429" t="s">
        <v>17</v>
      </c>
      <c r="C429" t="s">
        <v>395</v>
      </c>
      <c r="D429" t="s">
        <v>2617</v>
      </c>
      <c r="E429" t="s">
        <v>2619</v>
      </c>
      <c r="F429">
        <v>22</v>
      </c>
      <c r="G429" s="292">
        <v>930000</v>
      </c>
      <c r="H429" s="292" t="s">
        <v>8</v>
      </c>
      <c r="I429" s="292">
        <v>0</v>
      </c>
      <c r="J429" s="292">
        <v>0</v>
      </c>
      <c r="K429" s="292">
        <v>0</v>
      </c>
      <c r="L429" s="292">
        <v>0</v>
      </c>
      <c r="M429" s="292">
        <v>0</v>
      </c>
    </row>
    <row r="430" spans="1:13" x14ac:dyDescent="0.25">
      <c r="A430" t="s">
        <v>1468</v>
      </c>
      <c r="B430" t="s">
        <v>17</v>
      </c>
      <c r="C430">
        <v>0</v>
      </c>
      <c r="D430" t="s">
        <v>2618</v>
      </c>
      <c r="E430" t="s">
        <v>2619</v>
      </c>
      <c r="F430">
        <v>23</v>
      </c>
      <c r="G430" s="292" t="s">
        <v>8</v>
      </c>
      <c r="H430" s="292">
        <v>0</v>
      </c>
      <c r="I430" s="292">
        <v>0</v>
      </c>
      <c r="J430" s="292">
        <v>0</v>
      </c>
      <c r="K430" s="292">
        <v>0</v>
      </c>
      <c r="L430" s="292">
        <v>0</v>
      </c>
      <c r="M430" s="292">
        <v>0</v>
      </c>
    </row>
    <row r="431" spans="1:13" x14ac:dyDescent="0.25">
      <c r="A431" t="s">
        <v>2716</v>
      </c>
      <c r="B431" t="s">
        <v>17</v>
      </c>
      <c r="C431" t="s">
        <v>395</v>
      </c>
      <c r="D431" t="s">
        <v>128</v>
      </c>
      <c r="E431" t="s">
        <v>2619</v>
      </c>
      <c r="F431">
        <v>20</v>
      </c>
      <c r="G431" s="292">
        <v>1100000</v>
      </c>
      <c r="H431" s="292">
        <v>1100000</v>
      </c>
      <c r="I431" s="292">
        <v>1100000</v>
      </c>
      <c r="J431" s="292" t="s">
        <v>8</v>
      </c>
      <c r="K431" s="292">
        <v>0</v>
      </c>
      <c r="L431" s="292">
        <v>0</v>
      </c>
      <c r="M431" s="292">
        <v>0</v>
      </c>
    </row>
    <row r="432" spans="1:13" x14ac:dyDescent="0.25">
      <c r="A432" t="s">
        <v>1459</v>
      </c>
      <c r="B432" t="s">
        <v>17</v>
      </c>
      <c r="C432" t="s">
        <v>395</v>
      </c>
      <c r="D432" t="s">
        <v>128</v>
      </c>
      <c r="E432" t="s">
        <v>2619</v>
      </c>
      <c r="F432">
        <v>20</v>
      </c>
      <c r="G432" s="292">
        <v>733333</v>
      </c>
      <c r="H432" s="292">
        <v>733333</v>
      </c>
      <c r="I432" s="292">
        <v>733333</v>
      </c>
      <c r="J432" s="292" t="s">
        <v>8</v>
      </c>
      <c r="K432" s="292">
        <v>0</v>
      </c>
      <c r="L432" s="292">
        <v>0</v>
      </c>
      <c r="M432" s="292">
        <v>0</v>
      </c>
    </row>
    <row r="433" spans="1:13" x14ac:dyDescent="0.25">
      <c r="A433" t="s">
        <v>1452</v>
      </c>
      <c r="B433" t="s">
        <v>17</v>
      </c>
      <c r="C433">
        <v>0</v>
      </c>
      <c r="D433" t="s">
        <v>128</v>
      </c>
      <c r="E433" t="s">
        <v>2619</v>
      </c>
      <c r="F433">
        <v>25</v>
      </c>
      <c r="G433" s="292" t="s">
        <v>8</v>
      </c>
      <c r="H433" s="292">
        <v>0</v>
      </c>
      <c r="I433" s="292">
        <v>0</v>
      </c>
      <c r="J433" s="292">
        <v>0</v>
      </c>
      <c r="K433" s="292">
        <v>0</v>
      </c>
      <c r="L433" s="292">
        <v>0</v>
      </c>
      <c r="M433" s="292">
        <v>0</v>
      </c>
    </row>
    <row r="434" spans="1:13" x14ac:dyDescent="0.25">
      <c r="A434" t="s">
        <v>2717</v>
      </c>
      <c r="B434" t="s">
        <v>2718</v>
      </c>
      <c r="C434" t="s">
        <v>429</v>
      </c>
      <c r="D434" t="s">
        <v>2623</v>
      </c>
      <c r="E434" t="s">
        <v>2612</v>
      </c>
      <c r="F434">
        <v>26</v>
      </c>
      <c r="G434" s="292">
        <v>5900000</v>
      </c>
      <c r="H434" s="292">
        <v>5900000</v>
      </c>
      <c r="I434" s="292">
        <v>5900000</v>
      </c>
      <c r="J434" s="292">
        <v>5900000</v>
      </c>
      <c r="K434" s="292" t="s">
        <v>7</v>
      </c>
      <c r="L434" s="292">
        <v>0</v>
      </c>
      <c r="M434" s="292">
        <v>0</v>
      </c>
    </row>
    <row r="435" spans="1:13" x14ac:dyDescent="0.25">
      <c r="A435" t="s">
        <v>2719</v>
      </c>
      <c r="B435" t="s">
        <v>2718</v>
      </c>
      <c r="C435">
        <v>0</v>
      </c>
      <c r="D435" t="s">
        <v>73</v>
      </c>
      <c r="E435" t="s">
        <v>2612</v>
      </c>
      <c r="F435">
        <v>23</v>
      </c>
      <c r="G435" s="292">
        <v>5900000</v>
      </c>
      <c r="H435" s="292">
        <v>5900000</v>
      </c>
      <c r="I435" s="292">
        <v>5900000</v>
      </c>
      <c r="J435" s="292" t="s">
        <v>7</v>
      </c>
      <c r="K435" s="292">
        <v>0</v>
      </c>
      <c r="L435" s="292">
        <v>0</v>
      </c>
      <c r="M435" s="292">
        <v>0</v>
      </c>
    </row>
    <row r="436" spans="1:13" x14ac:dyDescent="0.25">
      <c r="A436" t="s">
        <v>1471</v>
      </c>
      <c r="B436" t="s">
        <v>2718</v>
      </c>
      <c r="C436" t="s">
        <v>390</v>
      </c>
      <c r="D436" t="s">
        <v>2614</v>
      </c>
      <c r="E436" t="s">
        <v>2612</v>
      </c>
      <c r="F436">
        <v>29</v>
      </c>
      <c r="G436" s="292">
        <v>5187500</v>
      </c>
      <c r="H436" s="292" t="s">
        <v>7</v>
      </c>
      <c r="I436" s="292">
        <v>0</v>
      </c>
      <c r="J436" s="292">
        <v>0</v>
      </c>
      <c r="K436" s="292">
        <v>0</v>
      </c>
      <c r="L436" s="292">
        <v>0</v>
      </c>
      <c r="M436" s="292">
        <v>0</v>
      </c>
    </row>
    <row r="437" spans="1:13" x14ac:dyDescent="0.25">
      <c r="A437" t="s">
        <v>2720</v>
      </c>
      <c r="B437" t="s">
        <v>2718</v>
      </c>
      <c r="C437">
        <v>0</v>
      </c>
      <c r="D437" t="s">
        <v>2621</v>
      </c>
      <c r="E437" t="s">
        <v>2612</v>
      </c>
      <c r="F437">
        <v>25</v>
      </c>
      <c r="G437" s="292">
        <v>4750000</v>
      </c>
      <c r="H437" s="292">
        <v>4750000</v>
      </c>
      <c r="I437" s="292">
        <v>4750000</v>
      </c>
      <c r="J437" s="292" t="s">
        <v>7</v>
      </c>
      <c r="K437" s="292">
        <v>0</v>
      </c>
      <c r="L437" s="292">
        <v>0</v>
      </c>
      <c r="M437" s="292">
        <v>0</v>
      </c>
    </row>
    <row r="438" spans="1:13" x14ac:dyDescent="0.25">
      <c r="A438" t="s">
        <v>1474</v>
      </c>
      <c r="B438" t="s">
        <v>2718</v>
      </c>
      <c r="C438" t="s">
        <v>379</v>
      </c>
      <c r="D438" t="s">
        <v>2614</v>
      </c>
      <c r="E438" t="s">
        <v>2612</v>
      </c>
      <c r="F438">
        <v>30</v>
      </c>
      <c r="G438" s="292">
        <v>4000000</v>
      </c>
      <c r="H438" s="292" t="s">
        <v>7</v>
      </c>
      <c r="I438" s="292">
        <v>0</v>
      </c>
      <c r="J438" s="292">
        <v>0</v>
      </c>
      <c r="K438" s="292">
        <v>0</v>
      </c>
      <c r="L438" s="292">
        <v>0</v>
      </c>
      <c r="M438" s="292">
        <v>0</v>
      </c>
    </row>
    <row r="439" spans="1:13" x14ac:dyDescent="0.25">
      <c r="A439" t="s">
        <v>1919</v>
      </c>
      <c r="B439" t="s">
        <v>2718</v>
      </c>
      <c r="C439">
        <v>0</v>
      </c>
      <c r="D439" t="s">
        <v>2614</v>
      </c>
      <c r="E439" t="s">
        <v>2612</v>
      </c>
      <c r="F439">
        <v>27</v>
      </c>
      <c r="G439" s="292">
        <v>3500000</v>
      </c>
      <c r="H439" s="292">
        <v>3500000</v>
      </c>
      <c r="I439" s="292">
        <v>3500000</v>
      </c>
      <c r="J439" s="292">
        <v>3500000</v>
      </c>
      <c r="K439" s="292" t="s">
        <v>7</v>
      </c>
      <c r="L439" s="292">
        <v>0</v>
      </c>
      <c r="M439" s="292">
        <v>0</v>
      </c>
    </row>
    <row r="440" spans="1:13" x14ac:dyDescent="0.25">
      <c r="A440" t="s">
        <v>1477</v>
      </c>
      <c r="B440" t="s">
        <v>2718</v>
      </c>
      <c r="C440">
        <v>0</v>
      </c>
      <c r="D440" t="s">
        <v>2614</v>
      </c>
      <c r="E440" t="s">
        <v>2612</v>
      </c>
      <c r="F440">
        <v>25</v>
      </c>
      <c r="G440" s="292">
        <v>2533333</v>
      </c>
      <c r="H440" s="292">
        <v>2533333</v>
      </c>
      <c r="I440" s="292">
        <v>2533333</v>
      </c>
      <c r="J440" s="292" t="s">
        <v>7</v>
      </c>
      <c r="K440" s="292">
        <v>0</v>
      </c>
      <c r="L440" s="292">
        <v>0</v>
      </c>
      <c r="M440" s="292">
        <v>0</v>
      </c>
    </row>
    <row r="441" spans="1:13" x14ac:dyDescent="0.25">
      <c r="A441" t="s">
        <v>1363</v>
      </c>
      <c r="B441" t="s">
        <v>2718</v>
      </c>
      <c r="C441" t="s">
        <v>390</v>
      </c>
      <c r="D441" t="s">
        <v>2627</v>
      </c>
      <c r="E441" t="s">
        <v>2612</v>
      </c>
      <c r="F441">
        <v>27</v>
      </c>
      <c r="G441" s="292">
        <v>1666667</v>
      </c>
      <c r="H441" s="292">
        <v>1666667</v>
      </c>
      <c r="I441" s="292">
        <v>1666667</v>
      </c>
      <c r="J441" s="292" t="s">
        <v>7</v>
      </c>
      <c r="K441" s="292">
        <v>0</v>
      </c>
      <c r="L441" s="292">
        <v>0</v>
      </c>
      <c r="M441" s="292">
        <v>0</v>
      </c>
    </row>
    <row r="442" spans="1:13" x14ac:dyDescent="0.25">
      <c r="A442" t="s">
        <v>1476</v>
      </c>
      <c r="B442" t="s">
        <v>2718</v>
      </c>
      <c r="C442">
        <v>0</v>
      </c>
      <c r="D442" t="s">
        <v>2611</v>
      </c>
      <c r="E442" t="s">
        <v>2612</v>
      </c>
      <c r="F442">
        <v>30</v>
      </c>
      <c r="G442" s="292">
        <v>1200000</v>
      </c>
      <c r="H442" s="292">
        <v>1200000</v>
      </c>
      <c r="I442" s="292" t="s">
        <v>7</v>
      </c>
      <c r="J442" s="292">
        <v>0</v>
      </c>
      <c r="K442" s="292">
        <v>0</v>
      </c>
      <c r="L442" s="292">
        <v>0</v>
      </c>
      <c r="M442" s="292">
        <v>0</v>
      </c>
    </row>
    <row r="443" spans="1:13" x14ac:dyDescent="0.25">
      <c r="A443" t="s">
        <v>1478</v>
      </c>
      <c r="B443" t="s">
        <v>2718</v>
      </c>
      <c r="C443" t="s">
        <v>395</v>
      </c>
      <c r="D443" t="s">
        <v>73</v>
      </c>
      <c r="E443" t="s">
        <v>2612</v>
      </c>
      <c r="F443">
        <v>21</v>
      </c>
      <c r="G443" s="292">
        <v>1491666</v>
      </c>
      <c r="H443" s="292" t="s">
        <v>8</v>
      </c>
      <c r="I443" s="292">
        <v>0</v>
      </c>
      <c r="J443" s="292">
        <v>0</v>
      </c>
      <c r="K443" s="292">
        <v>0</v>
      </c>
      <c r="L443" s="292">
        <v>0</v>
      </c>
      <c r="M443" s="292">
        <v>0</v>
      </c>
    </row>
    <row r="444" spans="1:13" x14ac:dyDescent="0.25">
      <c r="A444" t="s">
        <v>1479</v>
      </c>
      <c r="B444" t="s">
        <v>2718</v>
      </c>
      <c r="C444">
        <v>0</v>
      </c>
      <c r="D444" t="s">
        <v>2627</v>
      </c>
      <c r="E444" t="s">
        <v>2612</v>
      </c>
      <c r="F444">
        <v>22</v>
      </c>
      <c r="G444" s="292" t="s">
        <v>8</v>
      </c>
      <c r="H444" s="292">
        <v>0</v>
      </c>
      <c r="I444" s="292">
        <v>0</v>
      </c>
      <c r="J444" s="292">
        <v>0</v>
      </c>
      <c r="K444" s="292">
        <v>0</v>
      </c>
      <c r="L444" s="292">
        <v>0</v>
      </c>
      <c r="M444" s="292">
        <v>0</v>
      </c>
    </row>
    <row r="445" spans="1:13" x14ac:dyDescent="0.25">
      <c r="A445" t="s">
        <v>2516</v>
      </c>
      <c r="B445" t="s">
        <v>2718</v>
      </c>
      <c r="C445">
        <v>0</v>
      </c>
      <c r="D445" t="s">
        <v>2617</v>
      </c>
      <c r="E445" t="s">
        <v>2612</v>
      </c>
      <c r="F445">
        <v>23</v>
      </c>
      <c r="G445" s="292">
        <v>7500000</v>
      </c>
      <c r="H445" s="292">
        <v>7500000</v>
      </c>
      <c r="I445" s="292">
        <v>7500000</v>
      </c>
      <c r="J445" s="292">
        <v>7500000</v>
      </c>
      <c r="K445" s="292">
        <v>7500000</v>
      </c>
      <c r="L445" s="292">
        <v>7500000</v>
      </c>
      <c r="M445" s="292" t="s">
        <v>7</v>
      </c>
    </row>
    <row r="446" spans="1:13" x14ac:dyDescent="0.25">
      <c r="A446" t="s">
        <v>2721</v>
      </c>
      <c r="B446" t="s">
        <v>2718</v>
      </c>
      <c r="C446" t="s">
        <v>429</v>
      </c>
      <c r="D446" t="s">
        <v>2618</v>
      </c>
      <c r="E446" t="s">
        <v>2612</v>
      </c>
      <c r="F446">
        <v>32</v>
      </c>
      <c r="G446" s="292">
        <v>6350000</v>
      </c>
      <c r="H446" s="292">
        <v>6350000</v>
      </c>
      <c r="I446" s="292">
        <v>6350000</v>
      </c>
      <c r="J446" s="292">
        <v>6350000</v>
      </c>
      <c r="K446" s="292" t="s">
        <v>7</v>
      </c>
      <c r="L446" s="292">
        <v>0</v>
      </c>
      <c r="M446" s="292">
        <v>0</v>
      </c>
    </row>
    <row r="447" spans="1:13" x14ac:dyDescent="0.25">
      <c r="A447" t="s">
        <v>1587</v>
      </c>
      <c r="B447" t="s">
        <v>2718</v>
      </c>
      <c r="C447" t="s">
        <v>390</v>
      </c>
      <c r="D447" t="s">
        <v>2617</v>
      </c>
      <c r="E447" t="s">
        <v>2612</v>
      </c>
      <c r="F447">
        <v>32</v>
      </c>
      <c r="G447" s="292">
        <v>5500000</v>
      </c>
      <c r="H447" s="292">
        <v>5500000</v>
      </c>
      <c r="I447" s="292">
        <v>5500000</v>
      </c>
      <c r="J447" s="292" t="s">
        <v>7</v>
      </c>
      <c r="K447" s="292">
        <v>0</v>
      </c>
      <c r="L447" s="292">
        <v>0</v>
      </c>
      <c r="M447" s="292">
        <v>0</v>
      </c>
    </row>
    <row r="448" spans="1:13" x14ac:dyDescent="0.25">
      <c r="A448" t="s">
        <v>1481</v>
      </c>
      <c r="B448" t="s">
        <v>2718</v>
      </c>
      <c r="C448">
        <v>0</v>
      </c>
      <c r="D448" t="s">
        <v>2618</v>
      </c>
      <c r="E448" t="s">
        <v>2612</v>
      </c>
      <c r="F448">
        <v>25</v>
      </c>
      <c r="G448" s="292">
        <v>4875000</v>
      </c>
      <c r="H448" s="292">
        <v>4875000</v>
      </c>
      <c r="I448" s="292">
        <v>4875000</v>
      </c>
      <c r="J448" s="292">
        <v>4875000</v>
      </c>
      <c r="K448" s="292">
        <v>4875000</v>
      </c>
      <c r="L448" s="292">
        <v>4875000</v>
      </c>
      <c r="M448" s="292">
        <v>4875000</v>
      </c>
    </row>
    <row r="449" spans="1:13" x14ac:dyDescent="0.25">
      <c r="A449" t="s">
        <v>1482</v>
      </c>
      <c r="B449" t="s">
        <v>2718</v>
      </c>
      <c r="C449">
        <v>0</v>
      </c>
      <c r="D449" t="s">
        <v>2617</v>
      </c>
      <c r="E449" t="s">
        <v>2612</v>
      </c>
      <c r="F449">
        <v>27</v>
      </c>
      <c r="G449" s="292">
        <v>2733333</v>
      </c>
      <c r="H449" s="292" t="s">
        <v>7</v>
      </c>
      <c r="I449" s="292">
        <v>0</v>
      </c>
      <c r="J449" s="292">
        <v>0</v>
      </c>
      <c r="K449" s="292">
        <v>0</v>
      </c>
      <c r="L449" s="292">
        <v>0</v>
      </c>
      <c r="M449" s="292">
        <v>0</v>
      </c>
    </row>
    <row r="450" spans="1:13" x14ac:dyDescent="0.25">
      <c r="A450" t="s">
        <v>1500</v>
      </c>
      <c r="B450" t="s">
        <v>2718</v>
      </c>
      <c r="C450">
        <v>0</v>
      </c>
      <c r="D450" t="s">
        <v>2617</v>
      </c>
      <c r="E450" t="s">
        <v>2612</v>
      </c>
      <c r="F450">
        <v>25</v>
      </c>
      <c r="G450" s="292">
        <v>675000</v>
      </c>
      <c r="H450" s="292" t="s">
        <v>8</v>
      </c>
      <c r="I450" s="292">
        <v>0</v>
      </c>
      <c r="J450" s="292">
        <v>0</v>
      </c>
      <c r="K450" s="292">
        <v>0</v>
      </c>
      <c r="L450" s="292">
        <v>0</v>
      </c>
      <c r="M450" s="292">
        <v>0</v>
      </c>
    </row>
    <row r="451" spans="1:13" x14ac:dyDescent="0.25">
      <c r="A451" t="s">
        <v>1484</v>
      </c>
      <c r="B451" t="s">
        <v>2718</v>
      </c>
      <c r="C451">
        <v>0</v>
      </c>
      <c r="D451" t="s">
        <v>2617</v>
      </c>
      <c r="E451" t="s">
        <v>2612</v>
      </c>
      <c r="F451">
        <v>25</v>
      </c>
      <c r="G451" s="292" t="s">
        <v>8</v>
      </c>
      <c r="H451" s="292">
        <v>0</v>
      </c>
      <c r="I451" s="292">
        <v>0</v>
      </c>
      <c r="J451" s="292">
        <v>0</v>
      </c>
      <c r="K451" s="292">
        <v>0</v>
      </c>
      <c r="L451" s="292">
        <v>0</v>
      </c>
      <c r="M451" s="292">
        <v>0</v>
      </c>
    </row>
    <row r="452" spans="1:13" x14ac:dyDescent="0.25">
      <c r="A452" t="s">
        <v>1483</v>
      </c>
      <c r="B452" t="s">
        <v>2718</v>
      </c>
      <c r="C452">
        <v>0</v>
      </c>
      <c r="D452" t="s">
        <v>2618</v>
      </c>
      <c r="E452" t="s">
        <v>2612</v>
      </c>
      <c r="F452">
        <v>23</v>
      </c>
      <c r="G452" s="292" t="s">
        <v>8</v>
      </c>
      <c r="H452" s="292">
        <v>0</v>
      </c>
      <c r="I452" s="292">
        <v>0</v>
      </c>
      <c r="J452" s="292">
        <v>0</v>
      </c>
      <c r="K452" s="292">
        <v>0</v>
      </c>
      <c r="L452" s="292">
        <v>0</v>
      </c>
      <c r="M452" s="292">
        <v>0</v>
      </c>
    </row>
    <row r="453" spans="1:13" x14ac:dyDescent="0.25">
      <c r="A453" t="s">
        <v>1711</v>
      </c>
      <c r="B453" t="s">
        <v>2718</v>
      </c>
      <c r="C453" t="s">
        <v>429</v>
      </c>
      <c r="D453" t="s">
        <v>128</v>
      </c>
      <c r="E453" t="s">
        <v>2612</v>
      </c>
      <c r="F453">
        <v>30</v>
      </c>
      <c r="G453" s="292">
        <v>10000000</v>
      </c>
      <c r="H453" s="292">
        <v>10000000</v>
      </c>
      <c r="I453" s="292">
        <v>10000000</v>
      </c>
      <c r="J453" s="292">
        <v>10000000</v>
      </c>
      <c r="K453" s="292">
        <v>10000000</v>
      </c>
      <c r="L453" s="292">
        <v>10000000</v>
      </c>
      <c r="M453" s="292">
        <v>10000000</v>
      </c>
    </row>
    <row r="454" spans="1:13" x14ac:dyDescent="0.25">
      <c r="A454" t="s">
        <v>1496</v>
      </c>
      <c r="B454" t="s">
        <v>2718</v>
      </c>
      <c r="C454">
        <v>0</v>
      </c>
      <c r="D454" t="s">
        <v>128</v>
      </c>
      <c r="E454" t="s">
        <v>2612</v>
      </c>
      <c r="F454">
        <v>22</v>
      </c>
      <c r="G454" s="292" t="s">
        <v>8</v>
      </c>
      <c r="H454" s="292">
        <v>0</v>
      </c>
      <c r="I454" s="292">
        <v>0</v>
      </c>
      <c r="J454" s="292">
        <v>0</v>
      </c>
      <c r="K454" s="292">
        <v>0</v>
      </c>
      <c r="L454" s="292">
        <v>0</v>
      </c>
      <c r="M454" s="292">
        <v>0</v>
      </c>
    </row>
    <row r="455" spans="1:13" x14ac:dyDescent="0.25">
      <c r="A455" t="s">
        <v>2722</v>
      </c>
      <c r="B455" t="s">
        <v>2718</v>
      </c>
      <c r="C455" t="s">
        <v>395</v>
      </c>
      <c r="D455" t="s">
        <v>73</v>
      </c>
      <c r="E455" t="s">
        <v>2619</v>
      </c>
      <c r="F455">
        <v>20</v>
      </c>
      <c r="G455" s="292">
        <v>1775000</v>
      </c>
      <c r="H455" s="292">
        <v>1775000</v>
      </c>
      <c r="I455" s="292">
        <v>1775000</v>
      </c>
      <c r="J455" s="292" t="s">
        <v>8</v>
      </c>
      <c r="K455" s="292">
        <v>0</v>
      </c>
      <c r="L455" s="292">
        <v>0</v>
      </c>
      <c r="M455" s="292">
        <v>0</v>
      </c>
    </row>
    <row r="456" spans="1:13" x14ac:dyDescent="0.25">
      <c r="A456" t="s">
        <v>2723</v>
      </c>
      <c r="B456" t="s">
        <v>2718</v>
      </c>
      <c r="C456" t="s">
        <v>397</v>
      </c>
      <c r="D456" t="s">
        <v>2611</v>
      </c>
      <c r="E456" t="s">
        <v>398</v>
      </c>
      <c r="F456">
        <v>18</v>
      </c>
      <c r="G456" s="292">
        <v>925000</v>
      </c>
      <c r="H456" s="292">
        <v>925000</v>
      </c>
      <c r="I456" s="292">
        <v>925000</v>
      </c>
      <c r="J456" s="292" t="s">
        <v>8</v>
      </c>
      <c r="K456" s="292">
        <v>0</v>
      </c>
      <c r="L456" s="292">
        <v>0</v>
      </c>
      <c r="M456" s="292">
        <v>0</v>
      </c>
    </row>
    <row r="457" spans="1:13" x14ac:dyDescent="0.25">
      <c r="A457" t="s">
        <v>1488</v>
      </c>
      <c r="B457" t="s">
        <v>2718</v>
      </c>
      <c r="C457" t="s">
        <v>395</v>
      </c>
      <c r="D457" t="s">
        <v>2611</v>
      </c>
      <c r="E457" t="s">
        <v>2619</v>
      </c>
      <c r="F457">
        <v>20</v>
      </c>
      <c r="G457" s="292">
        <v>1596667</v>
      </c>
      <c r="H457" s="292">
        <v>1596667</v>
      </c>
      <c r="I457" s="292">
        <v>1596667</v>
      </c>
      <c r="J457" s="292" t="s">
        <v>8</v>
      </c>
      <c r="K457" s="292">
        <v>0</v>
      </c>
      <c r="L457" s="292">
        <v>0</v>
      </c>
      <c r="M457" s="292">
        <v>0</v>
      </c>
    </row>
    <row r="458" spans="1:13" x14ac:dyDescent="0.25">
      <c r="A458" t="s">
        <v>2724</v>
      </c>
      <c r="B458" t="s">
        <v>2718</v>
      </c>
      <c r="C458" t="s">
        <v>395</v>
      </c>
      <c r="D458" t="s">
        <v>73</v>
      </c>
      <c r="E458" t="s">
        <v>2619</v>
      </c>
      <c r="F458">
        <v>23</v>
      </c>
      <c r="G458" s="292">
        <v>925000</v>
      </c>
      <c r="H458" s="292">
        <v>925000</v>
      </c>
      <c r="I458" s="292" t="s">
        <v>8</v>
      </c>
      <c r="J458" s="292">
        <v>0</v>
      </c>
      <c r="K458" s="292">
        <v>0</v>
      </c>
      <c r="L458" s="292">
        <v>0</v>
      </c>
      <c r="M458" s="292">
        <v>0</v>
      </c>
    </row>
    <row r="459" spans="1:13" x14ac:dyDescent="0.25">
      <c r="A459" t="s">
        <v>1490</v>
      </c>
      <c r="B459" t="s">
        <v>2718</v>
      </c>
      <c r="C459" t="s">
        <v>395</v>
      </c>
      <c r="D459" t="s">
        <v>2615</v>
      </c>
      <c r="E459" t="s">
        <v>2619</v>
      </c>
      <c r="F459">
        <v>21</v>
      </c>
      <c r="G459" s="292">
        <v>925000</v>
      </c>
      <c r="H459" s="292">
        <v>925000</v>
      </c>
      <c r="I459" s="292" t="s">
        <v>8</v>
      </c>
      <c r="J459" s="292">
        <v>0</v>
      </c>
      <c r="K459" s="292">
        <v>0</v>
      </c>
      <c r="L459" s="292">
        <v>0</v>
      </c>
      <c r="M459" s="292">
        <v>0</v>
      </c>
    </row>
    <row r="460" spans="1:13" x14ac:dyDescent="0.25">
      <c r="A460" t="s">
        <v>1494</v>
      </c>
      <c r="B460" t="s">
        <v>2718</v>
      </c>
      <c r="C460" t="s">
        <v>395</v>
      </c>
      <c r="D460" t="s">
        <v>73</v>
      </c>
      <c r="E460" t="s">
        <v>2619</v>
      </c>
      <c r="F460">
        <v>21</v>
      </c>
      <c r="G460" s="292">
        <v>910833</v>
      </c>
      <c r="H460" s="292">
        <v>910833</v>
      </c>
      <c r="I460" s="292" t="s">
        <v>8</v>
      </c>
      <c r="J460" s="292">
        <v>0</v>
      </c>
      <c r="K460" s="292">
        <v>0</v>
      </c>
      <c r="L460" s="292">
        <v>0</v>
      </c>
      <c r="M460" s="292">
        <v>0</v>
      </c>
    </row>
    <row r="461" spans="1:13" x14ac:dyDescent="0.25">
      <c r="A461" t="s">
        <v>1680</v>
      </c>
      <c r="B461" t="s">
        <v>2718</v>
      </c>
      <c r="C461" t="s">
        <v>395</v>
      </c>
      <c r="D461" t="s">
        <v>2611</v>
      </c>
      <c r="E461" t="s">
        <v>2619</v>
      </c>
      <c r="F461">
        <v>21</v>
      </c>
      <c r="G461" s="292">
        <v>910833</v>
      </c>
      <c r="H461" s="292">
        <v>910833</v>
      </c>
      <c r="I461" s="292" t="s">
        <v>8</v>
      </c>
      <c r="J461" s="292">
        <v>0</v>
      </c>
      <c r="K461" s="292">
        <v>0</v>
      </c>
      <c r="L461" s="292">
        <v>0</v>
      </c>
      <c r="M461" s="292">
        <v>0</v>
      </c>
    </row>
    <row r="462" spans="1:13" x14ac:dyDescent="0.25">
      <c r="A462" t="s">
        <v>1495</v>
      </c>
      <c r="B462" t="s">
        <v>2718</v>
      </c>
      <c r="C462" t="s">
        <v>395</v>
      </c>
      <c r="D462" t="s">
        <v>2621</v>
      </c>
      <c r="E462" t="s">
        <v>2619</v>
      </c>
      <c r="F462">
        <v>23</v>
      </c>
      <c r="G462" s="292">
        <v>740000</v>
      </c>
      <c r="H462" s="292" t="s">
        <v>8</v>
      </c>
      <c r="I462" s="292">
        <v>0</v>
      </c>
      <c r="J462" s="292">
        <v>0</v>
      </c>
      <c r="K462" s="292">
        <v>0</v>
      </c>
      <c r="L462" s="292">
        <v>0</v>
      </c>
      <c r="M462" s="292">
        <v>0</v>
      </c>
    </row>
    <row r="463" spans="1:13" x14ac:dyDescent="0.25">
      <c r="A463" t="s">
        <v>2725</v>
      </c>
      <c r="B463" t="s">
        <v>2718</v>
      </c>
      <c r="C463">
        <v>0</v>
      </c>
      <c r="D463" t="s">
        <v>2613</v>
      </c>
      <c r="E463" t="s">
        <v>2619</v>
      </c>
      <c r="F463">
        <v>27</v>
      </c>
      <c r="G463" s="292">
        <v>700000</v>
      </c>
      <c r="H463" s="292" t="s">
        <v>7</v>
      </c>
      <c r="I463" s="292">
        <v>0</v>
      </c>
      <c r="J463" s="292">
        <v>0</v>
      </c>
      <c r="K463" s="292">
        <v>0</v>
      </c>
      <c r="L463" s="292">
        <v>0</v>
      </c>
      <c r="M463" s="292">
        <v>0</v>
      </c>
    </row>
    <row r="464" spans="1:13" x14ac:dyDescent="0.25">
      <c r="A464" t="s">
        <v>1499</v>
      </c>
      <c r="B464" t="s">
        <v>2718</v>
      </c>
      <c r="C464">
        <v>0</v>
      </c>
      <c r="D464" t="s">
        <v>2611</v>
      </c>
      <c r="E464" t="s">
        <v>2619</v>
      </c>
      <c r="F464">
        <v>30</v>
      </c>
      <c r="G464" s="292">
        <v>675000</v>
      </c>
      <c r="H464" s="292" t="s">
        <v>7</v>
      </c>
      <c r="I464" s="292">
        <v>0</v>
      </c>
      <c r="J464" s="292">
        <v>0</v>
      </c>
      <c r="K464" s="292">
        <v>0</v>
      </c>
      <c r="L464" s="292">
        <v>0</v>
      </c>
      <c r="M464" s="292">
        <v>0</v>
      </c>
    </row>
    <row r="465" spans="1:13" x14ac:dyDescent="0.25">
      <c r="A465" t="s">
        <v>1489</v>
      </c>
      <c r="B465" t="s">
        <v>2718</v>
      </c>
      <c r="C465">
        <v>0</v>
      </c>
      <c r="D465" t="s">
        <v>2615</v>
      </c>
      <c r="E465" t="s">
        <v>2619</v>
      </c>
      <c r="F465">
        <v>23</v>
      </c>
      <c r="G465" s="292" t="s">
        <v>8</v>
      </c>
      <c r="H465" s="292">
        <v>0</v>
      </c>
      <c r="I465" s="292">
        <v>0</v>
      </c>
      <c r="J465" s="292">
        <v>0</v>
      </c>
      <c r="K465" s="292">
        <v>0</v>
      </c>
      <c r="L465" s="292">
        <v>0</v>
      </c>
      <c r="M465" s="292">
        <v>0</v>
      </c>
    </row>
    <row r="466" spans="1:13" x14ac:dyDescent="0.25">
      <c r="A466" t="s">
        <v>1497</v>
      </c>
      <c r="B466" t="s">
        <v>2718</v>
      </c>
      <c r="C466">
        <v>0</v>
      </c>
      <c r="D466" t="s">
        <v>2676</v>
      </c>
      <c r="E466" t="s">
        <v>2619</v>
      </c>
      <c r="F466">
        <v>23</v>
      </c>
      <c r="G466" s="292" t="s">
        <v>8</v>
      </c>
      <c r="H466" s="292">
        <v>0</v>
      </c>
      <c r="I466" s="292">
        <v>0</v>
      </c>
      <c r="J466" s="292">
        <v>0</v>
      </c>
      <c r="K466" s="292">
        <v>0</v>
      </c>
      <c r="L466" s="292">
        <v>0</v>
      </c>
      <c r="M466" s="292">
        <v>0</v>
      </c>
    </row>
    <row r="467" spans="1:13" x14ac:dyDescent="0.25">
      <c r="A467" t="s">
        <v>1501</v>
      </c>
      <c r="B467" t="s">
        <v>2718</v>
      </c>
      <c r="C467">
        <v>0</v>
      </c>
      <c r="D467" t="s">
        <v>2611</v>
      </c>
      <c r="E467" t="s">
        <v>2619</v>
      </c>
      <c r="F467">
        <v>25</v>
      </c>
      <c r="G467" s="292" t="s">
        <v>8</v>
      </c>
      <c r="H467" s="292">
        <v>0</v>
      </c>
      <c r="I467" s="292">
        <v>0</v>
      </c>
      <c r="J467" s="292">
        <v>0</v>
      </c>
      <c r="K467" s="292">
        <v>0</v>
      </c>
      <c r="L467" s="292">
        <v>0</v>
      </c>
      <c r="M467" s="292">
        <v>0</v>
      </c>
    </row>
    <row r="468" spans="1:13" x14ac:dyDescent="0.25">
      <c r="A468" t="s">
        <v>1989</v>
      </c>
      <c r="B468" t="s">
        <v>2718</v>
      </c>
      <c r="C468">
        <v>0</v>
      </c>
      <c r="D468" t="s">
        <v>73</v>
      </c>
      <c r="E468" t="s">
        <v>2619</v>
      </c>
      <c r="F468">
        <v>25</v>
      </c>
      <c r="G468" s="292" t="s">
        <v>8</v>
      </c>
      <c r="H468" s="292">
        <v>0</v>
      </c>
      <c r="I468" s="292">
        <v>0</v>
      </c>
      <c r="J468" s="292">
        <v>0</v>
      </c>
      <c r="K468" s="292">
        <v>0</v>
      </c>
      <c r="L468" s="292">
        <v>0</v>
      </c>
      <c r="M468" s="292">
        <v>0</v>
      </c>
    </row>
    <row r="469" spans="1:13" x14ac:dyDescent="0.25">
      <c r="A469" t="s">
        <v>1487</v>
      </c>
      <c r="B469" t="s">
        <v>2718</v>
      </c>
      <c r="C469">
        <v>0</v>
      </c>
      <c r="D469" t="s">
        <v>2623</v>
      </c>
      <c r="E469" t="s">
        <v>2619</v>
      </c>
      <c r="F469">
        <v>23</v>
      </c>
      <c r="G469" s="292" t="s">
        <v>8</v>
      </c>
      <c r="H469" s="292">
        <v>0</v>
      </c>
      <c r="I469" s="292">
        <v>0</v>
      </c>
      <c r="J469" s="292">
        <v>0</v>
      </c>
      <c r="K469" s="292">
        <v>0</v>
      </c>
      <c r="L469" s="292">
        <v>0</v>
      </c>
      <c r="M469" s="292">
        <v>0</v>
      </c>
    </row>
    <row r="470" spans="1:13" x14ac:dyDescent="0.25">
      <c r="A470" t="s">
        <v>1492</v>
      </c>
      <c r="B470" t="s">
        <v>2718</v>
      </c>
      <c r="C470">
        <v>0</v>
      </c>
      <c r="D470" t="s">
        <v>2615</v>
      </c>
      <c r="E470" t="s">
        <v>2619</v>
      </c>
      <c r="F470">
        <v>24</v>
      </c>
      <c r="G470" s="292" t="s">
        <v>8</v>
      </c>
      <c r="H470" s="292">
        <v>0</v>
      </c>
      <c r="I470" s="292">
        <v>0</v>
      </c>
      <c r="J470" s="292">
        <v>0</v>
      </c>
      <c r="K470" s="292">
        <v>0</v>
      </c>
      <c r="L470" s="292">
        <v>0</v>
      </c>
      <c r="M470" s="292">
        <v>0</v>
      </c>
    </row>
    <row r="471" spans="1:13" x14ac:dyDescent="0.25">
      <c r="A471" t="s">
        <v>2726</v>
      </c>
      <c r="B471" t="s">
        <v>2718</v>
      </c>
      <c r="C471" t="s">
        <v>395</v>
      </c>
      <c r="D471" t="s">
        <v>2617</v>
      </c>
      <c r="E471" t="s">
        <v>2619</v>
      </c>
      <c r="F471">
        <v>23</v>
      </c>
      <c r="G471" s="292">
        <v>1350000</v>
      </c>
      <c r="H471" s="292" t="s">
        <v>8</v>
      </c>
      <c r="I471" s="292">
        <v>0</v>
      </c>
      <c r="J471" s="292">
        <v>0</v>
      </c>
      <c r="K471" s="292">
        <v>0</v>
      </c>
      <c r="L471" s="292">
        <v>0</v>
      </c>
      <c r="M471" s="292">
        <v>0</v>
      </c>
    </row>
    <row r="472" spans="1:13" x14ac:dyDescent="0.25">
      <c r="A472" t="s">
        <v>1491</v>
      </c>
      <c r="B472" t="s">
        <v>2718</v>
      </c>
      <c r="C472" t="s">
        <v>395</v>
      </c>
      <c r="D472" t="s">
        <v>2618</v>
      </c>
      <c r="E472" t="s">
        <v>2619</v>
      </c>
      <c r="F472">
        <v>21</v>
      </c>
      <c r="G472" s="292">
        <v>900000</v>
      </c>
      <c r="H472" s="292">
        <v>900000</v>
      </c>
      <c r="I472" s="292" t="s">
        <v>8</v>
      </c>
      <c r="J472" s="292">
        <v>0</v>
      </c>
      <c r="K472" s="292">
        <v>0</v>
      </c>
      <c r="L472" s="292">
        <v>0</v>
      </c>
      <c r="M472" s="292">
        <v>0</v>
      </c>
    </row>
    <row r="473" spans="1:13" x14ac:dyDescent="0.25">
      <c r="A473" t="s">
        <v>1910</v>
      </c>
      <c r="B473" t="s">
        <v>2718</v>
      </c>
      <c r="C473">
        <v>0</v>
      </c>
      <c r="D473" t="s">
        <v>2617</v>
      </c>
      <c r="E473" t="s">
        <v>2619</v>
      </c>
      <c r="F473">
        <v>26</v>
      </c>
      <c r="G473" s="292">
        <v>725000</v>
      </c>
      <c r="H473" s="292">
        <v>725000</v>
      </c>
      <c r="I473" s="292" t="s">
        <v>7</v>
      </c>
      <c r="J473" s="292">
        <v>0</v>
      </c>
      <c r="K473" s="292">
        <v>0</v>
      </c>
      <c r="L473" s="292">
        <v>0</v>
      </c>
      <c r="M473" s="292">
        <v>0</v>
      </c>
    </row>
    <row r="474" spans="1:13" x14ac:dyDescent="0.25">
      <c r="A474" t="s">
        <v>1734</v>
      </c>
      <c r="B474" t="s">
        <v>2718</v>
      </c>
      <c r="C474">
        <v>0</v>
      </c>
      <c r="D474" t="s">
        <v>2618</v>
      </c>
      <c r="E474" t="s">
        <v>2619</v>
      </c>
      <c r="F474">
        <v>29</v>
      </c>
      <c r="G474" s="292">
        <v>725000</v>
      </c>
      <c r="H474" s="292">
        <v>725000</v>
      </c>
      <c r="I474" s="292" t="s">
        <v>7</v>
      </c>
      <c r="J474" s="292">
        <v>0</v>
      </c>
      <c r="K474" s="292">
        <v>0</v>
      </c>
      <c r="L474" s="292">
        <v>0</v>
      </c>
      <c r="M474" s="292">
        <v>0</v>
      </c>
    </row>
    <row r="475" spans="1:13" x14ac:dyDescent="0.25">
      <c r="A475" t="s">
        <v>1498</v>
      </c>
      <c r="B475" t="s">
        <v>2718</v>
      </c>
      <c r="C475">
        <v>0</v>
      </c>
      <c r="D475" t="s">
        <v>2617</v>
      </c>
      <c r="E475" t="s">
        <v>2619</v>
      </c>
      <c r="F475">
        <v>22</v>
      </c>
      <c r="G475" s="292" t="s">
        <v>8</v>
      </c>
      <c r="H475" s="292">
        <v>0</v>
      </c>
      <c r="I475" s="292">
        <v>0</v>
      </c>
      <c r="J475" s="292">
        <v>0</v>
      </c>
      <c r="K475" s="292">
        <v>0</v>
      </c>
      <c r="L475" s="292">
        <v>0</v>
      </c>
      <c r="M475" s="292">
        <v>0</v>
      </c>
    </row>
    <row r="476" spans="1:13" x14ac:dyDescent="0.25">
      <c r="A476" t="s">
        <v>2727</v>
      </c>
      <c r="B476" t="s">
        <v>2718</v>
      </c>
      <c r="C476">
        <v>0</v>
      </c>
      <c r="D476" t="s">
        <v>128</v>
      </c>
      <c r="E476" t="s">
        <v>2619</v>
      </c>
      <c r="F476">
        <v>25</v>
      </c>
      <c r="G476" s="292">
        <v>850000</v>
      </c>
      <c r="H476" s="292">
        <v>850000</v>
      </c>
      <c r="I476" s="292" t="s">
        <v>7</v>
      </c>
      <c r="J476" s="292">
        <v>0</v>
      </c>
      <c r="K476" s="292">
        <v>0</v>
      </c>
      <c r="L476" s="292">
        <v>0</v>
      </c>
      <c r="M476" s="292">
        <v>0</v>
      </c>
    </row>
    <row r="477" spans="1:13" x14ac:dyDescent="0.25">
      <c r="A477" t="s">
        <v>2728</v>
      </c>
      <c r="B477" t="s">
        <v>2718</v>
      </c>
      <c r="C477" t="s">
        <v>395</v>
      </c>
      <c r="D477" t="s">
        <v>128</v>
      </c>
      <c r="E477" t="s">
        <v>2619</v>
      </c>
      <c r="F477">
        <v>22</v>
      </c>
      <c r="G477" s="292">
        <v>925000</v>
      </c>
      <c r="H477" s="292">
        <v>925000</v>
      </c>
      <c r="I477" s="292" t="s">
        <v>8</v>
      </c>
      <c r="J477" s="292">
        <v>0</v>
      </c>
      <c r="K477" s="292">
        <v>0</v>
      </c>
      <c r="L477" s="292">
        <v>0</v>
      </c>
      <c r="M477" s="292">
        <v>0</v>
      </c>
    </row>
    <row r="478" spans="1:13" x14ac:dyDescent="0.25">
      <c r="A478" t="s">
        <v>2054</v>
      </c>
      <c r="B478" t="s">
        <v>2718</v>
      </c>
      <c r="C478">
        <v>0</v>
      </c>
      <c r="D478" t="s">
        <v>128</v>
      </c>
      <c r="E478" t="s">
        <v>2619</v>
      </c>
      <c r="F478">
        <v>23</v>
      </c>
      <c r="G478" s="292">
        <v>700000</v>
      </c>
      <c r="H478" s="292" t="s">
        <v>8</v>
      </c>
      <c r="I478" s="292">
        <v>0</v>
      </c>
      <c r="J478" s="292">
        <v>0</v>
      </c>
      <c r="K478" s="292">
        <v>0</v>
      </c>
      <c r="L478" s="292">
        <v>0</v>
      </c>
      <c r="M478" s="292">
        <v>0</v>
      </c>
    </row>
    <row r="479" spans="1:13" x14ac:dyDescent="0.25">
      <c r="A479" t="s">
        <v>2553</v>
      </c>
      <c r="B479" t="s">
        <v>30</v>
      </c>
      <c r="C479" t="s">
        <v>390</v>
      </c>
      <c r="D479" t="s">
        <v>2626</v>
      </c>
      <c r="E479" t="s">
        <v>2612</v>
      </c>
      <c r="F479">
        <v>30</v>
      </c>
      <c r="G479" s="292">
        <v>8000000</v>
      </c>
      <c r="H479" s="292">
        <v>8000000</v>
      </c>
      <c r="I479" s="292">
        <v>8000000</v>
      </c>
      <c r="J479" s="292">
        <v>8000000</v>
      </c>
      <c r="K479" s="292">
        <v>8000000</v>
      </c>
      <c r="L479" s="292">
        <v>8000000</v>
      </c>
      <c r="M479" s="292">
        <v>8000000</v>
      </c>
    </row>
    <row r="480" spans="1:13" x14ac:dyDescent="0.25">
      <c r="A480" t="s">
        <v>2390</v>
      </c>
      <c r="B480" t="s">
        <v>30</v>
      </c>
      <c r="C480" t="s">
        <v>390</v>
      </c>
      <c r="D480" t="s">
        <v>2613</v>
      </c>
      <c r="E480" t="s">
        <v>2612</v>
      </c>
      <c r="F480">
        <v>27</v>
      </c>
      <c r="G480" s="292">
        <v>7000000</v>
      </c>
      <c r="H480" s="292">
        <v>7000000</v>
      </c>
      <c r="I480" s="292">
        <v>7000000</v>
      </c>
      <c r="J480" s="292">
        <v>7000000</v>
      </c>
      <c r="K480" s="292">
        <v>7000000</v>
      </c>
      <c r="L480" s="292">
        <v>7000000</v>
      </c>
      <c r="M480" s="292" t="s">
        <v>7</v>
      </c>
    </row>
    <row r="481" spans="1:13" x14ac:dyDescent="0.25">
      <c r="A481" t="s">
        <v>2395</v>
      </c>
      <c r="B481" t="s">
        <v>30</v>
      </c>
      <c r="C481">
        <v>0</v>
      </c>
      <c r="D481" t="s">
        <v>2615</v>
      </c>
      <c r="E481" t="s">
        <v>2612</v>
      </c>
      <c r="F481">
        <v>22</v>
      </c>
      <c r="G481" s="292">
        <v>6000000</v>
      </c>
      <c r="H481" s="292">
        <v>6000000</v>
      </c>
      <c r="I481" s="292">
        <v>6000000</v>
      </c>
      <c r="J481" s="292">
        <v>6000000</v>
      </c>
      <c r="K481" s="292" t="s">
        <v>8</v>
      </c>
      <c r="L481" s="292">
        <v>0</v>
      </c>
      <c r="M481" s="292">
        <v>0</v>
      </c>
    </row>
    <row r="482" spans="1:13" x14ac:dyDescent="0.25">
      <c r="A482" t="s">
        <v>2391</v>
      </c>
      <c r="B482" t="s">
        <v>30</v>
      </c>
      <c r="C482">
        <v>0</v>
      </c>
      <c r="D482" t="s">
        <v>2621</v>
      </c>
      <c r="E482" t="s">
        <v>2612</v>
      </c>
      <c r="F482">
        <v>25</v>
      </c>
      <c r="G482" s="292">
        <v>5625000</v>
      </c>
      <c r="H482" s="292">
        <v>5625000</v>
      </c>
      <c r="I482" s="292">
        <v>5625000</v>
      </c>
      <c r="J482" s="292" t="s">
        <v>7</v>
      </c>
      <c r="K482" s="292">
        <v>0</v>
      </c>
      <c r="L482" s="292">
        <v>0</v>
      </c>
      <c r="M482" s="292">
        <v>0</v>
      </c>
    </row>
    <row r="483" spans="1:13" x14ac:dyDescent="0.25">
      <c r="A483" t="s">
        <v>2392</v>
      </c>
      <c r="B483" t="s">
        <v>30</v>
      </c>
      <c r="C483">
        <v>0</v>
      </c>
      <c r="D483" t="s">
        <v>2627</v>
      </c>
      <c r="E483" t="s">
        <v>2612</v>
      </c>
      <c r="F483">
        <v>28</v>
      </c>
      <c r="G483" s="292">
        <v>2000000</v>
      </c>
      <c r="H483" s="292" t="s">
        <v>7</v>
      </c>
      <c r="I483" s="292">
        <v>0</v>
      </c>
      <c r="J483" s="292">
        <v>0</v>
      </c>
      <c r="K483" s="292">
        <v>0</v>
      </c>
      <c r="L483" s="292">
        <v>0</v>
      </c>
      <c r="M483" s="292">
        <v>0</v>
      </c>
    </row>
    <row r="484" spans="1:13" x14ac:dyDescent="0.25">
      <c r="A484" t="s">
        <v>2398</v>
      </c>
      <c r="B484" t="s">
        <v>30</v>
      </c>
      <c r="C484">
        <v>0</v>
      </c>
      <c r="D484" t="s">
        <v>2613</v>
      </c>
      <c r="E484" t="s">
        <v>2612</v>
      </c>
      <c r="F484">
        <v>27</v>
      </c>
      <c r="G484" s="292">
        <v>1500000</v>
      </c>
      <c r="H484" s="292">
        <v>1500000</v>
      </c>
      <c r="I484" s="292" t="s">
        <v>7</v>
      </c>
      <c r="J484" s="292">
        <v>0</v>
      </c>
      <c r="K484" s="292">
        <v>0</v>
      </c>
      <c r="L484" s="292">
        <v>0</v>
      </c>
      <c r="M484" s="292">
        <v>0</v>
      </c>
    </row>
    <row r="485" spans="1:13" x14ac:dyDescent="0.25">
      <c r="A485" t="s">
        <v>2399</v>
      </c>
      <c r="B485" t="s">
        <v>30</v>
      </c>
      <c r="C485">
        <v>0</v>
      </c>
      <c r="D485" t="s">
        <v>2621</v>
      </c>
      <c r="E485" t="s">
        <v>2612</v>
      </c>
      <c r="F485">
        <v>26</v>
      </c>
      <c r="G485" s="292">
        <v>925000</v>
      </c>
      <c r="H485" s="292">
        <v>925000</v>
      </c>
      <c r="I485" s="292" t="s">
        <v>7</v>
      </c>
      <c r="J485" s="292">
        <v>0</v>
      </c>
      <c r="K485" s="292">
        <v>0</v>
      </c>
      <c r="L485" s="292">
        <v>0</v>
      </c>
      <c r="M485" s="292">
        <v>0</v>
      </c>
    </row>
    <row r="486" spans="1:13" x14ac:dyDescent="0.25">
      <c r="A486" t="s">
        <v>2419</v>
      </c>
      <c r="B486" t="s">
        <v>30</v>
      </c>
      <c r="C486">
        <v>0</v>
      </c>
      <c r="D486" t="s">
        <v>2613</v>
      </c>
      <c r="E486" t="s">
        <v>2612</v>
      </c>
      <c r="F486">
        <v>28</v>
      </c>
      <c r="G486" s="292">
        <v>700000</v>
      </c>
      <c r="H486" s="292" t="s">
        <v>7</v>
      </c>
      <c r="I486" s="292">
        <v>0</v>
      </c>
      <c r="J486" s="292">
        <v>0</v>
      </c>
      <c r="K486" s="292">
        <v>0</v>
      </c>
      <c r="L486" s="292">
        <v>0</v>
      </c>
      <c r="M486" s="292">
        <v>0</v>
      </c>
    </row>
    <row r="487" spans="1:13" x14ac:dyDescent="0.25">
      <c r="A487" t="s">
        <v>2388</v>
      </c>
      <c r="B487" t="s">
        <v>30</v>
      </c>
      <c r="C487">
        <v>0</v>
      </c>
      <c r="D487" t="s">
        <v>73</v>
      </c>
      <c r="E487" t="s">
        <v>2612</v>
      </c>
      <c r="F487">
        <v>26</v>
      </c>
      <c r="G487" s="292">
        <v>700000</v>
      </c>
      <c r="H487" s="292" t="s">
        <v>7</v>
      </c>
      <c r="I487" s="292">
        <v>0</v>
      </c>
      <c r="J487" s="292">
        <v>0</v>
      </c>
      <c r="K487" s="292">
        <v>0</v>
      </c>
      <c r="L487" s="292">
        <v>0</v>
      </c>
      <c r="M487" s="292">
        <v>0</v>
      </c>
    </row>
    <row r="488" spans="1:13" x14ac:dyDescent="0.25">
      <c r="A488" t="s">
        <v>2397</v>
      </c>
      <c r="B488" t="s">
        <v>30</v>
      </c>
      <c r="C488">
        <v>0</v>
      </c>
      <c r="D488" t="s">
        <v>2615</v>
      </c>
      <c r="E488" t="s">
        <v>2612</v>
      </c>
      <c r="F488">
        <v>23</v>
      </c>
      <c r="G488" s="292" t="s">
        <v>8</v>
      </c>
      <c r="H488" s="292">
        <v>0</v>
      </c>
      <c r="I488" s="292">
        <v>0</v>
      </c>
      <c r="J488" s="292">
        <v>0</v>
      </c>
      <c r="K488" s="292">
        <v>0</v>
      </c>
      <c r="L488" s="292">
        <v>0</v>
      </c>
      <c r="M488" s="292">
        <v>0</v>
      </c>
    </row>
    <row r="489" spans="1:13" x14ac:dyDescent="0.25">
      <c r="A489" t="s">
        <v>2394</v>
      </c>
      <c r="B489" t="s">
        <v>30</v>
      </c>
      <c r="C489">
        <v>0</v>
      </c>
      <c r="D489" t="s">
        <v>73</v>
      </c>
      <c r="E489" t="s">
        <v>2612</v>
      </c>
      <c r="F489">
        <v>22</v>
      </c>
      <c r="G489" s="292" t="s">
        <v>8</v>
      </c>
      <c r="H489" s="292">
        <v>0</v>
      </c>
      <c r="I489" s="292">
        <v>0</v>
      </c>
      <c r="J489" s="292">
        <v>0</v>
      </c>
      <c r="K489" s="292">
        <v>0</v>
      </c>
      <c r="L489" s="292">
        <v>0</v>
      </c>
      <c r="M489" s="292">
        <v>0</v>
      </c>
    </row>
    <row r="490" spans="1:13" x14ac:dyDescent="0.25">
      <c r="A490" t="s">
        <v>2402</v>
      </c>
      <c r="B490" t="s">
        <v>30</v>
      </c>
      <c r="C490" t="s">
        <v>429</v>
      </c>
      <c r="D490" t="s">
        <v>2617</v>
      </c>
      <c r="E490" t="s">
        <v>2612</v>
      </c>
      <c r="F490">
        <v>29</v>
      </c>
      <c r="G490" s="292">
        <v>11500000</v>
      </c>
      <c r="H490" s="292">
        <v>11500000</v>
      </c>
      <c r="I490" s="292">
        <v>11500000</v>
      </c>
      <c r="J490" s="292">
        <v>11500000</v>
      </c>
      <c r="K490" s="292">
        <v>11500000</v>
      </c>
      <c r="L490" s="292">
        <v>11500000</v>
      </c>
      <c r="M490" s="292">
        <v>11500000</v>
      </c>
    </row>
    <row r="491" spans="1:13" x14ac:dyDescent="0.25">
      <c r="A491" t="s">
        <v>2400</v>
      </c>
      <c r="B491" t="s">
        <v>30</v>
      </c>
      <c r="C491" t="s">
        <v>390</v>
      </c>
      <c r="D491" t="s">
        <v>2617</v>
      </c>
      <c r="E491" t="s">
        <v>2612</v>
      </c>
      <c r="F491">
        <v>34</v>
      </c>
      <c r="G491" s="292">
        <v>8000000</v>
      </c>
      <c r="H491" s="292">
        <v>8000000</v>
      </c>
      <c r="I491" s="292">
        <v>8000000</v>
      </c>
      <c r="J491" s="292">
        <v>8000000</v>
      </c>
      <c r="K491" s="292">
        <v>8000000</v>
      </c>
      <c r="L491" s="292">
        <v>8000000</v>
      </c>
      <c r="M491" s="292" t="s">
        <v>7</v>
      </c>
    </row>
    <row r="492" spans="1:13" x14ac:dyDescent="0.25">
      <c r="A492" t="s">
        <v>2401</v>
      </c>
      <c r="B492" t="s">
        <v>30</v>
      </c>
      <c r="C492" t="s">
        <v>429</v>
      </c>
      <c r="D492" t="s">
        <v>2618</v>
      </c>
      <c r="E492" t="s">
        <v>2612</v>
      </c>
      <c r="F492">
        <v>32</v>
      </c>
      <c r="G492" s="292">
        <v>7000000</v>
      </c>
      <c r="H492" s="292">
        <v>7000000</v>
      </c>
      <c r="I492" s="292">
        <v>7000000</v>
      </c>
      <c r="J492" s="292">
        <v>7000000</v>
      </c>
      <c r="K492" s="292">
        <v>7000000</v>
      </c>
      <c r="L492" s="292">
        <v>7000000</v>
      </c>
      <c r="M492" s="292">
        <v>7000000</v>
      </c>
    </row>
    <row r="493" spans="1:13" x14ac:dyDescent="0.25">
      <c r="A493" t="s">
        <v>2404</v>
      </c>
      <c r="B493" t="s">
        <v>30</v>
      </c>
      <c r="C493">
        <v>0</v>
      </c>
      <c r="D493" t="s">
        <v>2618</v>
      </c>
      <c r="E493" t="s">
        <v>2612</v>
      </c>
      <c r="F493">
        <v>28</v>
      </c>
      <c r="G493" s="292">
        <v>3270000</v>
      </c>
      <c r="H493" s="292" t="s">
        <v>7</v>
      </c>
      <c r="I493" s="292">
        <v>0</v>
      </c>
      <c r="J493" s="292">
        <v>0</v>
      </c>
      <c r="K493" s="292">
        <v>0</v>
      </c>
      <c r="L493" s="292">
        <v>0</v>
      </c>
      <c r="M493" s="292">
        <v>0</v>
      </c>
    </row>
    <row r="494" spans="1:13" x14ac:dyDescent="0.25">
      <c r="A494" t="s">
        <v>2406</v>
      </c>
      <c r="B494" t="s">
        <v>30</v>
      </c>
      <c r="C494">
        <v>0</v>
      </c>
      <c r="D494" t="s">
        <v>2617</v>
      </c>
      <c r="E494" t="s">
        <v>2612</v>
      </c>
      <c r="F494">
        <v>28</v>
      </c>
      <c r="G494" s="292">
        <v>960000</v>
      </c>
      <c r="H494" s="292" t="s">
        <v>7</v>
      </c>
      <c r="I494" s="292">
        <v>0</v>
      </c>
      <c r="J494" s="292">
        <v>0</v>
      </c>
      <c r="K494" s="292">
        <v>0</v>
      </c>
      <c r="L494" s="292">
        <v>0</v>
      </c>
      <c r="M494" s="292">
        <v>0</v>
      </c>
    </row>
    <row r="495" spans="1:13" x14ac:dyDescent="0.25">
      <c r="A495" t="s">
        <v>2294</v>
      </c>
      <c r="B495" t="s">
        <v>30</v>
      </c>
      <c r="C495">
        <v>0</v>
      </c>
      <c r="D495" t="s">
        <v>2617</v>
      </c>
      <c r="E495" t="s">
        <v>2612</v>
      </c>
      <c r="F495">
        <v>29</v>
      </c>
      <c r="G495" s="292">
        <v>800000</v>
      </c>
      <c r="H495" s="292" t="s">
        <v>7</v>
      </c>
      <c r="I495" s="292">
        <v>0</v>
      </c>
      <c r="J495" s="292">
        <v>0</v>
      </c>
      <c r="K495" s="292">
        <v>0</v>
      </c>
      <c r="L495" s="292">
        <v>0</v>
      </c>
      <c r="M495" s="292">
        <v>0</v>
      </c>
    </row>
    <row r="496" spans="1:13" x14ac:dyDescent="0.25">
      <c r="A496" t="s">
        <v>2422</v>
      </c>
      <c r="B496" t="s">
        <v>30</v>
      </c>
      <c r="C496" t="s">
        <v>395</v>
      </c>
      <c r="D496" t="s">
        <v>2618</v>
      </c>
      <c r="E496" t="s">
        <v>2612</v>
      </c>
      <c r="F496">
        <v>23</v>
      </c>
      <c r="G496" s="292">
        <v>735000</v>
      </c>
      <c r="H496" s="292" t="s">
        <v>8</v>
      </c>
      <c r="I496" s="292">
        <v>0</v>
      </c>
      <c r="J496" s="292">
        <v>0</v>
      </c>
      <c r="K496" s="292">
        <v>0</v>
      </c>
      <c r="L496" s="292">
        <v>0</v>
      </c>
      <c r="M496" s="292">
        <v>0</v>
      </c>
    </row>
    <row r="497" spans="1:13" x14ac:dyDescent="0.25">
      <c r="A497" t="s">
        <v>2427</v>
      </c>
      <c r="B497" t="s">
        <v>30</v>
      </c>
      <c r="C497">
        <v>0</v>
      </c>
      <c r="D497" t="s">
        <v>2618</v>
      </c>
      <c r="E497" t="s">
        <v>2612</v>
      </c>
      <c r="F497">
        <v>26</v>
      </c>
      <c r="G497" s="292">
        <v>675000</v>
      </c>
      <c r="H497" s="292" t="s">
        <v>7</v>
      </c>
      <c r="I497" s="292">
        <v>0</v>
      </c>
      <c r="J497" s="292">
        <v>0</v>
      </c>
      <c r="K497" s="292">
        <v>0</v>
      </c>
      <c r="L497" s="292">
        <v>0</v>
      </c>
      <c r="M497" s="292">
        <v>0</v>
      </c>
    </row>
    <row r="498" spans="1:13" x14ac:dyDescent="0.25">
      <c r="A498" t="s">
        <v>2407</v>
      </c>
      <c r="B498" t="s">
        <v>30</v>
      </c>
      <c r="C498" t="s">
        <v>390</v>
      </c>
      <c r="D498" t="s">
        <v>128</v>
      </c>
      <c r="E498" t="s">
        <v>2612</v>
      </c>
      <c r="F498">
        <v>29</v>
      </c>
      <c r="G498" s="292">
        <v>5750000</v>
      </c>
      <c r="H498" s="292">
        <v>5750000</v>
      </c>
      <c r="I498" s="292">
        <v>5750000</v>
      </c>
      <c r="J498" s="292">
        <v>5750000</v>
      </c>
      <c r="K498" s="292">
        <v>5750000</v>
      </c>
      <c r="L498" s="292" t="s">
        <v>7</v>
      </c>
      <c r="M498" s="292">
        <v>0</v>
      </c>
    </row>
    <row r="499" spans="1:13" x14ac:dyDescent="0.25">
      <c r="A499" t="s">
        <v>2408</v>
      </c>
      <c r="B499" t="s">
        <v>30</v>
      </c>
      <c r="C499">
        <v>0</v>
      </c>
      <c r="D499" t="s">
        <v>128</v>
      </c>
      <c r="E499" t="s">
        <v>2612</v>
      </c>
      <c r="F499">
        <v>30</v>
      </c>
      <c r="G499" s="292">
        <v>1900000</v>
      </c>
      <c r="H499" s="292" t="s">
        <v>7</v>
      </c>
      <c r="I499" s="292">
        <v>0</v>
      </c>
      <c r="J499" s="292">
        <v>0</v>
      </c>
      <c r="K499" s="292">
        <v>0</v>
      </c>
      <c r="L499" s="292">
        <v>0</v>
      </c>
      <c r="M499" s="292">
        <v>0</v>
      </c>
    </row>
    <row r="500" spans="1:13" x14ac:dyDescent="0.25">
      <c r="A500" t="s">
        <v>2729</v>
      </c>
      <c r="B500" t="s">
        <v>30</v>
      </c>
      <c r="C500" t="s">
        <v>395</v>
      </c>
      <c r="D500" t="s">
        <v>2613</v>
      </c>
      <c r="E500" t="s">
        <v>2619</v>
      </c>
      <c r="F500">
        <v>22</v>
      </c>
      <c r="G500" s="292">
        <v>925000</v>
      </c>
      <c r="H500" s="292">
        <v>925000</v>
      </c>
      <c r="I500" s="292" t="s">
        <v>8</v>
      </c>
      <c r="J500" s="292">
        <v>0</v>
      </c>
      <c r="K500" s="292">
        <v>0</v>
      </c>
      <c r="L500" s="292">
        <v>0</v>
      </c>
      <c r="M500" s="292">
        <v>0</v>
      </c>
    </row>
    <row r="501" spans="1:13" x14ac:dyDescent="0.25">
      <c r="A501" t="s">
        <v>2730</v>
      </c>
      <c r="B501" t="s">
        <v>30</v>
      </c>
      <c r="C501" t="s">
        <v>395</v>
      </c>
      <c r="D501" t="s">
        <v>73</v>
      </c>
      <c r="E501" t="s">
        <v>2619</v>
      </c>
      <c r="F501">
        <v>25</v>
      </c>
      <c r="G501" s="292">
        <v>925000</v>
      </c>
      <c r="H501" s="292" t="s">
        <v>8</v>
      </c>
      <c r="I501" s="292">
        <v>0</v>
      </c>
      <c r="J501" s="292">
        <v>0</v>
      </c>
      <c r="K501" s="292">
        <v>0</v>
      </c>
      <c r="L501" s="292">
        <v>0</v>
      </c>
      <c r="M501" s="292">
        <v>0</v>
      </c>
    </row>
    <row r="502" spans="1:13" x14ac:dyDescent="0.25">
      <c r="A502" t="s">
        <v>2453</v>
      </c>
      <c r="B502" t="s">
        <v>30</v>
      </c>
      <c r="C502" t="s">
        <v>395</v>
      </c>
      <c r="D502" t="s">
        <v>2623</v>
      </c>
      <c r="E502" t="s">
        <v>2619</v>
      </c>
      <c r="F502">
        <v>21</v>
      </c>
      <c r="G502" s="292">
        <v>925000</v>
      </c>
      <c r="H502" s="292" t="s">
        <v>8</v>
      </c>
      <c r="I502" s="292">
        <v>0</v>
      </c>
      <c r="J502" s="292">
        <v>0</v>
      </c>
      <c r="K502" s="292">
        <v>0</v>
      </c>
      <c r="L502" s="292">
        <v>0</v>
      </c>
      <c r="M502" s="292">
        <v>0</v>
      </c>
    </row>
    <row r="503" spans="1:13" x14ac:dyDescent="0.25">
      <c r="A503" t="s">
        <v>2731</v>
      </c>
      <c r="B503" t="s">
        <v>30</v>
      </c>
      <c r="C503" t="s">
        <v>395</v>
      </c>
      <c r="D503" t="s">
        <v>2615</v>
      </c>
      <c r="E503" t="s">
        <v>2619</v>
      </c>
      <c r="F503">
        <v>20</v>
      </c>
      <c r="G503" s="292">
        <v>925000</v>
      </c>
      <c r="H503" s="292">
        <v>925000</v>
      </c>
      <c r="I503" s="292">
        <v>925000</v>
      </c>
      <c r="J503" s="292" t="s">
        <v>8</v>
      </c>
      <c r="K503" s="292">
        <v>0</v>
      </c>
      <c r="L503" s="292">
        <v>0</v>
      </c>
      <c r="M503" s="292">
        <v>0</v>
      </c>
    </row>
    <row r="504" spans="1:13" x14ac:dyDescent="0.25">
      <c r="A504" t="s">
        <v>2732</v>
      </c>
      <c r="B504" t="s">
        <v>30</v>
      </c>
      <c r="C504" t="s">
        <v>395</v>
      </c>
      <c r="D504" t="s">
        <v>73</v>
      </c>
      <c r="E504" t="s">
        <v>2619</v>
      </c>
      <c r="F504">
        <v>20</v>
      </c>
      <c r="G504" s="292">
        <v>786667</v>
      </c>
      <c r="H504" s="292">
        <v>786667</v>
      </c>
      <c r="I504" s="292">
        <v>786667</v>
      </c>
      <c r="J504" s="292" t="s">
        <v>8</v>
      </c>
      <c r="K504" s="292">
        <v>0</v>
      </c>
      <c r="L504" s="292">
        <v>0</v>
      </c>
      <c r="M504" s="292">
        <v>0</v>
      </c>
    </row>
    <row r="505" spans="1:13" x14ac:dyDescent="0.25">
      <c r="A505" t="s">
        <v>2733</v>
      </c>
      <c r="B505" t="s">
        <v>30</v>
      </c>
      <c r="C505" t="s">
        <v>395</v>
      </c>
      <c r="D505" t="s">
        <v>2613</v>
      </c>
      <c r="E505" t="s">
        <v>2619</v>
      </c>
      <c r="F505">
        <v>22</v>
      </c>
      <c r="G505" s="292">
        <v>800000</v>
      </c>
      <c r="H505" s="292">
        <v>800000</v>
      </c>
      <c r="I505" s="292" t="s">
        <v>8</v>
      </c>
      <c r="J505" s="292">
        <v>0</v>
      </c>
      <c r="K505" s="292">
        <v>0</v>
      </c>
      <c r="L505" s="292">
        <v>0</v>
      </c>
      <c r="M505" s="292">
        <v>0</v>
      </c>
    </row>
    <row r="506" spans="1:13" x14ac:dyDescent="0.25">
      <c r="A506" t="s">
        <v>2413</v>
      </c>
      <c r="B506" t="s">
        <v>30</v>
      </c>
      <c r="C506" t="s">
        <v>395</v>
      </c>
      <c r="D506" t="s">
        <v>73</v>
      </c>
      <c r="E506" t="s">
        <v>2619</v>
      </c>
      <c r="F506">
        <v>20</v>
      </c>
      <c r="G506" s="292">
        <v>927500</v>
      </c>
      <c r="H506" s="292">
        <v>927500</v>
      </c>
      <c r="I506" s="292">
        <v>927500</v>
      </c>
      <c r="J506" s="292" t="s">
        <v>8</v>
      </c>
      <c r="K506" s="292">
        <v>0</v>
      </c>
      <c r="L506" s="292">
        <v>0</v>
      </c>
      <c r="M506" s="292">
        <v>0</v>
      </c>
    </row>
    <row r="507" spans="1:13" x14ac:dyDescent="0.25">
      <c r="A507" t="s">
        <v>2414</v>
      </c>
      <c r="B507" t="s">
        <v>30</v>
      </c>
      <c r="C507" t="s">
        <v>395</v>
      </c>
      <c r="D507" t="s">
        <v>2626</v>
      </c>
      <c r="E507" t="s">
        <v>2619</v>
      </c>
      <c r="F507">
        <v>20</v>
      </c>
      <c r="G507" s="292">
        <v>903333</v>
      </c>
      <c r="H507" s="292">
        <v>903333</v>
      </c>
      <c r="I507" s="292">
        <v>903333</v>
      </c>
      <c r="J507" s="292" t="s">
        <v>8</v>
      </c>
      <c r="K507" s="292">
        <v>0</v>
      </c>
      <c r="L507" s="292">
        <v>0</v>
      </c>
      <c r="M507" s="292">
        <v>0</v>
      </c>
    </row>
    <row r="508" spans="1:13" x14ac:dyDescent="0.25">
      <c r="A508" t="s">
        <v>2734</v>
      </c>
      <c r="B508" t="s">
        <v>30</v>
      </c>
      <c r="C508" t="s">
        <v>395</v>
      </c>
      <c r="D508" t="s">
        <v>73</v>
      </c>
      <c r="E508" t="s">
        <v>2619</v>
      </c>
      <c r="F508">
        <v>20</v>
      </c>
      <c r="G508" s="292">
        <v>855000</v>
      </c>
      <c r="H508" s="292">
        <v>855000</v>
      </c>
      <c r="I508" s="292">
        <v>855000</v>
      </c>
      <c r="J508" s="292" t="s">
        <v>8</v>
      </c>
      <c r="K508" s="292">
        <v>0</v>
      </c>
      <c r="L508" s="292">
        <v>0</v>
      </c>
      <c r="M508" s="292">
        <v>0</v>
      </c>
    </row>
    <row r="509" spans="1:13" x14ac:dyDescent="0.25">
      <c r="A509" t="s">
        <v>2416</v>
      </c>
      <c r="B509" t="s">
        <v>30</v>
      </c>
      <c r="C509" t="s">
        <v>395</v>
      </c>
      <c r="D509" t="s">
        <v>2613</v>
      </c>
      <c r="E509" t="s">
        <v>2619</v>
      </c>
      <c r="F509">
        <v>19</v>
      </c>
      <c r="G509" s="292">
        <v>806667</v>
      </c>
      <c r="H509" s="292">
        <v>806667</v>
      </c>
      <c r="I509" s="292">
        <v>806667</v>
      </c>
      <c r="J509" s="292" t="s">
        <v>8</v>
      </c>
      <c r="K509" s="292">
        <v>0</v>
      </c>
      <c r="L509" s="292">
        <v>0</v>
      </c>
      <c r="M509" s="292">
        <v>0</v>
      </c>
    </row>
    <row r="510" spans="1:13" x14ac:dyDescent="0.25">
      <c r="A510" t="s">
        <v>2415</v>
      </c>
      <c r="B510" t="s">
        <v>30</v>
      </c>
      <c r="C510" t="s">
        <v>395</v>
      </c>
      <c r="D510" t="s">
        <v>73</v>
      </c>
      <c r="E510" t="s">
        <v>2619</v>
      </c>
      <c r="F510">
        <v>20</v>
      </c>
      <c r="G510" s="292">
        <v>850000</v>
      </c>
      <c r="H510" s="292">
        <v>850000</v>
      </c>
      <c r="I510" s="292" t="s">
        <v>8</v>
      </c>
      <c r="J510" s="292">
        <v>0</v>
      </c>
      <c r="K510" s="292">
        <v>0</v>
      </c>
      <c r="L510" s="292">
        <v>0</v>
      </c>
      <c r="M510" s="292">
        <v>0</v>
      </c>
    </row>
    <row r="511" spans="1:13" x14ac:dyDescent="0.25">
      <c r="A511" t="s">
        <v>2417</v>
      </c>
      <c r="B511" t="s">
        <v>30</v>
      </c>
      <c r="C511" t="s">
        <v>395</v>
      </c>
      <c r="D511" t="s">
        <v>2621</v>
      </c>
      <c r="E511" t="s">
        <v>2619</v>
      </c>
      <c r="F511">
        <v>21</v>
      </c>
      <c r="G511" s="292">
        <v>800000</v>
      </c>
      <c r="H511" s="292">
        <v>800000</v>
      </c>
      <c r="I511" s="292" t="s">
        <v>8</v>
      </c>
      <c r="J511" s="292">
        <v>0</v>
      </c>
      <c r="K511" s="292">
        <v>0</v>
      </c>
      <c r="L511" s="292">
        <v>0</v>
      </c>
      <c r="M511" s="292">
        <v>0</v>
      </c>
    </row>
    <row r="512" spans="1:13" x14ac:dyDescent="0.25">
      <c r="A512" t="s">
        <v>2418</v>
      </c>
      <c r="B512" t="s">
        <v>30</v>
      </c>
      <c r="C512" t="s">
        <v>395</v>
      </c>
      <c r="D512" t="s">
        <v>2623</v>
      </c>
      <c r="E512" t="s">
        <v>2619</v>
      </c>
      <c r="F512">
        <v>22</v>
      </c>
      <c r="G512" s="292">
        <v>925000</v>
      </c>
      <c r="H512" s="292" t="s">
        <v>8</v>
      </c>
      <c r="I512" s="292">
        <v>0</v>
      </c>
      <c r="J512" s="292">
        <v>0</v>
      </c>
      <c r="K512" s="292">
        <v>0</v>
      </c>
      <c r="L512" s="292">
        <v>0</v>
      </c>
      <c r="M512" s="292">
        <v>0</v>
      </c>
    </row>
    <row r="513" spans="1:13" x14ac:dyDescent="0.25">
      <c r="A513" t="s">
        <v>2420</v>
      </c>
      <c r="B513" t="s">
        <v>30</v>
      </c>
      <c r="C513" t="s">
        <v>395</v>
      </c>
      <c r="D513" t="s">
        <v>73</v>
      </c>
      <c r="E513" t="s">
        <v>2619</v>
      </c>
      <c r="F513">
        <v>22</v>
      </c>
      <c r="G513" s="292">
        <v>736667</v>
      </c>
      <c r="H513" s="292" t="s">
        <v>8</v>
      </c>
      <c r="I513" s="292">
        <v>0</v>
      </c>
      <c r="J513" s="292">
        <v>0</v>
      </c>
      <c r="K513" s="292">
        <v>0</v>
      </c>
      <c r="L513" s="292">
        <v>0</v>
      </c>
      <c r="M513" s="292">
        <v>0</v>
      </c>
    </row>
    <row r="514" spans="1:13" x14ac:dyDescent="0.25">
      <c r="A514" t="s">
        <v>2421</v>
      </c>
      <c r="B514" t="s">
        <v>30</v>
      </c>
      <c r="C514" t="s">
        <v>395</v>
      </c>
      <c r="D514" t="s">
        <v>2614</v>
      </c>
      <c r="E514" t="s">
        <v>2619</v>
      </c>
      <c r="F514">
        <v>20</v>
      </c>
      <c r="G514" s="292">
        <v>790000</v>
      </c>
      <c r="H514" s="292">
        <v>790000</v>
      </c>
      <c r="I514" s="292" t="s">
        <v>8</v>
      </c>
      <c r="J514" s="292">
        <v>0</v>
      </c>
      <c r="K514" s="292">
        <v>0</v>
      </c>
      <c r="L514" s="292">
        <v>0</v>
      </c>
      <c r="M514" s="292">
        <v>0</v>
      </c>
    </row>
    <row r="515" spans="1:13" x14ac:dyDescent="0.25">
      <c r="A515" t="s">
        <v>2396</v>
      </c>
      <c r="B515" t="s">
        <v>30</v>
      </c>
      <c r="C515">
        <v>0</v>
      </c>
      <c r="D515" t="s">
        <v>73</v>
      </c>
      <c r="E515" t="s">
        <v>2619</v>
      </c>
      <c r="F515">
        <v>23</v>
      </c>
      <c r="G515" s="292" t="s">
        <v>8</v>
      </c>
      <c r="H515" s="292">
        <v>0</v>
      </c>
      <c r="I515" s="292">
        <v>0</v>
      </c>
      <c r="J515" s="292">
        <v>0</v>
      </c>
      <c r="K515" s="292">
        <v>0</v>
      </c>
      <c r="L515" s="292">
        <v>0</v>
      </c>
      <c r="M515" s="292">
        <v>0</v>
      </c>
    </row>
    <row r="516" spans="1:13" x14ac:dyDescent="0.25">
      <c r="A516" t="s">
        <v>2410</v>
      </c>
      <c r="B516" t="s">
        <v>30</v>
      </c>
      <c r="C516">
        <v>0</v>
      </c>
      <c r="D516" t="s">
        <v>73</v>
      </c>
      <c r="E516" t="s">
        <v>2619</v>
      </c>
      <c r="F516">
        <v>25</v>
      </c>
      <c r="G516" s="292" t="s">
        <v>8</v>
      </c>
      <c r="H516" s="292">
        <v>0</v>
      </c>
      <c r="I516" s="292">
        <v>0</v>
      </c>
      <c r="J516" s="292">
        <v>0</v>
      </c>
      <c r="K516" s="292">
        <v>0</v>
      </c>
      <c r="L516" s="292">
        <v>0</v>
      </c>
      <c r="M516" s="292">
        <v>0</v>
      </c>
    </row>
    <row r="517" spans="1:13" x14ac:dyDescent="0.25">
      <c r="A517" t="s">
        <v>2735</v>
      </c>
      <c r="B517" t="s">
        <v>30</v>
      </c>
      <c r="C517" t="s">
        <v>395</v>
      </c>
      <c r="D517" t="s">
        <v>2618</v>
      </c>
      <c r="E517" t="s">
        <v>2619</v>
      </c>
      <c r="F517">
        <v>20</v>
      </c>
      <c r="G517" s="292">
        <v>1137500</v>
      </c>
      <c r="H517" s="292">
        <v>1137500</v>
      </c>
      <c r="I517" s="292">
        <v>1137500</v>
      </c>
      <c r="J517" s="292" t="s">
        <v>8</v>
      </c>
      <c r="K517" s="292">
        <v>0</v>
      </c>
      <c r="L517" s="292">
        <v>0</v>
      </c>
      <c r="M517" s="292">
        <v>0</v>
      </c>
    </row>
    <row r="518" spans="1:13" x14ac:dyDescent="0.25">
      <c r="A518" t="s">
        <v>2411</v>
      </c>
      <c r="B518" t="s">
        <v>30</v>
      </c>
      <c r="C518" t="s">
        <v>395</v>
      </c>
      <c r="D518" t="s">
        <v>2617</v>
      </c>
      <c r="E518" t="s">
        <v>2619</v>
      </c>
      <c r="F518">
        <v>18</v>
      </c>
      <c r="G518" s="292">
        <v>1194167</v>
      </c>
      <c r="H518" s="292">
        <v>1194167</v>
      </c>
      <c r="I518" s="292">
        <v>1194167</v>
      </c>
      <c r="J518" s="292" t="s">
        <v>8</v>
      </c>
      <c r="K518" s="292">
        <v>0</v>
      </c>
      <c r="L518" s="292">
        <v>0</v>
      </c>
      <c r="M518" s="292">
        <v>0</v>
      </c>
    </row>
    <row r="519" spans="1:13" x14ac:dyDescent="0.25">
      <c r="A519" t="s">
        <v>2736</v>
      </c>
      <c r="B519" t="s">
        <v>30</v>
      </c>
      <c r="C519" t="s">
        <v>395</v>
      </c>
      <c r="D519" t="s">
        <v>2618</v>
      </c>
      <c r="E519" t="s">
        <v>2619</v>
      </c>
      <c r="F519">
        <v>23</v>
      </c>
      <c r="G519" s="292">
        <v>925000</v>
      </c>
      <c r="H519" s="292" t="s">
        <v>8</v>
      </c>
      <c r="I519" s="292">
        <v>0</v>
      </c>
      <c r="J519" s="292">
        <v>0</v>
      </c>
      <c r="K519" s="292">
        <v>0</v>
      </c>
      <c r="L519" s="292">
        <v>0</v>
      </c>
      <c r="M519" s="292">
        <v>0</v>
      </c>
    </row>
    <row r="520" spans="1:13" x14ac:dyDescent="0.25">
      <c r="A520" t="s">
        <v>2412</v>
      </c>
      <c r="B520" t="s">
        <v>30</v>
      </c>
      <c r="C520" t="s">
        <v>395</v>
      </c>
      <c r="D520" t="s">
        <v>2617</v>
      </c>
      <c r="E520" t="s">
        <v>2619</v>
      </c>
      <c r="F520">
        <v>22</v>
      </c>
      <c r="G520" s="292">
        <v>863333</v>
      </c>
      <c r="H520" s="292" t="s">
        <v>8</v>
      </c>
      <c r="I520" s="292">
        <v>0</v>
      </c>
      <c r="J520" s="292">
        <v>0</v>
      </c>
      <c r="K520" s="292">
        <v>0</v>
      </c>
      <c r="L520" s="292">
        <v>0</v>
      </c>
      <c r="M520" s="292">
        <v>0</v>
      </c>
    </row>
    <row r="521" spans="1:13" x14ac:dyDescent="0.25">
      <c r="A521" t="s">
        <v>2737</v>
      </c>
      <c r="B521" t="s">
        <v>30</v>
      </c>
      <c r="C521" t="s">
        <v>395</v>
      </c>
      <c r="D521" t="s">
        <v>2618</v>
      </c>
      <c r="E521" t="s">
        <v>2619</v>
      </c>
      <c r="F521">
        <v>18</v>
      </c>
      <c r="G521" s="292">
        <v>925000</v>
      </c>
      <c r="H521" s="292">
        <v>925000</v>
      </c>
      <c r="I521" s="292">
        <v>925000</v>
      </c>
      <c r="J521" s="292" t="s">
        <v>8</v>
      </c>
      <c r="K521" s="292">
        <v>0</v>
      </c>
      <c r="L521" s="292">
        <v>0</v>
      </c>
      <c r="M521" s="292">
        <v>0</v>
      </c>
    </row>
    <row r="522" spans="1:13" x14ac:dyDescent="0.25">
      <c r="A522" t="s">
        <v>2738</v>
      </c>
      <c r="B522" t="s">
        <v>30</v>
      </c>
      <c r="C522" t="s">
        <v>395</v>
      </c>
      <c r="D522" t="s">
        <v>2618</v>
      </c>
      <c r="E522" t="s">
        <v>2619</v>
      </c>
      <c r="F522">
        <v>21</v>
      </c>
      <c r="G522" s="292">
        <v>810000</v>
      </c>
      <c r="H522" s="292">
        <v>810000</v>
      </c>
      <c r="I522" s="292">
        <v>810000</v>
      </c>
      <c r="J522" s="292" t="s">
        <v>8</v>
      </c>
      <c r="K522" s="292">
        <v>0</v>
      </c>
      <c r="L522" s="292">
        <v>0</v>
      </c>
      <c r="M522" s="292">
        <v>0</v>
      </c>
    </row>
    <row r="523" spans="1:13" x14ac:dyDescent="0.25">
      <c r="A523" t="s">
        <v>2424</v>
      </c>
      <c r="B523" t="s">
        <v>30</v>
      </c>
      <c r="C523">
        <v>0</v>
      </c>
      <c r="D523" t="s">
        <v>2617</v>
      </c>
      <c r="E523" t="s">
        <v>2619</v>
      </c>
      <c r="F523">
        <v>23</v>
      </c>
      <c r="G523" s="292" t="s">
        <v>8</v>
      </c>
      <c r="H523" s="292">
        <v>0</v>
      </c>
      <c r="I523" s="292">
        <v>0</v>
      </c>
      <c r="J523" s="292">
        <v>0</v>
      </c>
      <c r="K523" s="292">
        <v>0</v>
      </c>
      <c r="L523" s="292">
        <v>0</v>
      </c>
      <c r="M523" s="292">
        <v>0</v>
      </c>
    </row>
    <row r="524" spans="1:13" x14ac:dyDescent="0.25">
      <c r="A524" t="s">
        <v>2409</v>
      </c>
      <c r="B524" t="s">
        <v>30</v>
      </c>
      <c r="C524">
        <v>0</v>
      </c>
      <c r="D524" t="s">
        <v>82</v>
      </c>
      <c r="E524" t="s">
        <v>2619</v>
      </c>
      <c r="F524">
        <v>24</v>
      </c>
      <c r="G524" s="292" t="s">
        <v>8</v>
      </c>
      <c r="H524" s="292">
        <v>0</v>
      </c>
      <c r="I524" s="292">
        <v>0</v>
      </c>
      <c r="J524" s="292">
        <v>0</v>
      </c>
      <c r="K524" s="292">
        <v>0</v>
      </c>
      <c r="L524" s="292">
        <v>0</v>
      </c>
      <c r="M524" s="292">
        <v>0</v>
      </c>
    </row>
    <row r="525" spans="1:13" x14ac:dyDescent="0.25">
      <c r="A525" t="s">
        <v>2739</v>
      </c>
      <c r="B525" t="s">
        <v>30</v>
      </c>
      <c r="C525" t="s">
        <v>395</v>
      </c>
      <c r="D525" t="s">
        <v>128</v>
      </c>
      <c r="E525" t="s">
        <v>2619</v>
      </c>
      <c r="F525">
        <v>24</v>
      </c>
      <c r="G525" s="292">
        <v>925000</v>
      </c>
      <c r="H525" s="292" t="s">
        <v>8</v>
      </c>
      <c r="I525" s="292">
        <v>0</v>
      </c>
      <c r="J525" s="292">
        <v>0</v>
      </c>
      <c r="K525" s="292">
        <v>0</v>
      </c>
      <c r="L525" s="292">
        <v>0</v>
      </c>
      <c r="M525" s="292">
        <v>0</v>
      </c>
    </row>
    <row r="526" spans="1:13" x14ac:dyDescent="0.25">
      <c r="A526" t="s">
        <v>2740</v>
      </c>
      <c r="B526" t="s">
        <v>30</v>
      </c>
      <c r="C526" t="s">
        <v>395</v>
      </c>
      <c r="D526" t="s">
        <v>128</v>
      </c>
      <c r="E526" t="s">
        <v>2619</v>
      </c>
      <c r="F526">
        <v>19</v>
      </c>
      <c r="G526" s="292">
        <v>810000</v>
      </c>
      <c r="H526" s="292">
        <v>810000</v>
      </c>
      <c r="I526" s="292">
        <v>810000</v>
      </c>
      <c r="J526" s="292" t="s">
        <v>8</v>
      </c>
      <c r="K526" s="292">
        <v>0</v>
      </c>
      <c r="L526" s="292">
        <v>0</v>
      </c>
      <c r="M526" s="292">
        <v>0</v>
      </c>
    </row>
    <row r="527" spans="1:13" x14ac:dyDescent="0.25">
      <c r="A527" t="s">
        <v>2423</v>
      </c>
      <c r="B527" t="s">
        <v>30</v>
      </c>
      <c r="C527" t="s">
        <v>395</v>
      </c>
      <c r="D527" t="s">
        <v>128</v>
      </c>
      <c r="E527" t="s">
        <v>2619</v>
      </c>
      <c r="F527">
        <v>21</v>
      </c>
      <c r="G527" s="292">
        <v>723333</v>
      </c>
      <c r="H527" s="292">
        <v>723333</v>
      </c>
      <c r="I527" s="292" t="s">
        <v>8</v>
      </c>
      <c r="J527" s="292">
        <v>0</v>
      </c>
      <c r="K527" s="292">
        <v>0</v>
      </c>
      <c r="L527" s="292">
        <v>0</v>
      </c>
      <c r="M527" s="292">
        <v>0</v>
      </c>
    </row>
    <row r="528" spans="1:13" x14ac:dyDescent="0.25">
      <c r="A528" t="s">
        <v>2426</v>
      </c>
      <c r="B528" t="s">
        <v>30</v>
      </c>
      <c r="C528">
        <v>0</v>
      </c>
      <c r="D528" t="s">
        <v>128</v>
      </c>
      <c r="E528" t="s">
        <v>2619</v>
      </c>
      <c r="F528">
        <v>25</v>
      </c>
      <c r="G528" s="292">
        <v>675000</v>
      </c>
      <c r="H528" s="292" t="s">
        <v>8</v>
      </c>
      <c r="I528" s="292">
        <v>0</v>
      </c>
      <c r="J528" s="292">
        <v>0</v>
      </c>
      <c r="K528" s="292">
        <v>0</v>
      </c>
      <c r="L528" s="292">
        <v>0</v>
      </c>
      <c r="M528" s="292">
        <v>0</v>
      </c>
    </row>
    <row r="529" spans="1:13" x14ac:dyDescent="0.25">
      <c r="A529" t="s">
        <v>2428</v>
      </c>
      <c r="B529" t="s">
        <v>34</v>
      </c>
      <c r="C529" t="s">
        <v>381</v>
      </c>
      <c r="D529" t="s">
        <v>2615</v>
      </c>
      <c r="E529" t="s">
        <v>2612</v>
      </c>
      <c r="F529">
        <v>33</v>
      </c>
      <c r="G529" s="292">
        <v>6000000</v>
      </c>
      <c r="H529" s="292">
        <v>6000000</v>
      </c>
      <c r="I529" s="292">
        <v>6000000</v>
      </c>
      <c r="J529" s="292" t="s">
        <v>7</v>
      </c>
      <c r="K529" s="292">
        <v>0</v>
      </c>
      <c r="L529" s="292">
        <v>0</v>
      </c>
      <c r="M529" s="292">
        <v>0</v>
      </c>
    </row>
    <row r="530" spans="1:13" x14ac:dyDescent="0.25">
      <c r="A530" t="s">
        <v>2741</v>
      </c>
      <c r="B530" t="s">
        <v>34</v>
      </c>
      <c r="C530">
        <v>0</v>
      </c>
      <c r="D530" t="s">
        <v>73</v>
      </c>
      <c r="E530" t="s">
        <v>2612</v>
      </c>
      <c r="F530">
        <v>24</v>
      </c>
      <c r="G530" s="292">
        <v>5500000</v>
      </c>
      <c r="H530" s="292">
        <v>5500000</v>
      </c>
      <c r="I530" s="292">
        <v>5500000</v>
      </c>
      <c r="J530" s="292">
        <v>5500000</v>
      </c>
      <c r="K530" s="292" t="s">
        <v>7</v>
      </c>
      <c r="L530" s="292">
        <v>0</v>
      </c>
      <c r="M530" s="292">
        <v>0</v>
      </c>
    </row>
    <row r="531" spans="1:13" x14ac:dyDescent="0.25">
      <c r="A531" t="s">
        <v>1575</v>
      </c>
      <c r="B531" t="s">
        <v>34</v>
      </c>
      <c r="C531">
        <v>0</v>
      </c>
      <c r="D531" t="s">
        <v>2676</v>
      </c>
      <c r="E531" t="s">
        <v>2612</v>
      </c>
      <c r="F531">
        <v>26</v>
      </c>
      <c r="G531" s="292">
        <v>5250000</v>
      </c>
      <c r="H531" s="292">
        <v>5250000</v>
      </c>
      <c r="I531" s="292">
        <v>5250000</v>
      </c>
      <c r="J531" s="292">
        <v>5250000</v>
      </c>
      <c r="K531" s="292" t="s">
        <v>7</v>
      </c>
      <c r="L531" s="292">
        <v>0</v>
      </c>
      <c r="M531" s="292">
        <v>0</v>
      </c>
    </row>
    <row r="532" spans="1:13" x14ac:dyDescent="0.25">
      <c r="A532" t="s">
        <v>2742</v>
      </c>
      <c r="B532" t="s">
        <v>34</v>
      </c>
      <c r="C532" t="s">
        <v>390</v>
      </c>
      <c r="D532" t="s">
        <v>73</v>
      </c>
      <c r="E532" t="s">
        <v>2612</v>
      </c>
      <c r="F532">
        <v>30</v>
      </c>
      <c r="G532" s="292">
        <v>4375000</v>
      </c>
      <c r="H532" s="292">
        <v>4375000</v>
      </c>
      <c r="I532" s="292" t="s">
        <v>7</v>
      </c>
      <c r="J532" s="292">
        <v>0</v>
      </c>
      <c r="K532" s="292">
        <v>0</v>
      </c>
      <c r="L532" s="292">
        <v>0</v>
      </c>
      <c r="M532" s="292">
        <v>0</v>
      </c>
    </row>
    <row r="533" spans="1:13" x14ac:dyDescent="0.25">
      <c r="A533" t="s">
        <v>2352</v>
      </c>
      <c r="B533" t="s">
        <v>34</v>
      </c>
      <c r="C533">
        <v>0</v>
      </c>
      <c r="D533" t="s">
        <v>2613</v>
      </c>
      <c r="E533" t="s">
        <v>2612</v>
      </c>
      <c r="F533">
        <v>26</v>
      </c>
      <c r="G533" s="292">
        <v>3750000</v>
      </c>
      <c r="H533" s="292">
        <v>3750000</v>
      </c>
      <c r="I533" s="292" t="s">
        <v>7</v>
      </c>
      <c r="J533" s="292">
        <v>0</v>
      </c>
      <c r="K533" s="292">
        <v>0</v>
      </c>
      <c r="L533" s="292">
        <v>0</v>
      </c>
      <c r="M533" s="292">
        <v>0</v>
      </c>
    </row>
    <row r="534" spans="1:13" x14ac:dyDescent="0.25">
      <c r="A534" t="s">
        <v>2431</v>
      </c>
      <c r="B534" t="s">
        <v>34</v>
      </c>
      <c r="C534">
        <v>0</v>
      </c>
      <c r="D534" t="s">
        <v>2613</v>
      </c>
      <c r="E534" t="s">
        <v>2612</v>
      </c>
      <c r="F534">
        <v>26</v>
      </c>
      <c r="G534" s="292">
        <v>3366666</v>
      </c>
      <c r="H534" s="292">
        <v>3366666</v>
      </c>
      <c r="I534" s="292" t="s">
        <v>7</v>
      </c>
      <c r="J534" s="292">
        <v>0</v>
      </c>
      <c r="K534" s="292">
        <v>0</v>
      </c>
      <c r="L534" s="292">
        <v>0</v>
      </c>
      <c r="M534" s="292">
        <v>0</v>
      </c>
    </row>
    <row r="535" spans="1:13" x14ac:dyDescent="0.25">
      <c r="A535" t="s">
        <v>2433</v>
      </c>
      <c r="B535" t="s">
        <v>34</v>
      </c>
      <c r="C535" t="s">
        <v>390</v>
      </c>
      <c r="D535" t="s">
        <v>2613</v>
      </c>
      <c r="E535" t="s">
        <v>2612</v>
      </c>
      <c r="F535">
        <v>29</v>
      </c>
      <c r="G535" s="292">
        <v>3000000</v>
      </c>
      <c r="H535" s="292">
        <v>3000000</v>
      </c>
      <c r="I535" s="292">
        <v>3000000</v>
      </c>
      <c r="J535" s="292" t="s">
        <v>7</v>
      </c>
      <c r="K535" s="292">
        <v>0</v>
      </c>
      <c r="L535" s="292">
        <v>0</v>
      </c>
      <c r="M535" s="292">
        <v>0</v>
      </c>
    </row>
    <row r="536" spans="1:13" x14ac:dyDescent="0.25">
      <c r="A536" t="s">
        <v>2434</v>
      </c>
      <c r="B536" t="s">
        <v>34</v>
      </c>
      <c r="C536" t="s">
        <v>390</v>
      </c>
      <c r="D536" t="s">
        <v>73</v>
      </c>
      <c r="E536" t="s">
        <v>2612</v>
      </c>
      <c r="F536">
        <v>33</v>
      </c>
      <c r="G536" s="292">
        <v>3000000</v>
      </c>
      <c r="H536" s="292">
        <v>3000000</v>
      </c>
      <c r="I536" s="292">
        <v>3000000</v>
      </c>
      <c r="J536" s="292" t="s">
        <v>7</v>
      </c>
      <c r="K536" s="292">
        <v>0</v>
      </c>
      <c r="L536" s="292">
        <v>0</v>
      </c>
      <c r="M536" s="292">
        <v>0</v>
      </c>
    </row>
    <row r="537" spans="1:13" x14ac:dyDescent="0.25">
      <c r="A537" t="s">
        <v>2435</v>
      </c>
      <c r="B537" t="s">
        <v>34</v>
      </c>
      <c r="C537">
        <v>0</v>
      </c>
      <c r="D537" t="s">
        <v>2626</v>
      </c>
      <c r="E537" t="s">
        <v>2612</v>
      </c>
      <c r="F537">
        <v>28</v>
      </c>
      <c r="G537" s="292">
        <v>1900000</v>
      </c>
      <c r="H537" s="292" t="s">
        <v>7</v>
      </c>
      <c r="I537" s="292">
        <v>0</v>
      </c>
      <c r="J537" s="292">
        <v>0</v>
      </c>
      <c r="K537" s="292">
        <v>0</v>
      </c>
      <c r="L537" s="292">
        <v>0</v>
      </c>
      <c r="M537" s="292">
        <v>0</v>
      </c>
    </row>
    <row r="538" spans="1:13" x14ac:dyDescent="0.25">
      <c r="A538" t="s">
        <v>2437</v>
      </c>
      <c r="B538" t="s">
        <v>34</v>
      </c>
      <c r="C538">
        <v>0</v>
      </c>
      <c r="D538" t="s">
        <v>2611</v>
      </c>
      <c r="E538" t="s">
        <v>2612</v>
      </c>
      <c r="F538">
        <v>22</v>
      </c>
      <c r="G538" s="292">
        <v>1250000</v>
      </c>
      <c r="H538" s="292" t="s">
        <v>8</v>
      </c>
      <c r="I538" s="292">
        <v>0</v>
      </c>
      <c r="J538" s="292">
        <v>0</v>
      </c>
      <c r="K538" s="292">
        <v>0</v>
      </c>
      <c r="L538" s="292">
        <v>0</v>
      </c>
      <c r="M538" s="292">
        <v>0</v>
      </c>
    </row>
    <row r="539" spans="1:13" x14ac:dyDescent="0.25">
      <c r="A539" t="s">
        <v>2450</v>
      </c>
      <c r="B539" t="s">
        <v>34</v>
      </c>
      <c r="C539">
        <v>0</v>
      </c>
      <c r="D539" t="s">
        <v>2678</v>
      </c>
      <c r="E539" t="s">
        <v>2612</v>
      </c>
      <c r="F539">
        <v>24</v>
      </c>
      <c r="G539" s="292">
        <v>975000</v>
      </c>
      <c r="H539" s="292" t="s">
        <v>8</v>
      </c>
      <c r="I539" s="292">
        <v>0</v>
      </c>
      <c r="J539" s="292">
        <v>0</v>
      </c>
      <c r="K539" s="292">
        <v>0</v>
      </c>
      <c r="L539" s="292">
        <v>0</v>
      </c>
      <c r="M539" s="292">
        <v>0</v>
      </c>
    </row>
    <row r="540" spans="1:13" x14ac:dyDescent="0.25">
      <c r="A540" t="s">
        <v>2452</v>
      </c>
      <c r="B540" t="s">
        <v>34</v>
      </c>
      <c r="C540" t="s">
        <v>395</v>
      </c>
      <c r="D540" t="s">
        <v>2626</v>
      </c>
      <c r="E540" t="s">
        <v>2612</v>
      </c>
      <c r="F540">
        <v>20</v>
      </c>
      <c r="G540" s="292">
        <v>3775000</v>
      </c>
      <c r="H540" s="292">
        <v>3775000</v>
      </c>
      <c r="I540" s="292" t="s">
        <v>8</v>
      </c>
      <c r="J540" s="292">
        <v>0</v>
      </c>
      <c r="K540" s="292">
        <v>0</v>
      </c>
      <c r="L540" s="292">
        <v>0</v>
      </c>
      <c r="M540" s="292">
        <v>0</v>
      </c>
    </row>
    <row r="541" spans="1:13" x14ac:dyDescent="0.25">
      <c r="A541" t="s">
        <v>2439</v>
      </c>
      <c r="B541" t="s">
        <v>34</v>
      </c>
      <c r="C541" t="s">
        <v>395</v>
      </c>
      <c r="D541" t="s">
        <v>73</v>
      </c>
      <c r="E541" t="s">
        <v>2612</v>
      </c>
      <c r="F541">
        <v>22</v>
      </c>
      <c r="G541" s="292">
        <v>1491666</v>
      </c>
      <c r="H541" s="292" t="s">
        <v>8</v>
      </c>
      <c r="I541" s="292">
        <v>0</v>
      </c>
      <c r="J541" s="292">
        <v>0</v>
      </c>
      <c r="K541" s="292">
        <v>0</v>
      </c>
      <c r="L541" s="292">
        <v>0</v>
      </c>
      <c r="M541" s="292">
        <v>0</v>
      </c>
    </row>
    <row r="542" spans="1:13" x14ac:dyDescent="0.25">
      <c r="A542" t="s">
        <v>1620</v>
      </c>
      <c r="B542" t="s">
        <v>34</v>
      </c>
      <c r="C542">
        <v>0</v>
      </c>
      <c r="D542" t="s">
        <v>2613</v>
      </c>
      <c r="E542" t="s">
        <v>2612</v>
      </c>
      <c r="F542">
        <v>26</v>
      </c>
      <c r="G542" s="292" t="s">
        <v>8</v>
      </c>
      <c r="H542" s="292">
        <v>0</v>
      </c>
      <c r="I542" s="292">
        <v>0</v>
      </c>
      <c r="J542" s="292">
        <v>0</v>
      </c>
      <c r="K542" s="292">
        <v>0</v>
      </c>
      <c r="L542" s="292">
        <v>0</v>
      </c>
      <c r="M542" s="292">
        <v>0</v>
      </c>
    </row>
    <row r="543" spans="1:13" x14ac:dyDescent="0.25">
      <c r="A543" t="s">
        <v>2455</v>
      </c>
      <c r="B543" t="s">
        <v>34</v>
      </c>
      <c r="C543">
        <v>0</v>
      </c>
      <c r="D543" t="s">
        <v>2613</v>
      </c>
      <c r="E543" t="s">
        <v>2612</v>
      </c>
      <c r="F543">
        <v>23</v>
      </c>
      <c r="G543" s="292" t="s">
        <v>8</v>
      </c>
      <c r="H543" s="292">
        <v>0</v>
      </c>
      <c r="I543" s="292">
        <v>0</v>
      </c>
      <c r="J543" s="292">
        <v>0</v>
      </c>
      <c r="K543" s="292">
        <v>0</v>
      </c>
      <c r="L543" s="292">
        <v>0</v>
      </c>
      <c r="M543" s="292">
        <v>0</v>
      </c>
    </row>
    <row r="544" spans="1:13" x14ac:dyDescent="0.25">
      <c r="A544" t="s">
        <v>2438</v>
      </c>
      <c r="B544" t="s">
        <v>34</v>
      </c>
      <c r="C544">
        <v>0</v>
      </c>
      <c r="D544" t="s">
        <v>2611</v>
      </c>
      <c r="E544" t="s">
        <v>2612</v>
      </c>
      <c r="F544">
        <v>22</v>
      </c>
      <c r="G544" s="292" t="s">
        <v>8</v>
      </c>
      <c r="H544" s="292">
        <v>0</v>
      </c>
      <c r="I544" s="292">
        <v>0</v>
      </c>
      <c r="J544" s="292">
        <v>0</v>
      </c>
      <c r="K544" s="292">
        <v>0</v>
      </c>
      <c r="L544" s="292">
        <v>0</v>
      </c>
      <c r="M544" s="292">
        <v>0</v>
      </c>
    </row>
    <row r="545" spans="1:13" x14ac:dyDescent="0.25">
      <c r="A545" t="s">
        <v>2743</v>
      </c>
      <c r="B545" t="s">
        <v>34</v>
      </c>
      <c r="C545" t="s">
        <v>429</v>
      </c>
      <c r="D545" t="s">
        <v>2618</v>
      </c>
      <c r="E545" t="s">
        <v>2612</v>
      </c>
      <c r="F545">
        <v>33</v>
      </c>
      <c r="G545" s="292">
        <v>6000000</v>
      </c>
      <c r="H545" s="292">
        <v>6000000</v>
      </c>
      <c r="I545" s="292" t="s">
        <v>7</v>
      </c>
      <c r="J545" s="292">
        <v>0</v>
      </c>
      <c r="K545" s="292">
        <v>0</v>
      </c>
      <c r="L545" s="292">
        <v>0</v>
      </c>
      <c r="M545" s="292">
        <v>0</v>
      </c>
    </row>
    <row r="546" spans="1:13" x14ac:dyDescent="0.25">
      <c r="A546" t="s">
        <v>2175</v>
      </c>
      <c r="B546" t="s">
        <v>34</v>
      </c>
      <c r="C546" t="s">
        <v>429</v>
      </c>
      <c r="D546" t="s">
        <v>2617</v>
      </c>
      <c r="E546" t="s">
        <v>2612</v>
      </c>
      <c r="F546">
        <v>29</v>
      </c>
      <c r="G546" s="292">
        <v>6000000</v>
      </c>
      <c r="H546" s="292">
        <v>6000000</v>
      </c>
      <c r="I546" s="292">
        <v>6000000</v>
      </c>
      <c r="J546" s="292">
        <v>6000000</v>
      </c>
      <c r="K546" s="292">
        <v>6000000</v>
      </c>
      <c r="L546" s="292" t="s">
        <v>7</v>
      </c>
      <c r="M546" s="292">
        <v>0</v>
      </c>
    </row>
    <row r="547" spans="1:13" x14ac:dyDescent="0.25">
      <c r="A547" t="s">
        <v>2744</v>
      </c>
      <c r="B547" t="s">
        <v>34</v>
      </c>
      <c r="C547" t="s">
        <v>390</v>
      </c>
      <c r="D547" t="s">
        <v>2617</v>
      </c>
      <c r="E547" t="s">
        <v>2612</v>
      </c>
      <c r="F547">
        <v>29</v>
      </c>
      <c r="G547" s="292">
        <v>4450000</v>
      </c>
      <c r="H547" s="292" t="s">
        <v>7</v>
      </c>
      <c r="I547" s="292">
        <v>0</v>
      </c>
      <c r="J547" s="292">
        <v>0</v>
      </c>
      <c r="K547" s="292">
        <v>0</v>
      </c>
      <c r="L547" s="292">
        <v>0</v>
      </c>
      <c r="M547" s="292">
        <v>0</v>
      </c>
    </row>
    <row r="548" spans="1:13" x14ac:dyDescent="0.25">
      <c r="A548" t="s">
        <v>2445</v>
      </c>
      <c r="B548" t="s">
        <v>34</v>
      </c>
      <c r="C548">
        <v>0</v>
      </c>
      <c r="D548" t="s">
        <v>2617</v>
      </c>
      <c r="E548" t="s">
        <v>2612</v>
      </c>
      <c r="F548">
        <v>25</v>
      </c>
      <c r="G548" s="292">
        <v>2325000</v>
      </c>
      <c r="H548" s="292" t="s">
        <v>8</v>
      </c>
      <c r="I548" s="292">
        <v>0</v>
      </c>
      <c r="J548" s="292">
        <v>0</v>
      </c>
      <c r="K548" s="292">
        <v>0</v>
      </c>
      <c r="L548" s="292">
        <v>0</v>
      </c>
      <c r="M548" s="292">
        <v>0</v>
      </c>
    </row>
    <row r="549" spans="1:13" x14ac:dyDescent="0.25">
      <c r="A549" t="s">
        <v>1516</v>
      </c>
      <c r="B549" t="s">
        <v>34</v>
      </c>
      <c r="C549">
        <v>0</v>
      </c>
      <c r="D549" t="s">
        <v>2618</v>
      </c>
      <c r="E549" t="s">
        <v>2612</v>
      </c>
      <c r="F549">
        <v>31</v>
      </c>
      <c r="G549" s="292">
        <v>2000000</v>
      </c>
      <c r="H549" s="292">
        <v>2000000</v>
      </c>
      <c r="I549" s="292" t="s">
        <v>7</v>
      </c>
      <c r="J549" s="292">
        <v>0</v>
      </c>
      <c r="K549" s="292">
        <v>0</v>
      </c>
      <c r="L549" s="292">
        <v>0</v>
      </c>
      <c r="M549" s="292">
        <v>0</v>
      </c>
    </row>
    <row r="550" spans="1:13" x14ac:dyDescent="0.25">
      <c r="A550" t="s">
        <v>2745</v>
      </c>
      <c r="B550" t="s">
        <v>34</v>
      </c>
      <c r="C550" t="s">
        <v>395</v>
      </c>
      <c r="D550" t="s">
        <v>2618</v>
      </c>
      <c r="E550" t="s">
        <v>2612</v>
      </c>
      <c r="F550">
        <v>19</v>
      </c>
      <c r="G550" s="292">
        <v>1604166</v>
      </c>
      <c r="H550" s="292">
        <v>1604166</v>
      </c>
      <c r="I550" s="292" t="s">
        <v>8</v>
      </c>
      <c r="J550" s="292">
        <v>0</v>
      </c>
      <c r="K550" s="292">
        <v>0</v>
      </c>
      <c r="L550" s="292">
        <v>0</v>
      </c>
      <c r="M550" s="292">
        <v>0</v>
      </c>
    </row>
    <row r="551" spans="1:13" x14ac:dyDescent="0.25">
      <c r="A551" t="s">
        <v>2387</v>
      </c>
      <c r="B551" t="s">
        <v>34</v>
      </c>
      <c r="C551">
        <v>0</v>
      </c>
      <c r="D551" t="s">
        <v>2617</v>
      </c>
      <c r="E551" t="s">
        <v>2612</v>
      </c>
      <c r="F551">
        <v>27</v>
      </c>
      <c r="G551" s="292">
        <v>850000</v>
      </c>
      <c r="H551" s="292" t="s">
        <v>7</v>
      </c>
      <c r="I551" s="292">
        <v>0</v>
      </c>
      <c r="J551" s="292">
        <v>0</v>
      </c>
      <c r="K551" s="292">
        <v>0</v>
      </c>
      <c r="L551" s="292">
        <v>0</v>
      </c>
      <c r="M551" s="292">
        <v>0</v>
      </c>
    </row>
    <row r="552" spans="1:13" x14ac:dyDescent="0.25">
      <c r="A552" t="s">
        <v>2447</v>
      </c>
      <c r="B552" t="s">
        <v>34</v>
      </c>
      <c r="C552">
        <v>0</v>
      </c>
      <c r="D552" t="s">
        <v>2617</v>
      </c>
      <c r="E552" t="s">
        <v>2612</v>
      </c>
      <c r="F552">
        <v>31</v>
      </c>
      <c r="G552" s="292">
        <v>825000</v>
      </c>
      <c r="H552" s="292" t="s">
        <v>7</v>
      </c>
      <c r="I552" s="292">
        <v>0</v>
      </c>
      <c r="J552" s="292">
        <v>0</v>
      </c>
      <c r="K552" s="292">
        <v>0</v>
      </c>
      <c r="L552" s="292">
        <v>0</v>
      </c>
      <c r="M552" s="292">
        <v>0</v>
      </c>
    </row>
    <row r="553" spans="1:13" x14ac:dyDescent="0.25">
      <c r="A553" t="s">
        <v>2465</v>
      </c>
      <c r="B553" t="s">
        <v>34</v>
      </c>
      <c r="C553" t="s">
        <v>395</v>
      </c>
      <c r="D553" t="s">
        <v>82</v>
      </c>
      <c r="E553" t="s">
        <v>2612</v>
      </c>
      <c r="F553">
        <v>21</v>
      </c>
      <c r="G553" s="292">
        <v>888333</v>
      </c>
      <c r="H553" s="292" t="s">
        <v>8</v>
      </c>
      <c r="I553" s="292">
        <v>0</v>
      </c>
      <c r="J553" s="292">
        <v>0</v>
      </c>
      <c r="K553" s="292">
        <v>0</v>
      </c>
      <c r="L553" s="292">
        <v>0</v>
      </c>
      <c r="M553" s="292">
        <v>0</v>
      </c>
    </row>
    <row r="554" spans="1:13" x14ac:dyDescent="0.25">
      <c r="A554" t="s">
        <v>2467</v>
      </c>
      <c r="B554" t="s">
        <v>34</v>
      </c>
      <c r="C554">
        <v>0</v>
      </c>
      <c r="D554" t="s">
        <v>2618</v>
      </c>
      <c r="E554" t="s">
        <v>2612</v>
      </c>
      <c r="F554">
        <v>25</v>
      </c>
      <c r="G554" s="292">
        <v>675000</v>
      </c>
      <c r="H554" s="292" t="s">
        <v>8</v>
      </c>
      <c r="I554" s="292">
        <v>0</v>
      </c>
      <c r="J554" s="292">
        <v>0</v>
      </c>
      <c r="K554" s="292">
        <v>0</v>
      </c>
      <c r="L554" s="292">
        <v>0</v>
      </c>
      <c r="M554" s="292">
        <v>0</v>
      </c>
    </row>
    <row r="555" spans="1:13" x14ac:dyDescent="0.25">
      <c r="A555" t="s">
        <v>2746</v>
      </c>
      <c r="B555" t="s">
        <v>34</v>
      </c>
      <c r="C555">
        <v>0</v>
      </c>
      <c r="D555" t="s">
        <v>2618</v>
      </c>
      <c r="E555" t="s">
        <v>2612</v>
      </c>
      <c r="F555">
        <v>24</v>
      </c>
      <c r="G555" s="292" t="s">
        <v>8</v>
      </c>
      <c r="H555" s="292">
        <v>0</v>
      </c>
      <c r="I555" s="292">
        <v>0</v>
      </c>
      <c r="J555" s="292">
        <v>0</v>
      </c>
      <c r="K555" s="292">
        <v>0</v>
      </c>
      <c r="L555" s="292">
        <v>0</v>
      </c>
      <c r="M555" s="292">
        <v>0</v>
      </c>
    </row>
    <row r="556" spans="1:13" x14ac:dyDescent="0.25">
      <c r="A556" t="s">
        <v>2747</v>
      </c>
      <c r="B556" t="s">
        <v>34</v>
      </c>
      <c r="C556">
        <v>0</v>
      </c>
      <c r="D556" t="s">
        <v>2617</v>
      </c>
      <c r="E556" t="s">
        <v>2612</v>
      </c>
      <c r="F556">
        <v>24</v>
      </c>
      <c r="G556" s="292" t="s">
        <v>8</v>
      </c>
      <c r="H556" s="292">
        <v>0</v>
      </c>
      <c r="I556" s="292">
        <v>0</v>
      </c>
      <c r="J556" s="292">
        <v>0</v>
      </c>
      <c r="K556" s="292">
        <v>0</v>
      </c>
      <c r="L556" s="292">
        <v>0</v>
      </c>
      <c r="M556" s="292">
        <v>0</v>
      </c>
    </row>
    <row r="557" spans="1:13" x14ac:dyDescent="0.25">
      <c r="A557" t="s">
        <v>2448</v>
      </c>
      <c r="B557" t="s">
        <v>34</v>
      </c>
      <c r="C557">
        <v>0</v>
      </c>
      <c r="D557" t="s">
        <v>128</v>
      </c>
      <c r="E557" t="s">
        <v>2612</v>
      </c>
      <c r="F557">
        <v>29</v>
      </c>
      <c r="G557" s="292">
        <v>3666667</v>
      </c>
      <c r="H557" s="292" t="s">
        <v>7</v>
      </c>
      <c r="I557" s="292">
        <v>0</v>
      </c>
      <c r="J557" s="292">
        <v>0</v>
      </c>
      <c r="K557" s="292">
        <v>0</v>
      </c>
      <c r="L557" s="292">
        <v>0</v>
      </c>
      <c r="M557" s="292">
        <v>0</v>
      </c>
    </row>
    <row r="558" spans="1:13" x14ac:dyDescent="0.25">
      <c r="A558" t="s">
        <v>2451</v>
      </c>
      <c r="B558" t="s">
        <v>34</v>
      </c>
      <c r="C558">
        <v>0</v>
      </c>
      <c r="D558" t="s">
        <v>128</v>
      </c>
      <c r="E558" t="s">
        <v>2612</v>
      </c>
      <c r="F558">
        <v>23</v>
      </c>
      <c r="G558" s="292">
        <v>1050000</v>
      </c>
      <c r="H558" s="292">
        <v>1050000</v>
      </c>
      <c r="I558" s="292" t="s">
        <v>8</v>
      </c>
      <c r="J558" s="292">
        <v>0</v>
      </c>
      <c r="K558" s="292">
        <v>0</v>
      </c>
      <c r="L558" s="292">
        <v>0</v>
      </c>
      <c r="M558" s="292">
        <v>0</v>
      </c>
    </row>
    <row r="559" spans="1:13" x14ac:dyDescent="0.25">
      <c r="A559" t="s">
        <v>2454</v>
      </c>
      <c r="B559" t="s">
        <v>34</v>
      </c>
      <c r="C559" t="s">
        <v>395</v>
      </c>
      <c r="D559" t="s">
        <v>2611</v>
      </c>
      <c r="E559" t="s">
        <v>2619</v>
      </c>
      <c r="F559">
        <v>20</v>
      </c>
      <c r="G559" s="292">
        <v>1125000</v>
      </c>
      <c r="H559" s="292">
        <v>1125000</v>
      </c>
      <c r="I559" s="292" t="s">
        <v>8</v>
      </c>
      <c r="J559" s="292">
        <v>0</v>
      </c>
      <c r="K559" s="292">
        <v>0</v>
      </c>
      <c r="L559" s="292">
        <v>0</v>
      </c>
      <c r="M559" s="292">
        <v>0</v>
      </c>
    </row>
    <row r="560" spans="1:13" x14ac:dyDescent="0.25">
      <c r="A560" t="s">
        <v>2457</v>
      </c>
      <c r="B560" t="s">
        <v>34</v>
      </c>
      <c r="C560" t="s">
        <v>395</v>
      </c>
      <c r="D560" t="s">
        <v>2611</v>
      </c>
      <c r="E560" t="s">
        <v>2619</v>
      </c>
      <c r="F560">
        <v>21</v>
      </c>
      <c r="G560" s="292">
        <v>925000</v>
      </c>
      <c r="H560" s="292">
        <v>925000</v>
      </c>
      <c r="I560" s="292" t="s">
        <v>8</v>
      </c>
      <c r="J560" s="292">
        <v>0</v>
      </c>
      <c r="K560" s="292">
        <v>0</v>
      </c>
      <c r="L560" s="292">
        <v>0</v>
      </c>
      <c r="M560" s="292">
        <v>0</v>
      </c>
    </row>
    <row r="561" spans="1:13" x14ac:dyDescent="0.25">
      <c r="A561" t="s">
        <v>2458</v>
      </c>
      <c r="B561" t="s">
        <v>34</v>
      </c>
      <c r="C561" t="s">
        <v>395</v>
      </c>
      <c r="D561" t="s">
        <v>2621</v>
      </c>
      <c r="E561" t="s">
        <v>2619</v>
      </c>
      <c r="F561">
        <v>22</v>
      </c>
      <c r="G561" s="292">
        <v>995833</v>
      </c>
      <c r="H561" s="292" t="s">
        <v>8</v>
      </c>
      <c r="I561" s="292">
        <v>0</v>
      </c>
      <c r="J561" s="292">
        <v>0</v>
      </c>
      <c r="K561" s="292">
        <v>0</v>
      </c>
      <c r="L561" s="292">
        <v>0</v>
      </c>
      <c r="M561" s="292">
        <v>0</v>
      </c>
    </row>
    <row r="562" spans="1:13" x14ac:dyDescent="0.25">
      <c r="A562" t="s">
        <v>2459</v>
      </c>
      <c r="B562" t="s">
        <v>34</v>
      </c>
      <c r="C562" t="s">
        <v>395</v>
      </c>
      <c r="D562" t="s">
        <v>2615</v>
      </c>
      <c r="E562" t="s">
        <v>2619</v>
      </c>
      <c r="F562">
        <v>21</v>
      </c>
      <c r="G562" s="292">
        <v>925000</v>
      </c>
      <c r="H562" s="292">
        <v>925000</v>
      </c>
      <c r="I562" s="292" t="s">
        <v>8</v>
      </c>
      <c r="J562" s="292">
        <v>0</v>
      </c>
      <c r="K562" s="292">
        <v>0</v>
      </c>
      <c r="L562" s="292">
        <v>0</v>
      </c>
      <c r="M562" s="292">
        <v>0</v>
      </c>
    </row>
    <row r="563" spans="1:13" x14ac:dyDescent="0.25">
      <c r="A563" t="s">
        <v>2461</v>
      </c>
      <c r="B563" t="s">
        <v>34</v>
      </c>
      <c r="C563" t="s">
        <v>395</v>
      </c>
      <c r="D563" t="s">
        <v>2613</v>
      </c>
      <c r="E563" t="s">
        <v>2619</v>
      </c>
      <c r="F563">
        <v>20</v>
      </c>
      <c r="G563" s="292">
        <v>863333</v>
      </c>
      <c r="H563" s="292">
        <v>863333</v>
      </c>
      <c r="I563" s="292">
        <v>863333</v>
      </c>
      <c r="J563" s="292" t="s">
        <v>8</v>
      </c>
      <c r="K563" s="292">
        <v>0</v>
      </c>
      <c r="L563" s="292">
        <v>0</v>
      </c>
      <c r="M563" s="292">
        <v>0</v>
      </c>
    </row>
    <row r="564" spans="1:13" x14ac:dyDescent="0.25">
      <c r="A564" t="s">
        <v>2311</v>
      </c>
      <c r="B564" t="s">
        <v>34</v>
      </c>
      <c r="C564">
        <v>0</v>
      </c>
      <c r="D564" t="s">
        <v>73</v>
      </c>
      <c r="E564" t="s">
        <v>2619</v>
      </c>
      <c r="F564">
        <v>26</v>
      </c>
      <c r="G564" s="292">
        <v>700000</v>
      </c>
      <c r="H564" s="292" t="s">
        <v>7</v>
      </c>
      <c r="I564" s="292">
        <v>0</v>
      </c>
      <c r="J564" s="292">
        <v>0</v>
      </c>
      <c r="K564" s="292">
        <v>0</v>
      </c>
      <c r="L564" s="292">
        <v>0</v>
      </c>
      <c r="M564" s="292">
        <v>0</v>
      </c>
    </row>
    <row r="565" spans="1:13" x14ac:dyDescent="0.25">
      <c r="A565" t="s">
        <v>2425</v>
      </c>
      <c r="B565" t="s">
        <v>34</v>
      </c>
      <c r="C565">
        <v>0</v>
      </c>
      <c r="D565" t="s">
        <v>2613</v>
      </c>
      <c r="E565" t="s">
        <v>2619</v>
      </c>
      <c r="F565">
        <v>23</v>
      </c>
      <c r="G565" s="292" t="s">
        <v>8</v>
      </c>
      <c r="H565" s="292">
        <v>0</v>
      </c>
      <c r="I565" s="292">
        <v>0</v>
      </c>
      <c r="J565" s="292">
        <v>0</v>
      </c>
      <c r="K565" s="292">
        <v>0</v>
      </c>
      <c r="L565" s="292">
        <v>0</v>
      </c>
      <c r="M565" s="292">
        <v>0</v>
      </c>
    </row>
    <row r="566" spans="1:13" x14ac:dyDescent="0.25">
      <c r="A566" t="s">
        <v>2464</v>
      </c>
      <c r="B566" t="s">
        <v>34</v>
      </c>
      <c r="C566">
        <v>0</v>
      </c>
      <c r="D566" t="s">
        <v>2613</v>
      </c>
      <c r="E566" t="s">
        <v>2619</v>
      </c>
      <c r="F566">
        <v>25</v>
      </c>
      <c r="G566" s="292" t="s">
        <v>8</v>
      </c>
      <c r="H566" s="292">
        <v>0</v>
      </c>
      <c r="I566" s="292">
        <v>0</v>
      </c>
      <c r="J566" s="292">
        <v>0</v>
      </c>
      <c r="K566" s="292">
        <v>0</v>
      </c>
      <c r="L566" s="292">
        <v>0</v>
      </c>
      <c r="M566" s="292">
        <v>0</v>
      </c>
    </row>
    <row r="567" spans="1:13" x14ac:dyDescent="0.25">
      <c r="A567" t="s">
        <v>2748</v>
      </c>
      <c r="B567" t="s">
        <v>34</v>
      </c>
      <c r="C567" t="s">
        <v>397</v>
      </c>
      <c r="D567" t="s">
        <v>82</v>
      </c>
      <c r="E567" t="s">
        <v>398</v>
      </c>
      <c r="F567">
        <v>18</v>
      </c>
      <c r="G567" s="292">
        <v>1075000</v>
      </c>
      <c r="H567" s="292">
        <v>1075000</v>
      </c>
      <c r="I567" s="292">
        <v>1075000</v>
      </c>
      <c r="J567" s="292" t="s">
        <v>8</v>
      </c>
      <c r="K567" s="292">
        <v>0</v>
      </c>
      <c r="L567" s="292">
        <v>0</v>
      </c>
      <c r="M567" s="292">
        <v>0</v>
      </c>
    </row>
    <row r="568" spans="1:13" x14ac:dyDescent="0.25">
      <c r="A568" t="s">
        <v>2456</v>
      </c>
      <c r="B568" t="s">
        <v>34</v>
      </c>
      <c r="C568" t="s">
        <v>395</v>
      </c>
      <c r="D568" t="s">
        <v>2618</v>
      </c>
      <c r="E568" t="s">
        <v>2619</v>
      </c>
      <c r="F568">
        <v>21</v>
      </c>
      <c r="G568" s="292">
        <v>1913333</v>
      </c>
      <c r="H568" s="292">
        <v>1913333</v>
      </c>
      <c r="I568" s="292" t="s">
        <v>8</v>
      </c>
      <c r="J568" s="292">
        <v>0</v>
      </c>
      <c r="K568" s="292">
        <v>0</v>
      </c>
      <c r="L568" s="292">
        <v>0</v>
      </c>
      <c r="M568" s="292">
        <v>0</v>
      </c>
    </row>
    <row r="569" spans="1:13" x14ac:dyDescent="0.25">
      <c r="A569" t="s">
        <v>2749</v>
      </c>
      <c r="B569" t="s">
        <v>34</v>
      </c>
      <c r="C569" t="s">
        <v>395</v>
      </c>
      <c r="D569" t="s">
        <v>2617</v>
      </c>
      <c r="E569" t="s">
        <v>2619</v>
      </c>
      <c r="F569">
        <v>21</v>
      </c>
      <c r="G569" s="292">
        <v>850000</v>
      </c>
      <c r="H569" s="292">
        <v>850000</v>
      </c>
      <c r="I569" s="292" t="s">
        <v>8</v>
      </c>
      <c r="J569" s="292">
        <v>0</v>
      </c>
      <c r="K569" s="292">
        <v>0</v>
      </c>
      <c r="L569" s="292">
        <v>0</v>
      </c>
      <c r="M569" s="292">
        <v>0</v>
      </c>
    </row>
    <row r="570" spans="1:13" x14ac:dyDescent="0.25">
      <c r="A570" t="s">
        <v>2462</v>
      </c>
      <c r="B570" t="s">
        <v>34</v>
      </c>
      <c r="C570" t="s">
        <v>395</v>
      </c>
      <c r="D570" t="s">
        <v>82</v>
      </c>
      <c r="E570" t="s">
        <v>2619</v>
      </c>
      <c r="F570">
        <v>23</v>
      </c>
      <c r="G570" s="292">
        <v>765000</v>
      </c>
      <c r="H570" s="292" t="s">
        <v>8</v>
      </c>
      <c r="I570" s="292">
        <v>0</v>
      </c>
      <c r="J570" s="292">
        <v>0</v>
      </c>
      <c r="K570" s="292">
        <v>0</v>
      </c>
      <c r="L570" s="292">
        <v>0</v>
      </c>
      <c r="M570" s="292">
        <v>0</v>
      </c>
    </row>
    <row r="571" spans="1:13" x14ac:dyDescent="0.25">
      <c r="A571" t="s">
        <v>2750</v>
      </c>
      <c r="B571" t="s">
        <v>34</v>
      </c>
      <c r="C571" t="s">
        <v>395</v>
      </c>
      <c r="D571" t="s">
        <v>128</v>
      </c>
      <c r="E571" t="s">
        <v>2619</v>
      </c>
      <c r="F571">
        <v>22</v>
      </c>
      <c r="G571" s="292">
        <v>1137500</v>
      </c>
      <c r="H571" s="292" t="s">
        <v>8</v>
      </c>
      <c r="I571" s="292">
        <v>0</v>
      </c>
      <c r="J571" s="292">
        <v>0</v>
      </c>
      <c r="K571" s="292">
        <v>0</v>
      </c>
      <c r="L571" s="292">
        <v>0</v>
      </c>
      <c r="M571" s="292">
        <v>0</v>
      </c>
    </row>
    <row r="572" spans="1:13" x14ac:dyDescent="0.25">
      <c r="A572" t="s">
        <v>2460</v>
      </c>
      <c r="B572" t="s">
        <v>34</v>
      </c>
      <c r="C572" t="s">
        <v>395</v>
      </c>
      <c r="D572" t="s">
        <v>128</v>
      </c>
      <c r="E572" t="s">
        <v>2619</v>
      </c>
      <c r="F572">
        <v>20</v>
      </c>
      <c r="G572" s="292">
        <v>910833</v>
      </c>
      <c r="H572" s="292">
        <v>910833</v>
      </c>
      <c r="I572" s="292">
        <v>910833</v>
      </c>
      <c r="J572" s="292" t="s">
        <v>8</v>
      </c>
      <c r="K572" s="292">
        <v>0</v>
      </c>
      <c r="L572" s="292">
        <v>0</v>
      </c>
      <c r="M572" s="292">
        <v>0</v>
      </c>
    </row>
    <row r="573" spans="1:13" x14ac:dyDescent="0.25">
      <c r="A573" t="s">
        <v>1392</v>
      </c>
      <c r="B573" t="s">
        <v>34</v>
      </c>
      <c r="C573">
        <v>0</v>
      </c>
      <c r="D573" t="s">
        <v>128</v>
      </c>
      <c r="E573" t="s">
        <v>2619</v>
      </c>
      <c r="F573">
        <v>26</v>
      </c>
      <c r="G573" s="292">
        <v>700000</v>
      </c>
      <c r="H573" s="292" t="s">
        <v>7</v>
      </c>
      <c r="I573" s="292">
        <v>0</v>
      </c>
      <c r="J573" s="292">
        <v>0</v>
      </c>
      <c r="K573" s="292">
        <v>0</v>
      </c>
      <c r="L573" s="292">
        <v>0</v>
      </c>
      <c r="M573" s="292">
        <v>0</v>
      </c>
    </row>
    <row r="574" spans="1:13" x14ac:dyDescent="0.25">
      <c r="A574" t="s">
        <v>2468</v>
      </c>
      <c r="B574" t="s">
        <v>34</v>
      </c>
      <c r="C574">
        <v>0</v>
      </c>
      <c r="D574" t="s">
        <v>128</v>
      </c>
      <c r="E574" t="s">
        <v>2619</v>
      </c>
      <c r="F574">
        <v>31</v>
      </c>
      <c r="G574" s="292">
        <v>675000</v>
      </c>
      <c r="H574" s="292" t="s">
        <v>7</v>
      </c>
      <c r="I574" s="292">
        <v>0</v>
      </c>
      <c r="J574" s="292">
        <v>0</v>
      </c>
      <c r="K574" s="292">
        <v>0</v>
      </c>
      <c r="L574" s="292">
        <v>0</v>
      </c>
      <c r="M574" s="292">
        <v>0</v>
      </c>
    </row>
    <row r="575" spans="1:13" x14ac:dyDescent="0.25">
      <c r="A575" t="s">
        <v>1577</v>
      </c>
      <c r="B575" t="s">
        <v>32</v>
      </c>
      <c r="C575">
        <v>0</v>
      </c>
      <c r="D575" t="s">
        <v>2611</v>
      </c>
      <c r="E575" t="s">
        <v>2612</v>
      </c>
      <c r="F575">
        <v>26</v>
      </c>
      <c r="G575" s="292">
        <v>9500000</v>
      </c>
      <c r="H575" s="292">
        <v>9500000</v>
      </c>
      <c r="I575" s="292">
        <v>9500000</v>
      </c>
      <c r="J575" s="292">
        <v>9500000</v>
      </c>
      <c r="K575" s="292">
        <v>9500000</v>
      </c>
      <c r="L575" s="292">
        <v>9500000</v>
      </c>
      <c r="M575" s="292">
        <v>9500000</v>
      </c>
    </row>
    <row r="576" spans="1:13" x14ac:dyDescent="0.25">
      <c r="A576" t="s">
        <v>2556</v>
      </c>
      <c r="B576" t="s">
        <v>32</v>
      </c>
      <c r="C576" t="s">
        <v>429</v>
      </c>
      <c r="D576" t="s">
        <v>73</v>
      </c>
      <c r="E576" t="s">
        <v>2612</v>
      </c>
      <c r="F576">
        <v>29</v>
      </c>
      <c r="G576" s="292">
        <v>8500000</v>
      </c>
      <c r="H576" s="292">
        <v>8500000</v>
      </c>
      <c r="I576" s="292">
        <v>8500000</v>
      </c>
      <c r="J576" s="292">
        <v>8500000</v>
      </c>
      <c r="K576" s="292">
        <v>8500000</v>
      </c>
      <c r="L576" s="292" t="s">
        <v>7</v>
      </c>
      <c r="M576" s="292">
        <v>0</v>
      </c>
    </row>
    <row r="577" spans="1:13" x14ac:dyDescent="0.25">
      <c r="A577" t="s">
        <v>1574</v>
      </c>
      <c r="B577" t="s">
        <v>32</v>
      </c>
      <c r="C577" t="s">
        <v>381</v>
      </c>
      <c r="D577" t="s">
        <v>2614</v>
      </c>
      <c r="E577" t="s">
        <v>2612</v>
      </c>
      <c r="F577">
        <v>28</v>
      </c>
      <c r="G577" s="292">
        <v>5300000</v>
      </c>
      <c r="H577" s="292">
        <v>5300000</v>
      </c>
      <c r="I577" s="292">
        <v>5300000</v>
      </c>
      <c r="J577" s="292" t="s">
        <v>7</v>
      </c>
      <c r="K577" s="292">
        <v>0</v>
      </c>
      <c r="L577" s="292">
        <v>0</v>
      </c>
      <c r="M577" s="292">
        <v>0</v>
      </c>
    </row>
    <row r="578" spans="1:13" x14ac:dyDescent="0.25">
      <c r="A578" t="s">
        <v>1579</v>
      </c>
      <c r="B578" t="s">
        <v>32</v>
      </c>
      <c r="C578" t="s">
        <v>381</v>
      </c>
      <c r="D578" t="s">
        <v>2678</v>
      </c>
      <c r="E578" t="s">
        <v>2612</v>
      </c>
      <c r="F578">
        <v>27</v>
      </c>
      <c r="G578" s="292">
        <v>5166666</v>
      </c>
      <c r="H578" s="292">
        <v>5166666</v>
      </c>
      <c r="I578" s="292">
        <v>5166666</v>
      </c>
      <c r="J578" s="292">
        <v>5166666</v>
      </c>
      <c r="K578" s="292">
        <v>5166666</v>
      </c>
      <c r="L578" s="292">
        <v>5166666</v>
      </c>
      <c r="M578" s="292" t="s">
        <v>7</v>
      </c>
    </row>
    <row r="579" spans="1:13" x14ac:dyDescent="0.25">
      <c r="A579" t="s">
        <v>1576</v>
      </c>
      <c r="B579" t="s">
        <v>32</v>
      </c>
      <c r="C579" t="s">
        <v>381</v>
      </c>
      <c r="D579" t="s">
        <v>2639</v>
      </c>
      <c r="E579" t="s">
        <v>2612</v>
      </c>
      <c r="F579">
        <v>28</v>
      </c>
      <c r="G579" s="292">
        <v>5000000</v>
      </c>
      <c r="H579" s="292">
        <v>5000000</v>
      </c>
      <c r="I579" s="292">
        <v>5000000</v>
      </c>
      <c r="J579" s="292">
        <v>5000000</v>
      </c>
      <c r="K579" s="292">
        <v>5000000</v>
      </c>
      <c r="L579" s="292" t="s">
        <v>7</v>
      </c>
      <c r="M579" s="292">
        <v>0</v>
      </c>
    </row>
    <row r="580" spans="1:13" x14ac:dyDescent="0.25">
      <c r="A580" t="s">
        <v>1578</v>
      </c>
      <c r="B580" t="s">
        <v>32</v>
      </c>
      <c r="C580" t="s">
        <v>381</v>
      </c>
      <c r="D580" t="s">
        <v>2613</v>
      </c>
      <c r="E580" t="s">
        <v>2612</v>
      </c>
      <c r="F580">
        <v>29</v>
      </c>
      <c r="G580" s="292">
        <v>4450000</v>
      </c>
      <c r="H580" s="292">
        <v>4450000</v>
      </c>
      <c r="I580" s="292">
        <v>4450000</v>
      </c>
      <c r="J580" s="292">
        <v>4450000</v>
      </c>
      <c r="K580" s="292" t="s">
        <v>7</v>
      </c>
      <c r="L580" s="292">
        <v>0</v>
      </c>
      <c r="M580" s="292">
        <v>0</v>
      </c>
    </row>
    <row r="581" spans="1:13" x14ac:dyDescent="0.25">
      <c r="A581" t="s">
        <v>1607</v>
      </c>
      <c r="B581" t="s">
        <v>32</v>
      </c>
      <c r="C581" t="s">
        <v>395</v>
      </c>
      <c r="D581" t="s">
        <v>73</v>
      </c>
      <c r="E581" t="s">
        <v>2612</v>
      </c>
      <c r="F581">
        <v>21</v>
      </c>
      <c r="G581" s="292">
        <v>935833</v>
      </c>
      <c r="H581" s="292" t="s">
        <v>8</v>
      </c>
      <c r="I581" s="292">
        <v>0</v>
      </c>
      <c r="J581" s="292">
        <v>0</v>
      </c>
      <c r="K581" s="292">
        <v>0</v>
      </c>
      <c r="L581" s="292">
        <v>0</v>
      </c>
      <c r="M581" s="292">
        <v>0</v>
      </c>
    </row>
    <row r="582" spans="1:13" x14ac:dyDescent="0.25">
      <c r="A582" t="s">
        <v>1608</v>
      </c>
      <c r="B582" t="s">
        <v>32</v>
      </c>
      <c r="C582" t="s">
        <v>395</v>
      </c>
      <c r="D582" t="s">
        <v>2615</v>
      </c>
      <c r="E582" t="s">
        <v>2612</v>
      </c>
      <c r="F582">
        <v>22</v>
      </c>
      <c r="G582" s="292">
        <v>910833</v>
      </c>
      <c r="H582" s="292" t="s">
        <v>8</v>
      </c>
      <c r="I582" s="292">
        <v>0</v>
      </c>
      <c r="J582" s="292">
        <v>0</v>
      </c>
      <c r="K582" s="292">
        <v>0</v>
      </c>
      <c r="L582" s="292">
        <v>0</v>
      </c>
      <c r="M582" s="292">
        <v>0</v>
      </c>
    </row>
    <row r="583" spans="1:13" x14ac:dyDescent="0.25">
      <c r="A583" t="s">
        <v>1582</v>
      </c>
      <c r="B583" t="s">
        <v>32</v>
      </c>
      <c r="C583">
        <v>0</v>
      </c>
      <c r="D583" t="s">
        <v>2621</v>
      </c>
      <c r="E583" t="s">
        <v>2612</v>
      </c>
      <c r="F583">
        <v>23</v>
      </c>
      <c r="G583" s="292" t="s">
        <v>8</v>
      </c>
      <c r="H583" s="292">
        <v>0</v>
      </c>
      <c r="I583" s="292">
        <v>0</v>
      </c>
      <c r="J583" s="292">
        <v>0</v>
      </c>
      <c r="K583" s="292">
        <v>0</v>
      </c>
      <c r="L583" s="292">
        <v>0</v>
      </c>
      <c r="M583" s="292">
        <v>0</v>
      </c>
    </row>
    <row r="584" spans="1:13" x14ac:dyDescent="0.25">
      <c r="A584" t="s">
        <v>1581</v>
      </c>
      <c r="B584" t="s">
        <v>32</v>
      </c>
      <c r="C584">
        <v>0</v>
      </c>
      <c r="D584" t="s">
        <v>2615</v>
      </c>
      <c r="E584" t="s">
        <v>2612</v>
      </c>
      <c r="F584">
        <v>24</v>
      </c>
      <c r="G584" s="292" t="s">
        <v>8</v>
      </c>
      <c r="H584" s="292">
        <v>0</v>
      </c>
      <c r="I584" s="292">
        <v>0</v>
      </c>
      <c r="J584" s="292">
        <v>0</v>
      </c>
      <c r="K584" s="292">
        <v>0</v>
      </c>
      <c r="L584" s="292">
        <v>0</v>
      </c>
      <c r="M584" s="292">
        <v>0</v>
      </c>
    </row>
    <row r="585" spans="1:13" x14ac:dyDescent="0.25">
      <c r="A585" t="s">
        <v>1873</v>
      </c>
      <c r="B585" t="s">
        <v>32</v>
      </c>
      <c r="C585">
        <v>0</v>
      </c>
      <c r="D585" t="s">
        <v>2613</v>
      </c>
      <c r="E585" t="s">
        <v>2612</v>
      </c>
      <c r="F585">
        <v>24</v>
      </c>
      <c r="G585" s="292" t="s">
        <v>8</v>
      </c>
      <c r="H585" s="292">
        <v>0</v>
      </c>
      <c r="I585" s="292">
        <v>0</v>
      </c>
      <c r="J585" s="292">
        <v>0</v>
      </c>
      <c r="K585" s="292">
        <v>0</v>
      </c>
      <c r="L585" s="292">
        <v>0</v>
      </c>
      <c r="M585" s="292">
        <v>0</v>
      </c>
    </row>
    <row r="586" spans="1:13" x14ac:dyDescent="0.25">
      <c r="A586" t="s">
        <v>1580</v>
      </c>
      <c r="B586" t="s">
        <v>32</v>
      </c>
      <c r="C586">
        <v>0</v>
      </c>
      <c r="D586" t="s">
        <v>2626</v>
      </c>
      <c r="E586" t="s">
        <v>2612</v>
      </c>
      <c r="F586">
        <v>25</v>
      </c>
      <c r="G586" s="292" t="s">
        <v>8</v>
      </c>
      <c r="H586" s="292">
        <v>0</v>
      </c>
      <c r="I586" s="292">
        <v>0</v>
      </c>
      <c r="J586" s="292">
        <v>0</v>
      </c>
      <c r="K586" s="292">
        <v>0</v>
      </c>
      <c r="L586" s="292">
        <v>0</v>
      </c>
      <c r="M586" s="292">
        <v>0</v>
      </c>
    </row>
    <row r="587" spans="1:13" x14ac:dyDescent="0.25">
      <c r="A587" t="s">
        <v>1585</v>
      </c>
      <c r="B587" t="s">
        <v>32</v>
      </c>
      <c r="C587" t="s">
        <v>429</v>
      </c>
      <c r="D587" t="s">
        <v>2618</v>
      </c>
      <c r="E587" t="s">
        <v>2612</v>
      </c>
      <c r="F587">
        <v>28</v>
      </c>
      <c r="G587" s="292">
        <v>7875000</v>
      </c>
      <c r="H587" s="292">
        <v>7875000</v>
      </c>
      <c r="I587" s="292">
        <v>7875000</v>
      </c>
      <c r="J587" s="292">
        <v>7875000</v>
      </c>
      <c r="K587" s="292">
        <v>7875000</v>
      </c>
      <c r="L587" s="292">
        <v>7875000</v>
      </c>
      <c r="M587" s="292" t="s">
        <v>7</v>
      </c>
    </row>
    <row r="588" spans="1:13" x14ac:dyDescent="0.25">
      <c r="A588" t="s">
        <v>1586</v>
      </c>
      <c r="B588" t="s">
        <v>32</v>
      </c>
      <c r="C588" t="s">
        <v>381</v>
      </c>
      <c r="D588" t="s">
        <v>2618</v>
      </c>
      <c r="E588" t="s">
        <v>2612</v>
      </c>
      <c r="F588">
        <v>30</v>
      </c>
      <c r="G588" s="292">
        <v>6750000</v>
      </c>
      <c r="H588" s="292">
        <v>6750000</v>
      </c>
      <c r="I588" s="292">
        <v>6750000</v>
      </c>
      <c r="J588" s="292">
        <v>6750000</v>
      </c>
      <c r="K588" s="292">
        <v>6750000</v>
      </c>
      <c r="L588" s="292">
        <v>6750000</v>
      </c>
      <c r="M588" s="292">
        <v>6750000</v>
      </c>
    </row>
    <row r="589" spans="1:13" x14ac:dyDescent="0.25">
      <c r="A589" t="s">
        <v>1588</v>
      </c>
      <c r="B589" t="s">
        <v>32</v>
      </c>
      <c r="C589">
        <v>0</v>
      </c>
      <c r="D589" t="s">
        <v>2618</v>
      </c>
      <c r="E589" t="s">
        <v>2612</v>
      </c>
      <c r="F589">
        <v>34</v>
      </c>
      <c r="G589" s="292">
        <v>1700000</v>
      </c>
      <c r="H589" s="292">
        <v>1700000</v>
      </c>
      <c r="I589" s="292" t="s">
        <v>7</v>
      </c>
      <c r="J589" s="292">
        <v>0</v>
      </c>
      <c r="K589" s="292">
        <v>0</v>
      </c>
      <c r="L589" s="292">
        <v>0</v>
      </c>
      <c r="M589" s="292">
        <v>0</v>
      </c>
    </row>
    <row r="590" spans="1:13" x14ac:dyDescent="0.25">
      <c r="A590" t="s">
        <v>1963</v>
      </c>
      <c r="B590" t="s">
        <v>32</v>
      </c>
      <c r="C590">
        <v>0</v>
      </c>
      <c r="D590" t="s">
        <v>2617</v>
      </c>
      <c r="E590" t="s">
        <v>2612</v>
      </c>
      <c r="F590">
        <v>28</v>
      </c>
      <c r="G590" s="292">
        <v>1300000</v>
      </c>
      <c r="H590" s="292" t="s">
        <v>7</v>
      </c>
      <c r="I590" s="292">
        <v>0</v>
      </c>
      <c r="J590" s="292">
        <v>0</v>
      </c>
      <c r="K590" s="292">
        <v>0</v>
      </c>
      <c r="L590" s="292">
        <v>0</v>
      </c>
      <c r="M590" s="292">
        <v>0</v>
      </c>
    </row>
    <row r="591" spans="1:13" x14ac:dyDescent="0.25">
      <c r="A591" t="s">
        <v>1589</v>
      </c>
      <c r="B591" t="s">
        <v>32</v>
      </c>
      <c r="C591" t="s">
        <v>412</v>
      </c>
      <c r="D591" t="s">
        <v>2618</v>
      </c>
      <c r="E591" t="s">
        <v>2612</v>
      </c>
      <c r="F591">
        <v>21</v>
      </c>
      <c r="G591" s="292">
        <v>1744166</v>
      </c>
      <c r="H591" s="292" t="s">
        <v>8</v>
      </c>
      <c r="I591" s="292">
        <v>0</v>
      </c>
      <c r="J591" s="292">
        <v>0</v>
      </c>
      <c r="K591" s="292">
        <v>0</v>
      </c>
      <c r="L591" s="292">
        <v>0</v>
      </c>
      <c r="M591" s="292">
        <v>0</v>
      </c>
    </row>
    <row r="592" spans="1:13" x14ac:dyDescent="0.25">
      <c r="A592" t="s">
        <v>2211</v>
      </c>
      <c r="B592" t="s">
        <v>32</v>
      </c>
      <c r="C592">
        <v>0</v>
      </c>
      <c r="D592" t="s">
        <v>2617</v>
      </c>
      <c r="E592" t="s">
        <v>2612</v>
      </c>
      <c r="F592">
        <v>29</v>
      </c>
      <c r="G592" s="292">
        <v>700000</v>
      </c>
      <c r="H592" s="292" t="s">
        <v>7</v>
      </c>
      <c r="I592" s="292">
        <v>0</v>
      </c>
      <c r="J592" s="292">
        <v>0</v>
      </c>
      <c r="K592" s="292">
        <v>0</v>
      </c>
      <c r="L592" s="292">
        <v>0</v>
      </c>
      <c r="M592" s="292">
        <v>0</v>
      </c>
    </row>
    <row r="593" spans="1:13" x14ac:dyDescent="0.25">
      <c r="A593" t="s">
        <v>1442</v>
      </c>
      <c r="B593" t="s">
        <v>32</v>
      </c>
      <c r="C593">
        <v>0</v>
      </c>
      <c r="D593" t="s">
        <v>2751</v>
      </c>
      <c r="E593" t="s">
        <v>2612</v>
      </c>
      <c r="F593">
        <v>29</v>
      </c>
      <c r="G593" s="292">
        <v>700000</v>
      </c>
      <c r="H593" s="292">
        <v>700000</v>
      </c>
      <c r="I593" s="292" t="s">
        <v>7</v>
      </c>
      <c r="J593" s="292">
        <v>0</v>
      </c>
      <c r="K593" s="292">
        <v>0</v>
      </c>
      <c r="L593" s="292">
        <v>0</v>
      </c>
      <c r="M593" s="292">
        <v>0</v>
      </c>
    </row>
    <row r="594" spans="1:13" x14ac:dyDescent="0.25">
      <c r="A594" t="s">
        <v>1610</v>
      </c>
      <c r="B594" t="s">
        <v>32</v>
      </c>
      <c r="C594" t="s">
        <v>395</v>
      </c>
      <c r="D594" t="s">
        <v>2617</v>
      </c>
      <c r="E594" t="s">
        <v>2612</v>
      </c>
      <c r="F594">
        <v>22</v>
      </c>
      <c r="G594" s="292">
        <v>890000</v>
      </c>
      <c r="H594" s="292" t="s">
        <v>8</v>
      </c>
      <c r="I594" s="292">
        <v>0</v>
      </c>
      <c r="J594" s="292">
        <v>0</v>
      </c>
      <c r="K594" s="292">
        <v>0</v>
      </c>
      <c r="L594" s="292">
        <v>0</v>
      </c>
      <c r="M594" s="292">
        <v>0</v>
      </c>
    </row>
    <row r="595" spans="1:13" x14ac:dyDescent="0.25">
      <c r="A595" t="s">
        <v>1592</v>
      </c>
      <c r="B595" t="s">
        <v>32</v>
      </c>
      <c r="C595">
        <v>0</v>
      </c>
      <c r="D595" t="s">
        <v>128</v>
      </c>
      <c r="E595" t="s">
        <v>2612</v>
      </c>
      <c r="F595">
        <v>24</v>
      </c>
      <c r="G595" s="292">
        <v>3500000</v>
      </c>
      <c r="H595" s="292" t="s">
        <v>8</v>
      </c>
      <c r="I595" s="292">
        <v>0</v>
      </c>
      <c r="J595" s="292">
        <v>0</v>
      </c>
      <c r="K595" s="292">
        <v>0</v>
      </c>
      <c r="L595" s="292">
        <v>0</v>
      </c>
      <c r="M595" s="292">
        <v>0</v>
      </c>
    </row>
    <row r="596" spans="1:13" x14ac:dyDescent="0.25">
      <c r="A596" t="s">
        <v>1643</v>
      </c>
      <c r="B596" t="s">
        <v>32</v>
      </c>
      <c r="C596" t="s">
        <v>2696</v>
      </c>
      <c r="D596" t="s">
        <v>128</v>
      </c>
      <c r="E596" t="s">
        <v>2612</v>
      </c>
      <c r="F596">
        <v>36</v>
      </c>
      <c r="G596" s="292">
        <v>1300000</v>
      </c>
      <c r="H596" s="292">
        <v>1300000</v>
      </c>
      <c r="I596" s="292" t="s">
        <v>7</v>
      </c>
      <c r="J596" s="292">
        <v>0</v>
      </c>
      <c r="K596" s="292">
        <v>0</v>
      </c>
      <c r="L596" s="292">
        <v>0</v>
      </c>
      <c r="M596" s="292">
        <v>0</v>
      </c>
    </row>
    <row r="597" spans="1:13" x14ac:dyDescent="0.25">
      <c r="A597" t="s">
        <v>1593</v>
      </c>
      <c r="B597" t="s">
        <v>32</v>
      </c>
      <c r="C597">
        <v>0</v>
      </c>
      <c r="D597" t="s">
        <v>128</v>
      </c>
      <c r="E597" t="s">
        <v>2612</v>
      </c>
      <c r="F597">
        <v>27</v>
      </c>
      <c r="G597" s="292">
        <v>1150000</v>
      </c>
      <c r="H597" s="292" t="s">
        <v>7</v>
      </c>
      <c r="I597" s="292">
        <v>0</v>
      </c>
      <c r="J597" s="292">
        <v>0</v>
      </c>
      <c r="K597" s="292">
        <v>0</v>
      </c>
      <c r="L597" s="292">
        <v>0</v>
      </c>
      <c r="M597" s="292">
        <v>0</v>
      </c>
    </row>
    <row r="598" spans="1:13" x14ac:dyDescent="0.25">
      <c r="A598" t="s">
        <v>2752</v>
      </c>
      <c r="B598" t="s">
        <v>32</v>
      </c>
      <c r="C598" t="s">
        <v>379</v>
      </c>
      <c r="D598" t="s">
        <v>2611</v>
      </c>
      <c r="E598" t="s">
        <v>383</v>
      </c>
      <c r="F598">
        <v>34</v>
      </c>
      <c r="G598" s="292">
        <v>5800000</v>
      </c>
      <c r="H598" s="292" t="s">
        <v>7</v>
      </c>
      <c r="I598" s="292">
        <v>0</v>
      </c>
      <c r="J598" s="292">
        <v>0</v>
      </c>
      <c r="K598" s="292">
        <v>0</v>
      </c>
      <c r="L598" s="292">
        <v>0</v>
      </c>
      <c r="M598" s="292">
        <v>0</v>
      </c>
    </row>
    <row r="599" spans="1:13" x14ac:dyDescent="0.25">
      <c r="A599" t="s">
        <v>2753</v>
      </c>
      <c r="B599" t="s">
        <v>32</v>
      </c>
      <c r="C599" t="s">
        <v>395</v>
      </c>
      <c r="D599" t="s">
        <v>2613</v>
      </c>
      <c r="E599" t="s">
        <v>2619</v>
      </c>
      <c r="F599">
        <v>18</v>
      </c>
      <c r="G599" s="292">
        <v>925000</v>
      </c>
      <c r="H599" s="292">
        <v>925000</v>
      </c>
      <c r="I599" s="292">
        <v>925000</v>
      </c>
      <c r="J599" s="292" t="s">
        <v>8</v>
      </c>
      <c r="K599" s="292">
        <v>0</v>
      </c>
      <c r="L599" s="292">
        <v>0</v>
      </c>
      <c r="M599" s="292">
        <v>0</v>
      </c>
    </row>
    <row r="600" spans="1:13" x14ac:dyDescent="0.25">
      <c r="A600" t="s">
        <v>1595</v>
      </c>
      <c r="B600" t="s">
        <v>32</v>
      </c>
      <c r="C600" t="s">
        <v>395</v>
      </c>
      <c r="D600" t="s">
        <v>2615</v>
      </c>
      <c r="E600" t="s">
        <v>2619</v>
      </c>
      <c r="F600">
        <v>21</v>
      </c>
      <c r="G600" s="292">
        <v>925000</v>
      </c>
      <c r="H600" s="292" t="s">
        <v>8</v>
      </c>
      <c r="I600" s="292">
        <v>0</v>
      </c>
      <c r="J600" s="292">
        <v>0</v>
      </c>
      <c r="K600" s="292">
        <v>0</v>
      </c>
      <c r="L600" s="292">
        <v>0</v>
      </c>
      <c r="M600" s="292">
        <v>0</v>
      </c>
    </row>
    <row r="601" spans="1:13" x14ac:dyDescent="0.25">
      <c r="A601" t="s">
        <v>1596</v>
      </c>
      <c r="B601" t="s">
        <v>32</v>
      </c>
      <c r="C601" t="s">
        <v>395</v>
      </c>
      <c r="D601" t="s">
        <v>73</v>
      </c>
      <c r="E601" t="s">
        <v>2619</v>
      </c>
      <c r="F601">
        <v>22</v>
      </c>
      <c r="G601" s="292">
        <v>919166</v>
      </c>
      <c r="H601" s="292" t="s">
        <v>8</v>
      </c>
      <c r="I601" s="292">
        <v>0</v>
      </c>
      <c r="J601" s="292">
        <v>0</v>
      </c>
      <c r="K601" s="292">
        <v>0</v>
      </c>
      <c r="L601" s="292">
        <v>0</v>
      </c>
      <c r="M601" s="292">
        <v>0</v>
      </c>
    </row>
    <row r="602" spans="1:13" x14ac:dyDescent="0.25">
      <c r="A602" t="s">
        <v>1597</v>
      </c>
      <c r="B602" t="s">
        <v>32</v>
      </c>
      <c r="C602" t="s">
        <v>395</v>
      </c>
      <c r="D602" t="s">
        <v>2613</v>
      </c>
      <c r="E602" t="s">
        <v>2619</v>
      </c>
      <c r="F602">
        <v>21</v>
      </c>
      <c r="G602" s="292">
        <v>894166</v>
      </c>
      <c r="H602" s="292">
        <v>894166</v>
      </c>
      <c r="I602" s="292" t="s">
        <v>8</v>
      </c>
      <c r="J602" s="292">
        <v>0</v>
      </c>
      <c r="K602" s="292">
        <v>0</v>
      </c>
      <c r="L602" s="292">
        <v>0</v>
      </c>
      <c r="M602" s="292">
        <v>0</v>
      </c>
    </row>
    <row r="603" spans="1:13" x14ac:dyDescent="0.25">
      <c r="A603" t="s">
        <v>1598</v>
      </c>
      <c r="B603" t="s">
        <v>32</v>
      </c>
      <c r="C603" t="s">
        <v>395</v>
      </c>
      <c r="D603" t="s">
        <v>2611</v>
      </c>
      <c r="E603" t="s">
        <v>2619</v>
      </c>
      <c r="F603">
        <v>21</v>
      </c>
      <c r="G603" s="292">
        <v>894166</v>
      </c>
      <c r="H603" s="292">
        <v>894166</v>
      </c>
      <c r="I603" s="292" t="s">
        <v>8</v>
      </c>
      <c r="J603" s="292">
        <v>0</v>
      </c>
      <c r="K603" s="292">
        <v>0</v>
      </c>
      <c r="L603" s="292">
        <v>0</v>
      </c>
      <c r="M603" s="292">
        <v>0</v>
      </c>
    </row>
    <row r="604" spans="1:13" x14ac:dyDescent="0.25">
      <c r="A604" t="s">
        <v>2754</v>
      </c>
      <c r="B604" t="s">
        <v>32</v>
      </c>
      <c r="C604" t="s">
        <v>395</v>
      </c>
      <c r="D604" t="s">
        <v>73</v>
      </c>
      <c r="E604" t="s">
        <v>2619</v>
      </c>
      <c r="F604">
        <v>20</v>
      </c>
      <c r="G604" s="292">
        <v>925000</v>
      </c>
      <c r="H604" s="292">
        <v>925000</v>
      </c>
      <c r="I604" s="292">
        <v>925000</v>
      </c>
      <c r="J604" s="292" t="s">
        <v>8</v>
      </c>
      <c r="K604" s="292">
        <v>0</v>
      </c>
      <c r="L604" s="292">
        <v>0</v>
      </c>
      <c r="M604" s="292">
        <v>0</v>
      </c>
    </row>
    <row r="605" spans="1:13" x14ac:dyDescent="0.25">
      <c r="A605" t="s">
        <v>2755</v>
      </c>
      <c r="B605" t="s">
        <v>32</v>
      </c>
      <c r="C605" t="s">
        <v>395</v>
      </c>
      <c r="D605" t="s">
        <v>2613</v>
      </c>
      <c r="E605" t="s">
        <v>2619</v>
      </c>
      <c r="F605">
        <v>19</v>
      </c>
      <c r="G605" s="292">
        <v>894167</v>
      </c>
      <c r="H605" s="292">
        <v>894167</v>
      </c>
      <c r="I605" s="292">
        <v>894167</v>
      </c>
      <c r="J605" s="292" t="s">
        <v>8</v>
      </c>
      <c r="K605" s="292">
        <v>0</v>
      </c>
      <c r="L605" s="292">
        <v>0</v>
      </c>
      <c r="M605" s="292">
        <v>0</v>
      </c>
    </row>
    <row r="606" spans="1:13" x14ac:dyDescent="0.25">
      <c r="A606" t="s">
        <v>2756</v>
      </c>
      <c r="B606" t="s">
        <v>32</v>
      </c>
      <c r="C606" t="s">
        <v>395</v>
      </c>
      <c r="D606" t="s">
        <v>2676</v>
      </c>
      <c r="E606" t="s">
        <v>2619</v>
      </c>
      <c r="F606">
        <v>23</v>
      </c>
      <c r="G606" s="292">
        <v>925000</v>
      </c>
      <c r="H606" s="292">
        <v>925000</v>
      </c>
      <c r="I606" s="292" t="s">
        <v>8</v>
      </c>
      <c r="J606" s="292">
        <v>0</v>
      </c>
      <c r="K606" s="292">
        <v>0</v>
      </c>
      <c r="L606" s="292">
        <v>0</v>
      </c>
      <c r="M606" s="292">
        <v>0</v>
      </c>
    </row>
    <row r="607" spans="1:13" x14ac:dyDescent="0.25">
      <c r="A607" t="s">
        <v>1601</v>
      </c>
      <c r="B607" t="s">
        <v>32</v>
      </c>
      <c r="C607" t="s">
        <v>395</v>
      </c>
      <c r="D607" t="s">
        <v>73</v>
      </c>
      <c r="E607" t="s">
        <v>2619</v>
      </c>
      <c r="F607">
        <v>22</v>
      </c>
      <c r="G607" s="292">
        <v>925000</v>
      </c>
      <c r="H607" s="292" t="s">
        <v>8</v>
      </c>
      <c r="I607" s="292">
        <v>0</v>
      </c>
      <c r="J607" s="292">
        <v>0</v>
      </c>
      <c r="K607" s="292">
        <v>0</v>
      </c>
      <c r="L607" s="292">
        <v>0</v>
      </c>
      <c r="M607" s="292">
        <v>0</v>
      </c>
    </row>
    <row r="608" spans="1:13" x14ac:dyDescent="0.25">
      <c r="A608" t="s">
        <v>1602</v>
      </c>
      <c r="B608" t="s">
        <v>32</v>
      </c>
      <c r="C608" t="s">
        <v>395</v>
      </c>
      <c r="D608" t="s">
        <v>73</v>
      </c>
      <c r="E608" t="s">
        <v>2619</v>
      </c>
      <c r="F608">
        <v>21</v>
      </c>
      <c r="G608" s="292">
        <v>800000</v>
      </c>
      <c r="H608" s="292">
        <v>800000</v>
      </c>
      <c r="I608" s="292" t="s">
        <v>8</v>
      </c>
      <c r="J608" s="292">
        <v>0</v>
      </c>
      <c r="K608" s="292">
        <v>0</v>
      </c>
      <c r="L608" s="292">
        <v>0</v>
      </c>
      <c r="M608" s="292">
        <v>0</v>
      </c>
    </row>
    <row r="609" spans="1:13" x14ac:dyDescent="0.25">
      <c r="A609" t="s">
        <v>1603</v>
      </c>
      <c r="B609" t="s">
        <v>32</v>
      </c>
      <c r="C609" t="s">
        <v>395</v>
      </c>
      <c r="D609" t="s">
        <v>73</v>
      </c>
      <c r="E609" t="s">
        <v>2619</v>
      </c>
      <c r="F609">
        <v>22</v>
      </c>
      <c r="G609" s="292">
        <v>759258</v>
      </c>
      <c r="H609" s="292">
        <v>759258</v>
      </c>
      <c r="I609" s="292" t="s">
        <v>8</v>
      </c>
      <c r="J609" s="292">
        <v>0</v>
      </c>
      <c r="K609" s="292">
        <v>0</v>
      </c>
      <c r="L609" s="292">
        <v>0</v>
      </c>
      <c r="M609" s="292">
        <v>0</v>
      </c>
    </row>
    <row r="610" spans="1:13" x14ac:dyDescent="0.25">
      <c r="A610" t="s">
        <v>1600</v>
      </c>
      <c r="B610" t="s">
        <v>32</v>
      </c>
      <c r="C610" t="s">
        <v>395</v>
      </c>
      <c r="D610" t="s">
        <v>73</v>
      </c>
      <c r="E610" t="s">
        <v>2619</v>
      </c>
      <c r="F610">
        <v>19</v>
      </c>
      <c r="G610" s="292">
        <v>863333</v>
      </c>
      <c r="H610" s="292">
        <v>863333</v>
      </c>
      <c r="I610" s="292">
        <v>863333</v>
      </c>
      <c r="J610" s="292" t="s">
        <v>8</v>
      </c>
      <c r="K610" s="292">
        <v>0</v>
      </c>
      <c r="L610" s="292">
        <v>0</v>
      </c>
      <c r="M610" s="292">
        <v>0</v>
      </c>
    </row>
    <row r="611" spans="1:13" x14ac:dyDescent="0.25">
      <c r="A611" t="s">
        <v>1605</v>
      </c>
      <c r="B611" t="s">
        <v>32</v>
      </c>
      <c r="C611" t="s">
        <v>395</v>
      </c>
      <c r="D611" t="s">
        <v>2613</v>
      </c>
      <c r="E611" t="s">
        <v>2619</v>
      </c>
      <c r="F611">
        <v>22</v>
      </c>
      <c r="G611" s="292">
        <v>935833</v>
      </c>
      <c r="H611" s="292" t="s">
        <v>8</v>
      </c>
      <c r="I611" s="292">
        <v>0</v>
      </c>
      <c r="J611" s="292">
        <v>0</v>
      </c>
      <c r="K611" s="292">
        <v>0</v>
      </c>
      <c r="L611" s="292">
        <v>0</v>
      </c>
      <c r="M611" s="292">
        <v>0</v>
      </c>
    </row>
    <row r="612" spans="1:13" x14ac:dyDescent="0.25">
      <c r="A612" t="s">
        <v>1584</v>
      </c>
      <c r="B612" t="s">
        <v>32</v>
      </c>
      <c r="C612">
        <v>0</v>
      </c>
      <c r="D612" t="s">
        <v>2613</v>
      </c>
      <c r="E612" t="s">
        <v>2619</v>
      </c>
      <c r="F612">
        <v>29</v>
      </c>
      <c r="G612" s="292">
        <v>700000</v>
      </c>
      <c r="H612" s="292" t="s">
        <v>7</v>
      </c>
      <c r="I612" s="292">
        <v>0</v>
      </c>
      <c r="J612" s="292">
        <v>0</v>
      </c>
      <c r="K612" s="292">
        <v>0</v>
      </c>
      <c r="L612" s="292">
        <v>0</v>
      </c>
      <c r="M612" s="292">
        <v>0</v>
      </c>
    </row>
    <row r="613" spans="1:13" x14ac:dyDescent="0.25">
      <c r="A613" t="s">
        <v>1654</v>
      </c>
      <c r="B613" t="s">
        <v>32</v>
      </c>
      <c r="C613">
        <v>0</v>
      </c>
      <c r="D613" t="s">
        <v>73</v>
      </c>
      <c r="E613" t="s">
        <v>2619</v>
      </c>
      <c r="F613">
        <v>33</v>
      </c>
      <c r="G613" s="292">
        <v>700000</v>
      </c>
      <c r="H613" s="292" t="s">
        <v>7</v>
      </c>
      <c r="I613" s="292">
        <v>0</v>
      </c>
      <c r="J613" s="292">
        <v>0</v>
      </c>
      <c r="K613" s="292">
        <v>0</v>
      </c>
      <c r="L613" s="292">
        <v>0</v>
      </c>
      <c r="M613" s="292">
        <v>0</v>
      </c>
    </row>
    <row r="614" spans="1:13" x14ac:dyDescent="0.25">
      <c r="A614" t="s">
        <v>1615</v>
      </c>
      <c r="B614" t="s">
        <v>32</v>
      </c>
      <c r="C614">
        <v>0</v>
      </c>
      <c r="D614" t="s">
        <v>73</v>
      </c>
      <c r="E614" t="s">
        <v>2619</v>
      </c>
      <c r="F614">
        <v>23</v>
      </c>
      <c r="G614" s="292" t="s">
        <v>8</v>
      </c>
      <c r="H614" s="292">
        <v>0</v>
      </c>
      <c r="I614" s="292">
        <v>0</v>
      </c>
      <c r="J614" s="292">
        <v>0</v>
      </c>
      <c r="K614" s="292">
        <v>0</v>
      </c>
      <c r="L614" s="292">
        <v>0</v>
      </c>
      <c r="M614" s="292">
        <v>0</v>
      </c>
    </row>
    <row r="615" spans="1:13" x14ac:dyDescent="0.25">
      <c r="A615" t="s">
        <v>1594</v>
      </c>
      <c r="B615" t="s">
        <v>32</v>
      </c>
      <c r="C615" t="s">
        <v>395</v>
      </c>
      <c r="D615" t="s">
        <v>2617</v>
      </c>
      <c r="E615" t="s">
        <v>2619</v>
      </c>
      <c r="F615">
        <v>20</v>
      </c>
      <c r="G615" s="292">
        <v>1425000</v>
      </c>
      <c r="H615" s="292">
        <v>1425000</v>
      </c>
      <c r="I615" s="292" t="s">
        <v>8</v>
      </c>
      <c r="J615" s="292">
        <v>0</v>
      </c>
      <c r="K615" s="292">
        <v>0</v>
      </c>
      <c r="L615" s="292">
        <v>0</v>
      </c>
      <c r="M615" s="292">
        <v>0</v>
      </c>
    </row>
    <row r="616" spans="1:13" x14ac:dyDescent="0.25">
      <c r="A616" t="s">
        <v>1606</v>
      </c>
      <c r="B616" t="s">
        <v>32</v>
      </c>
      <c r="C616" t="s">
        <v>395</v>
      </c>
      <c r="D616" t="s">
        <v>82</v>
      </c>
      <c r="E616" t="s">
        <v>2619</v>
      </c>
      <c r="F616">
        <v>22</v>
      </c>
      <c r="G616" s="292">
        <v>910833</v>
      </c>
      <c r="H616" s="292" t="s">
        <v>8</v>
      </c>
      <c r="I616" s="292">
        <v>0</v>
      </c>
      <c r="J616" s="292">
        <v>0</v>
      </c>
      <c r="K616" s="292">
        <v>0</v>
      </c>
      <c r="L616" s="292">
        <v>0</v>
      </c>
      <c r="M616" s="292">
        <v>0</v>
      </c>
    </row>
    <row r="617" spans="1:13" x14ac:dyDescent="0.25">
      <c r="A617" t="s">
        <v>1609</v>
      </c>
      <c r="B617" t="s">
        <v>32</v>
      </c>
      <c r="C617" t="s">
        <v>395</v>
      </c>
      <c r="D617" t="s">
        <v>82</v>
      </c>
      <c r="E617" t="s">
        <v>2619</v>
      </c>
      <c r="F617">
        <v>21</v>
      </c>
      <c r="G617" s="292">
        <v>721600</v>
      </c>
      <c r="H617" s="292">
        <v>721600</v>
      </c>
      <c r="I617" s="292" t="s">
        <v>8</v>
      </c>
      <c r="J617" s="292">
        <v>0</v>
      </c>
      <c r="K617" s="292">
        <v>0</v>
      </c>
      <c r="L617" s="292">
        <v>0</v>
      </c>
      <c r="M617" s="292">
        <v>0</v>
      </c>
    </row>
    <row r="618" spans="1:13" x14ac:dyDescent="0.25">
      <c r="A618" t="s">
        <v>1612</v>
      </c>
      <c r="B618" t="s">
        <v>32</v>
      </c>
      <c r="C618">
        <v>0</v>
      </c>
      <c r="D618" t="s">
        <v>2618</v>
      </c>
      <c r="E618" t="s">
        <v>2619</v>
      </c>
      <c r="F618">
        <v>29</v>
      </c>
      <c r="G618" s="292">
        <v>700000</v>
      </c>
      <c r="H618" s="292" t="s">
        <v>7</v>
      </c>
      <c r="I618" s="292">
        <v>0</v>
      </c>
      <c r="J618" s="292">
        <v>0</v>
      </c>
      <c r="K618" s="292">
        <v>0</v>
      </c>
      <c r="L618" s="292">
        <v>0</v>
      </c>
      <c r="M618" s="292">
        <v>0</v>
      </c>
    </row>
    <row r="619" spans="1:13" x14ac:dyDescent="0.25">
      <c r="A619" t="s">
        <v>1614</v>
      </c>
      <c r="B619" t="s">
        <v>32</v>
      </c>
      <c r="C619">
        <v>0</v>
      </c>
      <c r="D619" t="s">
        <v>2618</v>
      </c>
      <c r="E619" t="s">
        <v>2619</v>
      </c>
      <c r="F619">
        <v>25</v>
      </c>
      <c r="G619" s="292">
        <v>700000</v>
      </c>
      <c r="H619" s="292" t="s">
        <v>8</v>
      </c>
      <c r="I619" s="292">
        <v>0</v>
      </c>
      <c r="J619" s="292">
        <v>0</v>
      </c>
      <c r="K619" s="292">
        <v>0</v>
      </c>
      <c r="L619" s="292">
        <v>0</v>
      </c>
      <c r="M619" s="292">
        <v>0</v>
      </c>
    </row>
    <row r="620" spans="1:13" x14ac:dyDescent="0.25">
      <c r="A620" t="s">
        <v>1611</v>
      </c>
      <c r="B620" t="s">
        <v>32</v>
      </c>
      <c r="C620">
        <v>0</v>
      </c>
      <c r="D620" t="s">
        <v>82</v>
      </c>
      <c r="E620" t="s">
        <v>2619</v>
      </c>
      <c r="F620">
        <v>23</v>
      </c>
      <c r="G620" s="292" t="s">
        <v>8</v>
      </c>
      <c r="H620" s="292">
        <v>0</v>
      </c>
      <c r="I620" s="292">
        <v>0</v>
      </c>
      <c r="J620" s="292">
        <v>0</v>
      </c>
      <c r="K620" s="292">
        <v>0</v>
      </c>
      <c r="L620" s="292">
        <v>0</v>
      </c>
      <c r="M620" s="292">
        <v>0</v>
      </c>
    </row>
    <row r="621" spans="1:13" x14ac:dyDescent="0.25">
      <c r="A621" t="s">
        <v>1599</v>
      </c>
      <c r="B621" t="s">
        <v>32</v>
      </c>
      <c r="C621">
        <v>0</v>
      </c>
      <c r="D621" t="s">
        <v>82</v>
      </c>
      <c r="E621" t="s">
        <v>2619</v>
      </c>
      <c r="F621">
        <v>23</v>
      </c>
      <c r="G621" s="292" t="s">
        <v>8</v>
      </c>
      <c r="H621" s="292">
        <v>0</v>
      </c>
      <c r="I621" s="292">
        <v>0</v>
      </c>
      <c r="J621" s="292">
        <v>0</v>
      </c>
      <c r="K621" s="292">
        <v>0</v>
      </c>
      <c r="L621" s="292">
        <v>0</v>
      </c>
      <c r="M621" s="292">
        <v>0</v>
      </c>
    </row>
    <row r="622" spans="1:13" x14ac:dyDescent="0.25">
      <c r="A622" t="s">
        <v>2019</v>
      </c>
      <c r="B622" t="s">
        <v>32</v>
      </c>
      <c r="C622">
        <v>0</v>
      </c>
      <c r="D622" t="s">
        <v>128</v>
      </c>
      <c r="E622" t="s">
        <v>2619</v>
      </c>
      <c r="F622">
        <v>24</v>
      </c>
      <c r="G622" s="292">
        <v>700000</v>
      </c>
      <c r="H622" s="292" t="s">
        <v>8</v>
      </c>
      <c r="I622" s="292">
        <v>0</v>
      </c>
      <c r="J622" s="292">
        <v>0</v>
      </c>
      <c r="K622" s="292">
        <v>0</v>
      </c>
      <c r="L622" s="292">
        <v>0</v>
      </c>
      <c r="M622" s="292">
        <v>0</v>
      </c>
    </row>
    <row r="623" spans="1:13" x14ac:dyDescent="0.25">
      <c r="A623" t="s">
        <v>1427</v>
      </c>
      <c r="B623" t="s">
        <v>32</v>
      </c>
      <c r="C623">
        <v>0</v>
      </c>
      <c r="D623" t="s">
        <v>128</v>
      </c>
      <c r="E623" t="s">
        <v>2619</v>
      </c>
      <c r="F623">
        <v>26</v>
      </c>
      <c r="G623" s="292">
        <v>700000</v>
      </c>
      <c r="H623" s="292" t="s">
        <v>7</v>
      </c>
      <c r="I623" s="292">
        <v>0</v>
      </c>
      <c r="J623" s="292">
        <v>0</v>
      </c>
      <c r="K623" s="292">
        <v>0</v>
      </c>
      <c r="L623" s="292">
        <v>0</v>
      </c>
      <c r="M623" s="292">
        <v>0</v>
      </c>
    </row>
    <row r="624" spans="1:13" x14ac:dyDescent="0.25">
      <c r="A624" t="s">
        <v>1692</v>
      </c>
      <c r="B624" t="s">
        <v>26</v>
      </c>
      <c r="C624" t="s">
        <v>429</v>
      </c>
      <c r="D624" t="s">
        <v>2613</v>
      </c>
      <c r="E624" t="s">
        <v>2612</v>
      </c>
      <c r="F624">
        <v>27</v>
      </c>
      <c r="G624" s="292">
        <v>11642857</v>
      </c>
      <c r="H624" s="292">
        <v>11642857</v>
      </c>
      <c r="I624" s="292">
        <v>11642857</v>
      </c>
      <c r="J624" s="292">
        <v>11642857</v>
      </c>
      <c r="K624" s="292">
        <v>11642857</v>
      </c>
      <c r="L624" s="292">
        <v>11642857</v>
      </c>
      <c r="M624" s="292">
        <v>11642857</v>
      </c>
    </row>
    <row r="625" spans="1:13" x14ac:dyDescent="0.25">
      <c r="A625" t="s">
        <v>2757</v>
      </c>
      <c r="B625" t="s">
        <v>26</v>
      </c>
      <c r="C625" t="s">
        <v>429</v>
      </c>
      <c r="D625" t="s">
        <v>73</v>
      </c>
      <c r="E625" t="s">
        <v>2612</v>
      </c>
      <c r="F625">
        <v>26</v>
      </c>
      <c r="G625" s="292">
        <v>5350000</v>
      </c>
      <c r="H625" s="292">
        <v>5350000</v>
      </c>
      <c r="I625" s="292">
        <v>5350000</v>
      </c>
      <c r="J625" s="292" t="s">
        <v>7</v>
      </c>
      <c r="K625" s="292">
        <v>0</v>
      </c>
      <c r="L625" s="292">
        <v>0</v>
      </c>
      <c r="M625" s="292">
        <v>0</v>
      </c>
    </row>
    <row r="626" spans="1:13" x14ac:dyDescent="0.25">
      <c r="A626" t="s">
        <v>2758</v>
      </c>
      <c r="B626" t="s">
        <v>26</v>
      </c>
      <c r="C626" t="s">
        <v>390</v>
      </c>
      <c r="D626" t="s">
        <v>2613</v>
      </c>
      <c r="E626" t="s">
        <v>2612</v>
      </c>
      <c r="F626">
        <v>28</v>
      </c>
      <c r="G626" s="292">
        <v>4625000</v>
      </c>
      <c r="H626" s="292" t="s">
        <v>7</v>
      </c>
      <c r="I626" s="292">
        <v>0</v>
      </c>
      <c r="J626" s="292">
        <v>0</v>
      </c>
      <c r="K626" s="292">
        <v>0</v>
      </c>
      <c r="L626" s="292">
        <v>0</v>
      </c>
      <c r="M626" s="292">
        <v>0</v>
      </c>
    </row>
    <row r="627" spans="1:13" x14ac:dyDescent="0.25">
      <c r="A627" t="s">
        <v>1810</v>
      </c>
      <c r="B627" t="s">
        <v>26</v>
      </c>
      <c r="C627">
        <v>0</v>
      </c>
      <c r="D627" t="s">
        <v>2678</v>
      </c>
      <c r="E627" t="s">
        <v>2612</v>
      </c>
      <c r="F627">
        <v>26</v>
      </c>
      <c r="G627" s="292">
        <v>4000000</v>
      </c>
      <c r="H627" s="292" t="s">
        <v>7</v>
      </c>
      <c r="I627" s="292">
        <v>0</v>
      </c>
      <c r="J627" s="292">
        <v>0</v>
      </c>
      <c r="K627" s="292">
        <v>0</v>
      </c>
      <c r="L627" s="292">
        <v>0</v>
      </c>
      <c r="M627" s="292">
        <v>0</v>
      </c>
    </row>
    <row r="628" spans="1:13" x14ac:dyDescent="0.25">
      <c r="A628" t="s">
        <v>2313</v>
      </c>
      <c r="B628" t="s">
        <v>26</v>
      </c>
      <c r="C628">
        <v>0</v>
      </c>
      <c r="D628" t="s">
        <v>2621</v>
      </c>
      <c r="E628" t="s">
        <v>2612</v>
      </c>
      <c r="F628">
        <v>25</v>
      </c>
      <c r="G628" s="292">
        <v>3100000</v>
      </c>
      <c r="H628" s="292" t="s">
        <v>8</v>
      </c>
      <c r="I628" s="292">
        <v>0</v>
      </c>
      <c r="J628" s="292">
        <v>0</v>
      </c>
      <c r="K628" s="292">
        <v>0</v>
      </c>
      <c r="L628" s="292">
        <v>0</v>
      </c>
      <c r="M628" s="292">
        <v>0</v>
      </c>
    </row>
    <row r="629" spans="1:13" x14ac:dyDescent="0.25">
      <c r="A629" t="s">
        <v>1373</v>
      </c>
      <c r="B629" t="s">
        <v>26</v>
      </c>
      <c r="C629" t="s">
        <v>2689</v>
      </c>
      <c r="D629" t="s">
        <v>2613</v>
      </c>
      <c r="E629" t="s">
        <v>2612</v>
      </c>
      <c r="F629">
        <v>31</v>
      </c>
      <c r="G629" s="292">
        <v>1900000</v>
      </c>
      <c r="H629" s="292" t="s">
        <v>7</v>
      </c>
      <c r="I629" s="292">
        <v>0</v>
      </c>
      <c r="J629" s="292">
        <v>0</v>
      </c>
      <c r="K629" s="292">
        <v>0</v>
      </c>
      <c r="L629" s="292">
        <v>0</v>
      </c>
      <c r="M629" s="292">
        <v>0</v>
      </c>
    </row>
    <row r="630" spans="1:13" x14ac:dyDescent="0.25">
      <c r="A630" t="s">
        <v>2759</v>
      </c>
      <c r="B630" t="s">
        <v>26</v>
      </c>
      <c r="C630">
        <v>0</v>
      </c>
      <c r="D630" t="s">
        <v>2611</v>
      </c>
      <c r="E630" t="s">
        <v>2612</v>
      </c>
      <c r="F630">
        <v>27</v>
      </c>
      <c r="G630" s="292">
        <v>1850000</v>
      </c>
      <c r="H630" s="292" t="s">
        <v>7</v>
      </c>
      <c r="I630" s="292">
        <v>0</v>
      </c>
      <c r="J630" s="292">
        <v>0</v>
      </c>
      <c r="K630" s="292">
        <v>0</v>
      </c>
      <c r="L630" s="292">
        <v>0</v>
      </c>
      <c r="M630" s="292">
        <v>0</v>
      </c>
    </row>
    <row r="631" spans="1:13" x14ac:dyDescent="0.25">
      <c r="A631" t="s">
        <v>1823</v>
      </c>
      <c r="B631" t="s">
        <v>26</v>
      </c>
      <c r="C631" t="s">
        <v>395</v>
      </c>
      <c r="D631" t="s">
        <v>2623</v>
      </c>
      <c r="E631" t="s">
        <v>2612</v>
      </c>
      <c r="F631">
        <v>19</v>
      </c>
      <c r="G631" s="292">
        <v>1244166</v>
      </c>
      <c r="H631" s="292">
        <v>1244166</v>
      </c>
      <c r="I631" s="292" t="s">
        <v>8</v>
      </c>
      <c r="J631" s="292">
        <v>0</v>
      </c>
      <c r="K631" s="292">
        <v>0</v>
      </c>
      <c r="L631" s="292">
        <v>0</v>
      </c>
      <c r="M631" s="292">
        <v>0</v>
      </c>
    </row>
    <row r="632" spans="1:13" x14ac:dyDescent="0.25">
      <c r="A632" t="s">
        <v>1824</v>
      </c>
      <c r="B632" t="s">
        <v>26</v>
      </c>
      <c r="C632" t="s">
        <v>395</v>
      </c>
      <c r="D632" t="s">
        <v>2626</v>
      </c>
      <c r="E632" t="s">
        <v>2612</v>
      </c>
      <c r="F632">
        <v>20</v>
      </c>
      <c r="G632" s="292">
        <v>1744166</v>
      </c>
      <c r="H632" s="292">
        <v>1744166</v>
      </c>
      <c r="I632" s="292" t="s">
        <v>8</v>
      </c>
      <c r="J632" s="292">
        <v>0</v>
      </c>
      <c r="K632" s="292">
        <v>0</v>
      </c>
      <c r="L632" s="292">
        <v>0</v>
      </c>
      <c r="M632" s="292">
        <v>0</v>
      </c>
    </row>
    <row r="633" spans="1:13" x14ac:dyDescent="0.25">
      <c r="A633" t="s">
        <v>1826</v>
      </c>
      <c r="B633" t="s">
        <v>26</v>
      </c>
      <c r="C633" t="s">
        <v>395</v>
      </c>
      <c r="D633" t="s">
        <v>73</v>
      </c>
      <c r="E633" t="s">
        <v>2612</v>
      </c>
      <c r="F633">
        <v>21</v>
      </c>
      <c r="G633" s="292">
        <v>863333</v>
      </c>
      <c r="H633" s="292">
        <v>863333</v>
      </c>
      <c r="I633" s="292" t="s">
        <v>8</v>
      </c>
      <c r="J633" s="292">
        <v>0</v>
      </c>
      <c r="K633" s="292">
        <v>0</v>
      </c>
      <c r="L633" s="292">
        <v>0</v>
      </c>
      <c r="M633" s="292">
        <v>0</v>
      </c>
    </row>
    <row r="634" spans="1:13" x14ac:dyDescent="0.25">
      <c r="A634" t="s">
        <v>1685</v>
      </c>
      <c r="B634" t="s">
        <v>26</v>
      </c>
      <c r="C634">
        <v>0</v>
      </c>
      <c r="D634" t="s">
        <v>2626</v>
      </c>
      <c r="E634" t="s">
        <v>2612</v>
      </c>
      <c r="F634">
        <v>27</v>
      </c>
      <c r="G634" s="292">
        <v>750000</v>
      </c>
      <c r="H634" s="292" t="s">
        <v>7</v>
      </c>
      <c r="I634" s="292">
        <v>0</v>
      </c>
      <c r="J634" s="292">
        <v>0</v>
      </c>
      <c r="K634" s="292">
        <v>0</v>
      </c>
      <c r="L634" s="292">
        <v>0</v>
      </c>
      <c r="M634" s="292">
        <v>0</v>
      </c>
    </row>
    <row r="635" spans="1:13" x14ac:dyDescent="0.25">
      <c r="A635" t="s">
        <v>1837</v>
      </c>
      <c r="B635" t="s">
        <v>26</v>
      </c>
      <c r="C635">
        <v>0</v>
      </c>
      <c r="D635" t="s">
        <v>2626</v>
      </c>
      <c r="E635" t="s">
        <v>2612</v>
      </c>
      <c r="F635">
        <v>25</v>
      </c>
      <c r="G635" s="292">
        <v>700000</v>
      </c>
      <c r="H635" s="292" t="s">
        <v>8</v>
      </c>
      <c r="I635" s="292">
        <v>0</v>
      </c>
      <c r="J635" s="292">
        <v>0</v>
      </c>
      <c r="K635" s="292">
        <v>0</v>
      </c>
      <c r="L635" s="292">
        <v>0</v>
      </c>
      <c r="M635" s="292">
        <v>0</v>
      </c>
    </row>
    <row r="636" spans="1:13" x14ac:dyDescent="0.25">
      <c r="A636" t="s">
        <v>2184</v>
      </c>
      <c r="B636" t="s">
        <v>26</v>
      </c>
      <c r="C636">
        <v>0</v>
      </c>
      <c r="D636" t="s">
        <v>2615</v>
      </c>
      <c r="E636" t="s">
        <v>2612</v>
      </c>
      <c r="F636">
        <v>23</v>
      </c>
      <c r="G636" s="292" t="s">
        <v>8</v>
      </c>
      <c r="H636" s="292">
        <v>0</v>
      </c>
      <c r="I636" s="292">
        <v>0</v>
      </c>
      <c r="J636" s="292">
        <v>0</v>
      </c>
      <c r="K636" s="292">
        <v>0</v>
      </c>
      <c r="L636" s="292">
        <v>0</v>
      </c>
      <c r="M636" s="292">
        <v>0</v>
      </c>
    </row>
    <row r="637" spans="1:13" x14ac:dyDescent="0.25">
      <c r="A637" t="s">
        <v>1813</v>
      </c>
      <c r="B637" t="s">
        <v>26</v>
      </c>
      <c r="C637">
        <v>0</v>
      </c>
      <c r="D637" t="s">
        <v>2614</v>
      </c>
      <c r="E637" t="s">
        <v>2612</v>
      </c>
      <c r="F637">
        <v>24</v>
      </c>
      <c r="G637" s="292" t="s">
        <v>8</v>
      </c>
      <c r="H637" s="292">
        <v>0</v>
      </c>
      <c r="I637" s="292">
        <v>0</v>
      </c>
      <c r="J637" s="292">
        <v>0</v>
      </c>
      <c r="K637" s="292">
        <v>0</v>
      </c>
      <c r="L637" s="292">
        <v>0</v>
      </c>
      <c r="M637" s="292">
        <v>0</v>
      </c>
    </row>
    <row r="638" spans="1:13" x14ac:dyDescent="0.25">
      <c r="A638" t="s">
        <v>1814</v>
      </c>
      <c r="B638" t="s">
        <v>26</v>
      </c>
      <c r="C638" t="s">
        <v>379</v>
      </c>
      <c r="D638" t="s">
        <v>2617</v>
      </c>
      <c r="E638" t="s">
        <v>2612</v>
      </c>
      <c r="F638">
        <v>30</v>
      </c>
      <c r="G638" s="292">
        <v>6650000</v>
      </c>
      <c r="H638" s="292">
        <v>6650000</v>
      </c>
      <c r="I638" s="292" t="s">
        <v>7</v>
      </c>
      <c r="J638" s="292">
        <v>0</v>
      </c>
      <c r="K638" s="292">
        <v>0</v>
      </c>
      <c r="L638" s="292">
        <v>0</v>
      </c>
      <c r="M638" s="292">
        <v>0</v>
      </c>
    </row>
    <row r="639" spans="1:13" x14ac:dyDescent="0.25">
      <c r="A639" t="s">
        <v>2526</v>
      </c>
      <c r="B639" t="s">
        <v>26</v>
      </c>
      <c r="C639" t="s">
        <v>429</v>
      </c>
      <c r="D639" t="s">
        <v>2618</v>
      </c>
      <c r="E639" t="s">
        <v>2612</v>
      </c>
      <c r="F639">
        <v>32</v>
      </c>
      <c r="G639" s="292">
        <v>5700000</v>
      </c>
      <c r="H639" s="292">
        <v>5700000</v>
      </c>
      <c r="I639" s="292" t="s">
        <v>7</v>
      </c>
      <c r="J639" s="292">
        <v>0</v>
      </c>
      <c r="K639" s="292">
        <v>0</v>
      </c>
      <c r="L639" s="292">
        <v>0</v>
      </c>
      <c r="M639" s="292">
        <v>0</v>
      </c>
    </row>
    <row r="640" spans="1:13" x14ac:dyDescent="0.25">
      <c r="A640" t="s">
        <v>1815</v>
      </c>
      <c r="B640" t="s">
        <v>26</v>
      </c>
      <c r="C640">
        <v>0</v>
      </c>
      <c r="D640" t="s">
        <v>2618</v>
      </c>
      <c r="E640" t="s">
        <v>2612</v>
      </c>
      <c r="F640">
        <v>25</v>
      </c>
      <c r="G640" s="292">
        <v>5250000</v>
      </c>
      <c r="H640" s="292">
        <v>5250000</v>
      </c>
      <c r="I640" s="292">
        <v>5250000</v>
      </c>
      <c r="J640" s="292">
        <v>5250000</v>
      </c>
      <c r="K640" s="292">
        <v>5250000</v>
      </c>
      <c r="L640" s="292" t="s">
        <v>7</v>
      </c>
      <c r="M640" s="292">
        <v>0</v>
      </c>
    </row>
    <row r="641" spans="1:13" x14ac:dyDescent="0.25">
      <c r="A641" t="s">
        <v>1816</v>
      </c>
      <c r="B641" t="s">
        <v>26</v>
      </c>
      <c r="C641" t="s">
        <v>390</v>
      </c>
      <c r="D641" t="s">
        <v>2760</v>
      </c>
      <c r="E641" t="s">
        <v>2612</v>
      </c>
      <c r="F641">
        <v>30</v>
      </c>
      <c r="G641" s="292">
        <v>4350000</v>
      </c>
      <c r="H641" s="292">
        <v>4350000</v>
      </c>
      <c r="I641" s="292" t="s">
        <v>7</v>
      </c>
      <c r="J641" s="292">
        <v>0</v>
      </c>
      <c r="K641" s="292">
        <v>0</v>
      </c>
      <c r="L641" s="292">
        <v>0</v>
      </c>
      <c r="M641" s="292">
        <v>0</v>
      </c>
    </row>
    <row r="642" spans="1:13" x14ac:dyDescent="0.25">
      <c r="A642" t="s">
        <v>2761</v>
      </c>
      <c r="B642" t="s">
        <v>26</v>
      </c>
      <c r="C642" t="s">
        <v>395</v>
      </c>
      <c r="D642" t="s">
        <v>2617</v>
      </c>
      <c r="E642" t="s">
        <v>2612</v>
      </c>
      <c r="F642">
        <v>21</v>
      </c>
      <c r="G642" s="292">
        <v>1775000</v>
      </c>
      <c r="H642" s="292">
        <v>1775000</v>
      </c>
      <c r="I642" s="292">
        <v>1775000</v>
      </c>
      <c r="J642" s="292" t="s">
        <v>8</v>
      </c>
      <c r="K642" s="292">
        <v>0</v>
      </c>
      <c r="L642" s="292">
        <v>0</v>
      </c>
      <c r="M642" s="292">
        <v>0</v>
      </c>
    </row>
    <row r="643" spans="1:13" x14ac:dyDescent="0.25">
      <c r="A643" t="s">
        <v>1827</v>
      </c>
      <c r="B643" t="s">
        <v>26</v>
      </c>
      <c r="C643" t="s">
        <v>395</v>
      </c>
      <c r="D643" t="s">
        <v>2618</v>
      </c>
      <c r="E643" t="s">
        <v>2612</v>
      </c>
      <c r="F643">
        <v>21</v>
      </c>
      <c r="G643" s="292">
        <v>894166</v>
      </c>
      <c r="H643" s="292">
        <v>894166</v>
      </c>
      <c r="I643" s="292" t="s">
        <v>8</v>
      </c>
      <c r="J643" s="292">
        <v>0</v>
      </c>
      <c r="K643" s="292">
        <v>0</v>
      </c>
      <c r="L643" s="292">
        <v>0</v>
      </c>
      <c r="M643" s="292">
        <v>0</v>
      </c>
    </row>
    <row r="644" spans="1:13" x14ac:dyDescent="0.25">
      <c r="A644" t="s">
        <v>2174</v>
      </c>
      <c r="B644" t="s">
        <v>26</v>
      </c>
      <c r="C644">
        <v>0</v>
      </c>
      <c r="D644" t="s">
        <v>2617</v>
      </c>
      <c r="E644" t="s">
        <v>2612</v>
      </c>
      <c r="F644">
        <v>25</v>
      </c>
      <c r="G644" s="292" t="s">
        <v>8</v>
      </c>
      <c r="H644" s="292">
        <v>0</v>
      </c>
      <c r="I644" s="292">
        <v>0</v>
      </c>
      <c r="J644" s="292">
        <v>0</v>
      </c>
      <c r="K644" s="292">
        <v>0</v>
      </c>
      <c r="L644" s="292">
        <v>0</v>
      </c>
      <c r="M644" s="292">
        <v>0</v>
      </c>
    </row>
    <row r="645" spans="1:13" x14ac:dyDescent="0.25">
      <c r="A645" t="s">
        <v>1817</v>
      </c>
      <c r="B645" t="s">
        <v>26</v>
      </c>
      <c r="C645">
        <v>0</v>
      </c>
      <c r="D645" t="s">
        <v>2617</v>
      </c>
      <c r="E645" t="s">
        <v>2612</v>
      </c>
      <c r="F645">
        <v>23</v>
      </c>
      <c r="G645" s="292" t="s">
        <v>8</v>
      </c>
      <c r="H645" s="292">
        <v>0</v>
      </c>
      <c r="I645" s="292">
        <v>0</v>
      </c>
      <c r="J645" s="292">
        <v>0</v>
      </c>
      <c r="K645" s="292">
        <v>0</v>
      </c>
      <c r="L645" s="292">
        <v>0</v>
      </c>
      <c r="M645" s="292">
        <v>0</v>
      </c>
    </row>
    <row r="646" spans="1:13" x14ac:dyDescent="0.25">
      <c r="A646" t="s">
        <v>1818</v>
      </c>
      <c r="B646" t="s">
        <v>26</v>
      </c>
      <c r="C646" t="s">
        <v>429</v>
      </c>
      <c r="D646" t="s">
        <v>128</v>
      </c>
      <c r="E646" t="s">
        <v>2612</v>
      </c>
      <c r="F646">
        <v>37</v>
      </c>
      <c r="G646" s="292">
        <v>8500000</v>
      </c>
      <c r="H646" s="292">
        <v>8500000</v>
      </c>
      <c r="I646" s="292" t="s">
        <v>7</v>
      </c>
      <c r="J646" s="292">
        <v>0</v>
      </c>
      <c r="K646" s="292">
        <v>0</v>
      </c>
      <c r="L646" s="292">
        <v>0</v>
      </c>
      <c r="M646" s="292">
        <v>0</v>
      </c>
    </row>
    <row r="647" spans="1:13" x14ac:dyDescent="0.25">
      <c r="A647" t="s">
        <v>1829</v>
      </c>
      <c r="B647" t="s">
        <v>26</v>
      </c>
      <c r="C647" t="s">
        <v>395</v>
      </c>
      <c r="D647" t="s">
        <v>128</v>
      </c>
      <c r="E647" t="s">
        <v>2612</v>
      </c>
      <c r="F647">
        <v>23</v>
      </c>
      <c r="G647" s="292">
        <v>925000</v>
      </c>
      <c r="H647" s="292" t="s">
        <v>8</v>
      </c>
      <c r="I647" s="292">
        <v>0</v>
      </c>
      <c r="J647" s="292">
        <v>0</v>
      </c>
      <c r="K647" s="292">
        <v>0</v>
      </c>
      <c r="L647" s="292">
        <v>0</v>
      </c>
      <c r="M647" s="292">
        <v>0</v>
      </c>
    </row>
    <row r="648" spans="1:13" x14ac:dyDescent="0.25">
      <c r="A648" t="s">
        <v>1820</v>
      </c>
      <c r="B648" t="s">
        <v>26</v>
      </c>
      <c r="C648" t="s">
        <v>395</v>
      </c>
      <c r="D648" t="s">
        <v>2614</v>
      </c>
      <c r="E648" t="s">
        <v>2619</v>
      </c>
      <c r="F648">
        <v>23</v>
      </c>
      <c r="G648" s="292">
        <v>1137500</v>
      </c>
      <c r="H648" s="292" t="s">
        <v>8</v>
      </c>
      <c r="I648" s="292">
        <v>0</v>
      </c>
      <c r="J648" s="292">
        <v>0</v>
      </c>
      <c r="K648" s="292">
        <v>0</v>
      </c>
      <c r="L648" s="292">
        <v>0</v>
      </c>
      <c r="M648" s="292">
        <v>0</v>
      </c>
    </row>
    <row r="649" spans="1:13" x14ac:dyDescent="0.25">
      <c r="A649" t="s">
        <v>2762</v>
      </c>
      <c r="B649" t="s">
        <v>26</v>
      </c>
      <c r="C649" t="s">
        <v>395</v>
      </c>
      <c r="D649" t="s">
        <v>73</v>
      </c>
      <c r="E649" t="s">
        <v>2619</v>
      </c>
      <c r="F649">
        <v>19</v>
      </c>
      <c r="G649" s="292">
        <v>1775000</v>
      </c>
      <c r="H649" s="292">
        <v>1775000</v>
      </c>
      <c r="I649" s="292">
        <v>1775000</v>
      </c>
      <c r="J649" s="292" t="s">
        <v>8</v>
      </c>
      <c r="K649" s="292">
        <v>0</v>
      </c>
      <c r="L649" s="292">
        <v>0</v>
      </c>
      <c r="M649" s="292">
        <v>0</v>
      </c>
    </row>
    <row r="650" spans="1:13" x14ac:dyDescent="0.25">
      <c r="A650" t="s">
        <v>2763</v>
      </c>
      <c r="B650" t="s">
        <v>26</v>
      </c>
      <c r="C650" t="s">
        <v>395</v>
      </c>
      <c r="D650" t="s">
        <v>2611</v>
      </c>
      <c r="E650" t="s">
        <v>2619</v>
      </c>
      <c r="F650">
        <v>20</v>
      </c>
      <c r="G650" s="292">
        <v>925000</v>
      </c>
      <c r="H650" s="292">
        <v>925000</v>
      </c>
      <c r="I650" s="292">
        <v>925000</v>
      </c>
      <c r="J650" s="292" t="s">
        <v>8</v>
      </c>
      <c r="K650" s="292">
        <v>0</v>
      </c>
      <c r="L650" s="292">
        <v>0</v>
      </c>
      <c r="M650" s="292">
        <v>0</v>
      </c>
    </row>
    <row r="651" spans="1:13" x14ac:dyDescent="0.25">
      <c r="A651" t="s">
        <v>1828</v>
      </c>
      <c r="B651" t="s">
        <v>26</v>
      </c>
      <c r="C651" t="s">
        <v>395</v>
      </c>
      <c r="D651" t="s">
        <v>2613</v>
      </c>
      <c r="E651" t="s">
        <v>2619</v>
      </c>
      <c r="F651">
        <v>22</v>
      </c>
      <c r="G651" s="292">
        <v>888333</v>
      </c>
      <c r="H651" s="292" t="s">
        <v>8</v>
      </c>
      <c r="I651" s="292">
        <v>0</v>
      </c>
      <c r="J651" s="292">
        <v>0</v>
      </c>
      <c r="K651" s="292">
        <v>0</v>
      </c>
      <c r="L651" s="292">
        <v>0</v>
      </c>
      <c r="M651" s="292">
        <v>0</v>
      </c>
    </row>
    <row r="652" spans="1:13" x14ac:dyDescent="0.25">
      <c r="A652" t="s">
        <v>2764</v>
      </c>
      <c r="B652" t="s">
        <v>26</v>
      </c>
      <c r="C652" t="s">
        <v>395</v>
      </c>
      <c r="D652" t="s">
        <v>2626</v>
      </c>
      <c r="E652" t="s">
        <v>2619</v>
      </c>
      <c r="F652">
        <v>23</v>
      </c>
      <c r="G652" s="292">
        <v>925000</v>
      </c>
      <c r="H652" s="292">
        <v>925000</v>
      </c>
      <c r="I652" s="292" t="s">
        <v>8</v>
      </c>
      <c r="J652" s="292">
        <v>0</v>
      </c>
      <c r="K652" s="292">
        <v>0</v>
      </c>
      <c r="L652" s="292">
        <v>0</v>
      </c>
      <c r="M652" s="292">
        <v>0</v>
      </c>
    </row>
    <row r="653" spans="1:13" x14ac:dyDescent="0.25">
      <c r="A653" t="s">
        <v>1832</v>
      </c>
      <c r="B653" t="s">
        <v>26</v>
      </c>
      <c r="C653" t="s">
        <v>395</v>
      </c>
      <c r="D653" t="s">
        <v>2611</v>
      </c>
      <c r="E653" t="s">
        <v>2619</v>
      </c>
      <c r="F653">
        <v>21</v>
      </c>
      <c r="G653" s="292">
        <v>750833</v>
      </c>
      <c r="H653" s="292">
        <v>750833</v>
      </c>
      <c r="I653" s="292" t="s">
        <v>8</v>
      </c>
      <c r="J653" s="292">
        <v>0</v>
      </c>
      <c r="K653" s="292">
        <v>0</v>
      </c>
      <c r="L653" s="292">
        <v>0</v>
      </c>
      <c r="M653" s="292">
        <v>0</v>
      </c>
    </row>
    <row r="654" spans="1:13" x14ac:dyDescent="0.25">
      <c r="A654" t="s">
        <v>1833</v>
      </c>
      <c r="B654" t="s">
        <v>26</v>
      </c>
      <c r="C654" t="s">
        <v>395</v>
      </c>
      <c r="D654" t="s">
        <v>2613</v>
      </c>
      <c r="E654" t="s">
        <v>2619</v>
      </c>
      <c r="F654">
        <v>23</v>
      </c>
      <c r="G654" s="292">
        <v>825000</v>
      </c>
      <c r="H654" s="292" t="s">
        <v>8</v>
      </c>
      <c r="I654" s="292">
        <v>0</v>
      </c>
      <c r="J654" s="292">
        <v>0</v>
      </c>
      <c r="K654" s="292">
        <v>0</v>
      </c>
      <c r="L654" s="292">
        <v>0</v>
      </c>
      <c r="M654" s="292">
        <v>0</v>
      </c>
    </row>
    <row r="655" spans="1:13" x14ac:dyDescent="0.25">
      <c r="A655" t="s">
        <v>1834</v>
      </c>
      <c r="B655" t="s">
        <v>26</v>
      </c>
      <c r="C655" t="s">
        <v>395</v>
      </c>
      <c r="D655" t="s">
        <v>73</v>
      </c>
      <c r="E655" t="s">
        <v>2619</v>
      </c>
      <c r="F655">
        <v>22</v>
      </c>
      <c r="G655" s="292">
        <v>736667</v>
      </c>
      <c r="H655" s="292" t="s">
        <v>8</v>
      </c>
      <c r="I655" s="292">
        <v>0</v>
      </c>
      <c r="J655" s="292">
        <v>0</v>
      </c>
      <c r="K655" s="292">
        <v>0</v>
      </c>
      <c r="L655" s="292">
        <v>0</v>
      </c>
      <c r="M655" s="292">
        <v>0</v>
      </c>
    </row>
    <row r="656" spans="1:13" x14ac:dyDescent="0.25">
      <c r="A656" t="s">
        <v>1835</v>
      </c>
      <c r="B656" t="s">
        <v>26</v>
      </c>
      <c r="C656" t="s">
        <v>395</v>
      </c>
      <c r="D656" t="s">
        <v>2615</v>
      </c>
      <c r="E656" t="s">
        <v>2619</v>
      </c>
      <c r="F656">
        <v>21</v>
      </c>
      <c r="G656" s="292">
        <v>730000</v>
      </c>
      <c r="H656" s="292">
        <v>730000</v>
      </c>
      <c r="I656" s="292" t="s">
        <v>8</v>
      </c>
      <c r="J656" s="292">
        <v>0</v>
      </c>
      <c r="K656" s="292">
        <v>0</v>
      </c>
      <c r="L656" s="292">
        <v>0</v>
      </c>
      <c r="M656" s="292">
        <v>0</v>
      </c>
    </row>
    <row r="657" spans="1:13" x14ac:dyDescent="0.25">
      <c r="A657" t="s">
        <v>1836</v>
      </c>
      <c r="B657" t="s">
        <v>26</v>
      </c>
      <c r="C657">
        <v>0</v>
      </c>
      <c r="D657" t="s">
        <v>2621</v>
      </c>
      <c r="E657" t="s">
        <v>2619</v>
      </c>
      <c r="F657">
        <v>26</v>
      </c>
      <c r="G657" s="292">
        <v>700000</v>
      </c>
      <c r="H657" s="292" t="s">
        <v>7</v>
      </c>
      <c r="I657" s="292">
        <v>0</v>
      </c>
      <c r="J657" s="292">
        <v>0</v>
      </c>
      <c r="K657" s="292">
        <v>0</v>
      </c>
      <c r="L657" s="292">
        <v>0</v>
      </c>
      <c r="M657" s="292">
        <v>0</v>
      </c>
    </row>
    <row r="658" spans="1:13" x14ac:dyDescent="0.25">
      <c r="A658" t="s">
        <v>1819</v>
      </c>
      <c r="B658" t="s">
        <v>26</v>
      </c>
      <c r="C658">
        <v>0</v>
      </c>
      <c r="D658" t="s">
        <v>2621</v>
      </c>
      <c r="E658" t="s">
        <v>2619</v>
      </c>
      <c r="F658">
        <v>24</v>
      </c>
      <c r="G658" s="292" t="s">
        <v>8</v>
      </c>
      <c r="H658" s="292">
        <v>0</v>
      </c>
      <c r="I658" s="292">
        <v>0</v>
      </c>
      <c r="J658" s="292">
        <v>0</v>
      </c>
      <c r="K658" s="292">
        <v>0</v>
      </c>
      <c r="L658" s="292">
        <v>0</v>
      </c>
      <c r="M658" s="292">
        <v>0</v>
      </c>
    </row>
    <row r="659" spans="1:13" x14ac:dyDescent="0.25">
      <c r="A659" t="s">
        <v>1418</v>
      </c>
      <c r="B659" t="s">
        <v>26</v>
      </c>
      <c r="C659">
        <v>0</v>
      </c>
      <c r="D659" t="s">
        <v>2626</v>
      </c>
      <c r="E659" t="s">
        <v>2619</v>
      </c>
      <c r="F659">
        <v>25</v>
      </c>
      <c r="G659" s="292" t="s">
        <v>2765</v>
      </c>
      <c r="H659" s="292">
        <v>0</v>
      </c>
      <c r="I659" s="292">
        <v>0</v>
      </c>
      <c r="J659" s="292">
        <v>0</v>
      </c>
      <c r="K659" s="292">
        <v>0</v>
      </c>
      <c r="L659" s="292">
        <v>0</v>
      </c>
      <c r="M659" s="292">
        <v>0</v>
      </c>
    </row>
    <row r="660" spans="1:13" x14ac:dyDescent="0.25">
      <c r="A660" t="s">
        <v>2766</v>
      </c>
      <c r="B660" t="s">
        <v>26</v>
      </c>
      <c r="C660" t="s">
        <v>395</v>
      </c>
      <c r="D660" t="s">
        <v>2618</v>
      </c>
      <c r="E660" t="s">
        <v>2619</v>
      </c>
      <c r="F660">
        <v>22</v>
      </c>
      <c r="G660" s="292">
        <v>925000</v>
      </c>
      <c r="H660" s="292">
        <v>925000</v>
      </c>
      <c r="I660" s="292" t="s">
        <v>8</v>
      </c>
      <c r="J660" s="292">
        <v>0</v>
      </c>
      <c r="K660" s="292">
        <v>0</v>
      </c>
      <c r="L660" s="292">
        <v>0</v>
      </c>
      <c r="M660" s="292">
        <v>0</v>
      </c>
    </row>
    <row r="661" spans="1:13" x14ac:dyDescent="0.25">
      <c r="A661" t="s">
        <v>1821</v>
      </c>
      <c r="B661" t="s">
        <v>26</v>
      </c>
      <c r="C661" t="s">
        <v>395</v>
      </c>
      <c r="D661" t="s">
        <v>2618</v>
      </c>
      <c r="E661" t="s">
        <v>2619</v>
      </c>
      <c r="F661">
        <v>21</v>
      </c>
      <c r="G661" s="292">
        <v>1100000</v>
      </c>
      <c r="H661" s="292">
        <v>1100000</v>
      </c>
      <c r="I661" s="292" t="s">
        <v>8</v>
      </c>
      <c r="J661" s="292">
        <v>0</v>
      </c>
      <c r="K661" s="292">
        <v>0</v>
      </c>
      <c r="L661" s="292">
        <v>0</v>
      </c>
      <c r="M661" s="292">
        <v>0</v>
      </c>
    </row>
    <row r="662" spans="1:13" x14ac:dyDescent="0.25">
      <c r="A662" t="s">
        <v>2767</v>
      </c>
      <c r="B662" t="s">
        <v>26</v>
      </c>
      <c r="C662" t="s">
        <v>395</v>
      </c>
      <c r="D662" t="s">
        <v>82</v>
      </c>
      <c r="E662" t="s">
        <v>2619</v>
      </c>
      <c r="F662">
        <v>21</v>
      </c>
      <c r="G662" s="292">
        <v>925000</v>
      </c>
      <c r="H662" s="292">
        <v>925000</v>
      </c>
      <c r="I662" s="292">
        <v>925000</v>
      </c>
      <c r="J662" s="292" t="s">
        <v>8</v>
      </c>
      <c r="K662" s="292">
        <v>0</v>
      </c>
      <c r="L662" s="292">
        <v>0</v>
      </c>
      <c r="M662" s="292">
        <v>0</v>
      </c>
    </row>
    <row r="663" spans="1:13" x14ac:dyDescent="0.25">
      <c r="A663" t="s">
        <v>2768</v>
      </c>
      <c r="B663" t="s">
        <v>26</v>
      </c>
      <c r="C663" t="s">
        <v>395</v>
      </c>
      <c r="D663" t="s">
        <v>2617</v>
      </c>
      <c r="E663" t="s">
        <v>2619</v>
      </c>
      <c r="F663">
        <v>20</v>
      </c>
      <c r="G663" s="292">
        <v>925000</v>
      </c>
      <c r="H663" s="292">
        <v>925000</v>
      </c>
      <c r="I663" s="292">
        <v>925000</v>
      </c>
      <c r="J663" s="292" t="s">
        <v>8</v>
      </c>
      <c r="K663" s="292">
        <v>0</v>
      </c>
      <c r="L663" s="292">
        <v>0</v>
      </c>
      <c r="M663" s="292">
        <v>0</v>
      </c>
    </row>
    <row r="664" spans="1:13" x14ac:dyDescent="0.25">
      <c r="A664" t="s">
        <v>1830</v>
      </c>
      <c r="B664" t="s">
        <v>26</v>
      </c>
      <c r="C664" t="s">
        <v>395</v>
      </c>
      <c r="D664" t="s">
        <v>82</v>
      </c>
      <c r="E664" t="s">
        <v>2619</v>
      </c>
      <c r="F664">
        <v>22</v>
      </c>
      <c r="G664" s="292">
        <v>866666</v>
      </c>
      <c r="H664" s="292" t="s">
        <v>8</v>
      </c>
      <c r="I664" s="292">
        <v>0</v>
      </c>
      <c r="J664" s="292">
        <v>0</v>
      </c>
      <c r="K664" s="292">
        <v>0</v>
      </c>
      <c r="L664" s="292">
        <v>0</v>
      </c>
      <c r="M664" s="292">
        <v>0</v>
      </c>
    </row>
    <row r="665" spans="1:13" x14ac:dyDescent="0.25">
      <c r="A665" t="s">
        <v>1831</v>
      </c>
      <c r="B665" t="s">
        <v>26</v>
      </c>
      <c r="C665" t="s">
        <v>395</v>
      </c>
      <c r="D665" t="s">
        <v>82</v>
      </c>
      <c r="E665" t="s">
        <v>2619</v>
      </c>
      <c r="F665">
        <v>21</v>
      </c>
      <c r="G665" s="292">
        <v>910833</v>
      </c>
      <c r="H665" s="292">
        <v>910833</v>
      </c>
      <c r="I665" s="292" t="s">
        <v>8</v>
      </c>
      <c r="J665" s="292">
        <v>0</v>
      </c>
      <c r="K665" s="292">
        <v>0</v>
      </c>
      <c r="L665" s="292">
        <v>0</v>
      </c>
      <c r="M665" s="292">
        <v>0</v>
      </c>
    </row>
    <row r="666" spans="1:13" x14ac:dyDescent="0.25">
      <c r="A666" t="s">
        <v>1981</v>
      </c>
      <c r="B666" t="s">
        <v>26</v>
      </c>
      <c r="C666" t="s">
        <v>395</v>
      </c>
      <c r="D666" t="s">
        <v>2617</v>
      </c>
      <c r="E666" t="s">
        <v>2619</v>
      </c>
      <c r="F666">
        <v>23</v>
      </c>
      <c r="G666" s="292">
        <v>730000</v>
      </c>
      <c r="H666" s="292" t="s">
        <v>8</v>
      </c>
      <c r="I666" s="292">
        <v>0</v>
      </c>
      <c r="J666" s="292">
        <v>0</v>
      </c>
      <c r="K666" s="292">
        <v>0</v>
      </c>
      <c r="L666" s="292">
        <v>0</v>
      </c>
      <c r="M666" s="292">
        <v>0</v>
      </c>
    </row>
    <row r="667" spans="1:13" x14ac:dyDescent="0.25">
      <c r="A667" t="s">
        <v>2769</v>
      </c>
      <c r="B667" t="s">
        <v>26</v>
      </c>
      <c r="C667" t="s">
        <v>395</v>
      </c>
      <c r="D667" t="s">
        <v>128</v>
      </c>
      <c r="E667" t="s">
        <v>2619</v>
      </c>
      <c r="F667">
        <v>22</v>
      </c>
      <c r="G667" s="292">
        <v>925000</v>
      </c>
      <c r="H667" s="292">
        <v>925000</v>
      </c>
      <c r="I667" s="292" t="s">
        <v>8</v>
      </c>
      <c r="J667" s="292">
        <v>0</v>
      </c>
      <c r="K667" s="292">
        <v>0</v>
      </c>
      <c r="L667" s="292">
        <v>0</v>
      </c>
      <c r="M667" s="292">
        <v>0</v>
      </c>
    </row>
    <row r="668" spans="1:13" x14ac:dyDescent="0.25">
      <c r="A668" t="s">
        <v>2770</v>
      </c>
      <c r="B668" t="s">
        <v>26</v>
      </c>
      <c r="C668" t="s">
        <v>395</v>
      </c>
      <c r="D668" t="s">
        <v>128</v>
      </c>
      <c r="E668" t="s">
        <v>2619</v>
      </c>
      <c r="F668">
        <v>23</v>
      </c>
      <c r="G668" s="292">
        <v>3775000</v>
      </c>
      <c r="H668" s="292">
        <v>3775000</v>
      </c>
      <c r="I668" s="292" t="s">
        <v>8</v>
      </c>
      <c r="J668" s="292">
        <v>0</v>
      </c>
      <c r="K668" s="292">
        <v>0</v>
      </c>
      <c r="L668" s="292">
        <v>0</v>
      </c>
      <c r="M668" s="292">
        <v>0</v>
      </c>
    </row>
    <row r="669" spans="1:13" x14ac:dyDescent="0.25">
      <c r="A669" t="s">
        <v>2771</v>
      </c>
      <c r="B669" t="s">
        <v>25</v>
      </c>
      <c r="C669" t="s">
        <v>381</v>
      </c>
      <c r="D669" t="s">
        <v>2623</v>
      </c>
      <c r="E669" t="s">
        <v>2612</v>
      </c>
      <c r="F669">
        <v>29</v>
      </c>
      <c r="G669" s="292">
        <v>7000000</v>
      </c>
      <c r="H669" s="292">
        <v>7000000</v>
      </c>
      <c r="I669" s="292">
        <v>7000000</v>
      </c>
      <c r="J669" s="292">
        <v>7000000</v>
      </c>
      <c r="K669" s="292">
        <v>7000000</v>
      </c>
      <c r="L669" s="292">
        <v>7000000</v>
      </c>
      <c r="M669" s="292">
        <v>7000000</v>
      </c>
    </row>
    <row r="670" spans="1:13" x14ac:dyDescent="0.25">
      <c r="A670" t="s">
        <v>1771</v>
      </c>
      <c r="B670" t="s">
        <v>25</v>
      </c>
      <c r="C670" t="s">
        <v>381</v>
      </c>
      <c r="D670" t="s">
        <v>2626</v>
      </c>
      <c r="E670" t="s">
        <v>2612</v>
      </c>
      <c r="F670">
        <v>27</v>
      </c>
      <c r="G670" s="292">
        <v>6000000</v>
      </c>
      <c r="H670" s="292">
        <v>6000000</v>
      </c>
      <c r="I670" s="292">
        <v>6000000</v>
      </c>
      <c r="J670" s="292">
        <v>6000000</v>
      </c>
      <c r="K670" s="292">
        <v>6000000</v>
      </c>
      <c r="L670" s="292">
        <v>6000000</v>
      </c>
      <c r="M670" s="292" t="s">
        <v>7</v>
      </c>
    </row>
    <row r="671" spans="1:13" x14ac:dyDescent="0.25">
      <c r="A671" t="s">
        <v>2772</v>
      </c>
      <c r="B671" t="s">
        <v>25</v>
      </c>
      <c r="C671" t="s">
        <v>381</v>
      </c>
      <c r="D671" t="s">
        <v>2611</v>
      </c>
      <c r="E671" t="s">
        <v>2612</v>
      </c>
      <c r="F671">
        <v>29</v>
      </c>
      <c r="G671" s="292">
        <v>5500000</v>
      </c>
      <c r="H671" s="292">
        <v>5500000</v>
      </c>
      <c r="I671" s="292">
        <v>5500000</v>
      </c>
      <c r="J671" s="292">
        <v>5500000</v>
      </c>
      <c r="K671" s="292">
        <v>5500000</v>
      </c>
      <c r="L671" s="292" t="s">
        <v>7</v>
      </c>
      <c r="M671" s="292">
        <v>0</v>
      </c>
    </row>
    <row r="672" spans="1:13" x14ac:dyDescent="0.25">
      <c r="A672" t="s">
        <v>2524</v>
      </c>
      <c r="B672" t="s">
        <v>25</v>
      </c>
      <c r="C672" t="s">
        <v>381</v>
      </c>
      <c r="D672" t="s">
        <v>2613</v>
      </c>
      <c r="E672" t="s">
        <v>2612</v>
      </c>
      <c r="F672">
        <v>33</v>
      </c>
      <c r="G672" s="292">
        <v>5500000</v>
      </c>
      <c r="H672" s="292">
        <v>5500000</v>
      </c>
      <c r="I672" s="292">
        <v>5500000</v>
      </c>
      <c r="J672" s="292">
        <v>5500000</v>
      </c>
      <c r="K672" s="292" t="s">
        <v>7</v>
      </c>
      <c r="L672" s="292">
        <v>0</v>
      </c>
      <c r="M672" s="292">
        <v>0</v>
      </c>
    </row>
    <row r="673" spans="1:13" x14ac:dyDescent="0.25">
      <c r="A673" t="s">
        <v>2773</v>
      </c>
      <c r="B673" t="s">
        <v>25</v>
      </c>
      <c r="C673">
        <v>0</v>
      </c>
      <c r="D673" t="s">
        <v>2614</v>
      </c>
      <c r="E673" t="s">
        <v>2612</v>
      </c>
      <c r="F673">
        <v>29</v>
      </c>
      <c r="G673" s="292">
        <v>5000000</v>
      </c>
      <c r="H673" s="292">
        <v>5000000</v>
      </c>
      <c r="I673" s="292">
        <v>5000000</v>
      </c>
      <c r="J673" s="292">
        <v>5000000</v>
      </c>
      <c r="K673" s="292">
        <v>5000000</v>
      </c>
      <c r="L673" s="292" t="s">
        <v>7</v>
      </c>
      <c r="M673" s="292">
        <v>0</v>
      </c>
    </row>
    <row r="674" spans="1:13" x14ac:dyDescent="0.25">
      <c r="A674" t="s">
        <v>2525</v>
      </c>
      <c r="B674" t="s">
        <v>25</v>
      </c>
      <c r="C674">
        <v>0</v>
      </c>
      <c r="D674" t="s">
        <v>2611</v>
      </c>
      <c r="E674" t="s">
        <v>2612</v>
      </c>
      <c r="F674">
        <v>31</v>
      </c>
      <c r="G674" s="292">
        <v>3500000</v>
      </c>
      <c r="H674" s="292">
        <v>3500000</v>
      </c>
      <c r="I674" s="292">
        <v>3500000</v>
      </c>
      <c r="J674" s="292" t="s">
        <v>7</v>
      </c>
      <c r="K674" s="292">
        <v>0</v>
      </c>
      <c r="L674" s="292">
        <v>0</v>
      </c>
      <c r="M674" s="292">
        <v>0</v>
      </c>
    </row>
    <row r="675" spans="1:13" x14ac:dyDescent="0.25">
      <c r="A675" t="s">
        <v>1773</v>
      </c>
      <c r="B675" t="s">
        <v>25</v>
      </c>
      <c r="C675">
        <v>0</v>
      </c>
      <c r="D675" t="s">
        <v>73</v>
      </c>
      <c r="E675" t="s">
        <v>2612</v>
      </c>
      <c r="F675">
        <v>28</v>
      </c>
      <c r="G675" s="292">
        <v>3350000</v>
      </c>
      <c r="H675" s="292">
        <v>3350000</v>
      </c>
      <c r="I675" s="292" t="s">
        <v>7</v>
      </c>
      <c r="J675" s="292">
        <v>0</v>
      </c>
      <c r="K675" s="292">
        <v>0</v>
      </c>
      <c r="L675" s="292">
        <v>0</v>
      </c>
      <c r="M675" s="292">
        <v>0</v>
      </c>
    </row>
    <row r="676" spans="1:13" x14ac:dyDescent="0.25">
      <c r="A676" t="s">
        <v>1774</v>
      </c>
      <c r="B676" t="s">
        <v>25</v>
      </c>
      <c r="C676" t="s">
        <v>390</v>
      </c>
      <c r="D676" t="s">
        <v>2678</v>
      </c>
      <c r="E676" t="s">
        <v>2612</v>
      </c>
      <c r="F676">
        <v>32</v>
      </c>
      <c r="G676" s="292">
        <v>3000000</v>
      </c>
      <c r="H676" s="292">
        <v>3000000</v>
      </c>
      <c r="I676" s="292">
        <v>3000000</v>
      </c>
      <c r="J676" s="292" t="s">
        <v>7</v>
      </c>
      <c r="K676" s="292">
        <v>0</v>
      </c>
      <c r="L676" s="292">
        <v>0</v>
      </c>
      <c r="M676" s="292">
        <v>0</v>
      </c>
    </row>
    <row r="677" spans="1:13" x14ac:dyDescent="0.25">
      <c r="A677" t="s">
        <v>1776</v>
      </c>
      <c r="B677" t="s">
        <v>25</v>
      </c>
      <c r="C677">
        <v>0</v>
      </c>
      <c r="D677" t="s">
        <v>2615</v>
      </c>
      <c r="E677" t="s">
        <v>2612</v>
      </c>
      <c r="F677">
        <v>30</v>
      </c>
      <c r="G677" s="292">
        <v>2500000</v>
      </c>
      <c r="H677" s="292" t="s">
        <v>7</v>
      </c>
      <c r="I677" s="292">
        <v>0</v>
      </c>
      <c r="J677" s="292">
        <v>0</v>
      </c>
      <c r="K677" s="292">
        <v>0</v>
      </c>
      <c r="L677" s="292">
        <v>0</v>
      </c>
      <c r="M677" s="292">
        <v>0</v>
      </c>
    </row>
    <row r="678" spans="1:13" x14ac:dyDescent="0.25">
      <c r="A678" t="s">
        <v>1777</v>
      </c>
      <c r="B678" t="s">
        <v>25</v>
      </c>
      <c r="C678">
        <v>0</v>
      </c>
      <c r="D678" t="s">
        <v>2613</v>
      </c>
      <c r="E678" t="s">
        <v>2612</v>
      </c>
      <c r="F678">
        <v>25</v>
      </c>
      <c r="G678" s="292">
        <v>1000000</v>
      </c>
      <c r="H678" s="292">
        <v>1000000</v>
      </c>
      <c r="I678" s="292">
        <v>1000000</v>
      </c>
      <c r="J678" s="292" t="s">
        <v>7</v>
      </c>
      <c r="K678" s="292">
        <v>0</v>
      </c>
      <c r="L678" s="292">
        <v>0</v>
      </c>
      <c r="M678" s="292">
        <v>0</v>
      </c>
    </row>
    <row r="679" spans="1:13" x14ac:dyDescent="0.25">
      <c r="A679" t="s">
        <v>1779</v>
      </c>
      <c r="B679" t="s">
        <v>25</v>
      </c>
      <c r="C679" t="s">
        <v>412</v>
      </c>
      <c r="D679" t="s">
        <v>73</v>
      </c>
      <c r="E679" t="s">
        <v>2612</v>
      </c>
      <c r="F679">
        <v>22</v>
      </c>
      <c r="G679" s="292">
        <v>1263333</v>
      </c>
      <c r="H679" s="292" t="s">
        <v>8</v>
      </c>
      <c r="I679" s="292">
        <v>0</v>
      </c>
      <c r="J679" s="292">
        <v>0</v>
      </c>
      <c r="K679" s="292">
        <v>0</v>
      </c>
      <c r="L679" s="292">
        <v>0</v>
      </c>
      <c r="M679" s="292">
        <v>0</v>
      </c>
    </row>
    <row r="680" spans="1:13" x14ac:dyDescent="0.25">
      <c r="A680" t="s">
        <v>1780</v>
      </c>
      <c r="B680" t="s">
        <v>25</v>
      </c>
      <c r="C680">
        <v>0</v>
      </c>
      <c r="D680" t="s">
        <v>2611</v>
      </c>
      <c r="E680" t="s">
        <v>2612</v>
      </c>
      <c r="F680">
        <v>27</v>
      </c>
      <c r="G680" s="292">
        <v>850000</v>
      </c>
      <c r="H680" s="292" t="s">
        <v>7</v>
      </c>
      <c r="I680" s="292">
        <v>0</v>
      </c>
      <c r="J680" s="292">
        <v>0</v>
      </c>
      <c r="K680" s="292">
        <v>0</v>
      </c>
      <c r="L680" s="292">
        <v>0</v>
      </c>
      <c r="M680" s="292">
        <v>0</v>
      </c>
    </row>
    <row r="681" spans="1:13" x14ac:dyDescent="0.25">
      <c r="A681" t="s">
        <v>1806</v>
      </c>
      <c r="B681" t="s">
        <v>25</v>
      </c>
      <c r="C681">
        <v>0</v>
      </c>
      <c r="D681" t="s">
        <v>2621</v>
      </c>
      <c r="E681" t="s">
        <v>2612</v>
      </c>
      <c r="F681">
        <v>27</v>
      </c>
      <c r="G681" s="292">
        <v>700000</v>
      </c>
      <c r="H681" s="292">
        <v>700000</v>
      </c>
      <c r="I681" s="292" t="s">
        <v>7</v>
      </c>
      <c r="J681" s="292">
        <v>0</v>
      </c>
      <c r="K681" s="292">
        <v>0</v>
      </c>
      <c r="L681" s="292">
        <v>0</v>
      </c>
      <c r="M681" s="292">
        <v>0</v>
      </c>
    </row>
    <row r="682" spans="1:13" x14ac:dyDescent="0.25">
      <c r="A682" t="s">
        <v>1778</v>
      </c>
      <c r="B682" t="s">
        <v>25</v>
      </c>
      <c r="C682">
        <v>0</v>
      </c>
      <c r="D682" t="s">
        <v>2613</v>
      </c>
      <c r="E682" t="s">
        <v>2612</v>
      </c>
      <c r="F682">
        <v>22</v>
      </c>
      <c r="G682" s="292" t="s">
        <v>8</v>
      </c>
      <c r="H682" s="292">
        <v>0</v>
      </c>
      <c r="I682" s="292">
        <v>0</v>
      </c>
      <c r="J682" s="292">
        <v>0</v>
      </c>
      <c r="K682" s="292">
        <v>0</v>
      </c>
      <c r="L682" s="292">
        <v>0</v>
      </c>
      <c r="M682" s="292">
        <v>0</v>
      </c>
    </row>
    <row r="683" spans="1:13" x14ac:dyDescent="0.25">
      <c r="A683" t="s">
        <v>1792</v>
      </c>
      <c r="B683" t="s">
        <v>25</v>
      </c>
      <c r="C683">
        <v>0</v>
      </c>
      <c r="D683" t="s">
        <v>2613</v>
      </c>
      <c r="E683" t="s">
        <v>2612</v>
      </c>
      <c r="F683">
        <v>23</v>
      </c>
      <c r="G683" s="292" t="s">
        <v>8</v>
      </c>
      <c r="H683" s="292">
        <v>0</v>
      </c>
      <c r="I683" s="292">
        <v>0</v>
      </c>
      <c r="J683" s="292">
        <v>0</v>
      </c>
      <c r="K683" s="292">
        <v>0</v>
      </c>
      <c r="L683" s="292">
        <v>0</v>
      </c>
      <c r="M683" s="292">
        <v>0</v>
      </c>
    </row>
    <row r="684" spans="1:13" x14ac:dyDescent="0.25">
      <c r="A684" t="s">
        <v>1781</v>
      </c>
      <c r="B684" t="s">
        <v>25</v>
      </c>
      <c r="C684" t="s">
        <v>390</v>
      </c>
      <c r="D684" t="s">
        <v>2617</v>
      </c>
      <c r="E684" t="s">
        <v>2612</v>
      </c>
      <c r="F684">
        <v>35</v>
      </c>
      <c r="G684" s="292">
        <v>6000000</v>
      </c>
      <c r="H684" s="292">
        <v>6000000</v>
      </c>
      <c r="I684" s="292">
        <v>6000000</v>
      </c>
      <c r="J684" s="292" t="s">
        <v>7</v>
      </c>
      <c r="K684" s="292">
        <v>0</v>
      </c>
      <c r="L684" s="292">
        <v>0</v>
      </c>
      <c r="M684" s="292">
        <v>0</v>
      </c>
    </row>
    <row r="685" spans="1:13" x14ac:dyDescent="0.25">
      <c r="A685" t="s">
        <v>1782</v>
      </c>
      <c r="B685" t="s">
        <v>25</v>
      </c>
      <c r="C685">
        <v>0</v>
      </c>
      <c r="D685" t="s">
        <v>2618</v>
      </c>
      <c r="E685" t="s">
        <v>2612</v>
      </c>
      <c r="F685">
        <v>28</v>
      </c>
      <c r="G685" s="292">
        <v>5500000</v>
      </c>
      <c r="H685" s="292">
        <v>5500000</v>
      </c>
      <c r="I685" s="292">
        <v>5500000</v>
      </c>
      <c r="J685" s="292" t="s">
        <v>7</v>
      </c>
      <c r="K685" s="292">
        <v>0</v>
      </c>
      <c r="L685" s="292">
        <v>0</v>
      </c>
      <c r="M685" s="292">
        <v>0</v>
      </c>
    </row>
    <row r="686" spans="1:13" x14ac:dyDescent="0.25">
      <c r="A686" t="s">
        <v>1783</v>
      </c>
      <c r="B686" t="s">
        <v>25</v>
      </c>
      <c r="C686">
        <v>0</v>
      </c>
      <c r="D686" t="s">
        <v>2618</v>
      </c>
      <c r="E686" t="s">
        <v>2612</v>
      </c>
      <c r="F686">
        <v>30</v>
      </c>
      <c r="G686" s="292">
        <v>2500000</v>
      </c>
      <c r="H686" s="292">
        <v>2500000</v>
      </c>
      <c r="I686" s="292">
        <v>2500000</v>
      </c>
      <c r="J686" s="292" t="s">
        <v>7</v>
      </c>
      <c r="K686" s="292">
        <v>0</v>
      </c>
      <c r="L686" s="292">
        <v>0</v>
      </c>
      <c r="M686" s="292">
        <v>0</v>
      </c>
    </row>
    <row r="687" spans="1:13" x14ac:dyDescent="0.25">
      <c r="A687" t="s">
        <v>1784</v>
      </c>
      <c r="B687" t="s">
        <v>25</v>
      </c>
      <c r="C687">
        <v>0</v>
      </c>
      <c r="D687" t="s">
        <v>2617</v>
      </c>
      <c r="E687" t="s">
        <v>2612</v>
      </c>
      <c r="F687">
        <v>24</v>
      </c>
      <c r="G687" s="292">
        <v>2000000</v>
      </c>
      <c r="H687" s="292" t="s">
        <v>8</v>
      </c>
      <c r="I687" s="292">
        <v>0</v>
      </c>
      <c r="J687" s="292">
        <v>0</v>
      </c>
      <c r="K687" s="292">
        <v>0</v>
      </c>
      <c r="L687" s="292">
        <v>0</v>
      </c>
      <c r="M687" s="292">
        <v>0</v>
      </c>
    </row>
    <row r="688" spans="1:13" x14ac:dyDescent="0.25">
      <c r="A688" t="s">
        <v>1785</v>
      </c>
      <c r="B688" t="s">
        <v>25</v>
      </c>
      <c r="C688">
        <v>0</v>
      </c>
      <c r="D688" t="s">
        <v>2618</v>
      </c>
      <c r="E688" t="s">
        <v>2612</v>
      </c>
      <c r="F688">
        <v>24</v>
      </c>
      <c r="G688" s="292">
        <v>1600000</v>
      </c>
      <c r="H688" s="292">
        <v>1600000</v>
      </c>
      <c r="I688" s="292" t="s">
        <v>8</v>
      </c>
      <c r="J688" s="292">
        <v>0</v>
      </c>
      <c r="K688" s="292">
        <v>0</v>
      </c>
      <c r="L688" s="292">
        <v>0</v>
      </c>
      <c r="M688" s="292">
        <v>0</v>
      </c>
    </row>
    <row r="689" spans="1:13" x14ac:dyDescent="0.25">
      <c r="A689" t="s">
        <v>1786</v>
      </c>
      <c r="B689" t="s">
        <v>25</v>
      </c>
      <c r="C689">
        <v>0</v>
      </c>
      <c r="D689" t="s">
        <v>2617</v>
      </c>
      <c r="E689" t="s">
        <v>2612</v>
      </c>
      <c r="F689">
        <v>26</v>
      </c>
      <c r="G689" s="292">
        <v>1450000</v>
      </c>
      <c r="H689" s="292">
        <v>1450000</v>
      </c>
      <c r="I689" s="292">
        <v>1450000</v>
      </c>
      <c r="J689" s="292">
        <v>1450000</v>
      </c>
      <c r="K689" s="292" t="s">
        <v>7</v>
      </c>
      <c r="L689" s="292">
        <v>0</v>
      </c>
      <c r="M689" s="292">
        <v>0</v>
      </c>
    </row>
    <row r="690" spans="1:13" x14ac:dyDescent="0.25">
      <c r="A690" t="s">
        <v>1800</v>
      </c>
      <c r="B690" t="s">
        <v>25</v>
      </c>
      <c r="C690">
        <v>0</v>
      </c>
      <c r="D690" t="s">
        <v>2618</v>
      </c>
      <c r="E690" t="s">
        <v>2612</v>
      </c>
      <c r="F690">
        <v>25</v>
      </c>
      <c r="G690" s="292">
        <v>700000</v>
      </c>
      <c r="H690" s="292" t="s">
        <v>8</v>
      </c>
      <c r="I690" s="292">
        <v>0</v>
      </c>
      <c r="J690" s="292">
        <v>0</v>
      </c>
      <c r="K690" s="292">
        <v>0</v>
      </c>
      <c r="L690" s="292">
        <v>0</v>
      </c>
      <c r="M690" s="292">
        <v>0</v>
      </c>
    </row>
    <row r="691" spans="1:13" x14ac:dyDescent="0.25">
      <c r="A691" t="s">
        <v>2001</v>
      </c>
      <c r="B691" t="s">
        <v>25</v>
      </c>
      <c r="C691" t="s">
        <v>381</v>
      </c>
      <c r="D691" t="s">
        <v>128</v>
      </c>
      <c r="E691" t="s">
        <v>2612</v>
      </c>
      <c r="F691">
        <v>31</v>
      </c>
      <c r="G691" s="292">
        <v>5000000</v>
      </c>
      <c r="H691" s="292">
        <v>5000000</v>
      </c>
      <c r="I691" s="292">
        <v>5000000</v>
      </c>
      <c r="J691" s="292">
        <v>5000000</v>
      </c>
      <c r="K691" s="292" t="s">
        <v>7</v>
      </c>
      <c r="L691" s="292">
        <v>0</v>
      </c>
      <c r="M691" s="292">
        <v>0</v>
      </c>
    </row>
    <row r="692" spans="1:13" x14ac:dyDescent="0.25">
      <c r="A692" t="s">
        <v>1787</v>
      </c>
      <c r="B692" t="s">
        <v>25</v>
      </c>
      <c r="C692">
        <v>0</v>
      </c>
      <c r="D692" t="s">
        <v>128</v>
      </c>
      <c r="E692" t="s">
        <v>2612</v>
      </c>
      <c r="F692">
        <v>33</v>
      </c>
      <c r="G692" s="292">
        <v>3333333</v>
      </c>
      <c r="H692" s="292" t="s">
        <v>7</v>
      </c>
      <c r="I692" s="292">
        <v>0</v>
      </c>
      <c r="J692" s="292">
        <v>0</v>
      </c>
      <c r="K692" s="292">
        <v>0</v>
      </c>
      <c r="L692" s="292">
        <v>0</v>
      </c>
      <c r="M692" s="292">
        <v>0</v>
      </c>
    </row>
    <row r="693" spans="1:13" x14ac:dyDescent="0.25">
      <c r="A693" t="s">
        <v>2774</v>
      </c>
      <c r="B693" t="s">
        <v>25</v>
      </c>
      <c r="C693" t="s">
        <v>395</v>
      </c>
      <c r="D693" t="s">
        <v>2621</v>
      </c>
      <c r="E693" t="s">
        <v>2619</v>
      </c>
      <c r="F693">
        <v>19</v>
      </c>
      <c r="G693" s="292">
        <v>1462500</v>
      </c>
      <c r="H693" s="292">
        <v>1462500</v>
      </c>
      <c r="I693" s="292">
        <v>1462500</v>
      </c>
      <c r="J693" s="292" t="s">
        <v>8</v>
      </c>
      <c r="K693" s="292">
        <v>0</v>
      </c>
      <c r="L693" s="292">
        <v>0</v>
      </c>
      <c r="M693" s="292">
        <v>0</v>
      </c>
    </row>
    <row r="694" spans="1:13" x14ac:dyDescent="0.25">
      <c r="A694" t="s">
        <v>1790</v>
      </c>
      <c r="B694" t="s">
        <v>25</v>
      </c>
      <c r="C694" t="s">
        <v>395</v>
      </c>
      <c r="D694" t="s">
        <v>2626</v>
      </c>
      <c r="E694" t="s">
        <v>2619</v>
      </c>
      <c r="F694">
        <v>21</v>
      </c>
      <c r="G694" s="292">
        <v>1106666</v>
      </c>
      <c r="H694" s="292">
        <v>1106666</v>
      </c>
      <c r="I694" s="292" t="s">
        <v>8</v>
      </c>
      <c r="J694" s="292">
        <v>0</v>
      </c>
      <c r="K694" s="292">
        <v>0</v>
      </c>
      <c r="L694" s="292">
        <v>0</v>
      </c>
      <c r="M694" s="292">
        <v>0</v>
      </c>
    </row>
    <row r="695" spans="1:13" x14ac:dyDescent="0.25">
      <c r="A695" t="s">
        <v>2775</v>
      </c>
      <c r="B695" t="s">
        <v>25</v>
      </c>
      <c r="C695" t="s">
        <v>395</v>
      </c>
      <c r="D695" t="s">
        <v>2623</v>
      </c>
      <c r="E695" t="s">
        <v>2619</v>
      </c>
      <c r="F695">
        <v>22</v>
      </c>
      <c r="G695" s="292">
        <v>925000</v>
      </c>
      <c r="H695" s="292">
        <v>925000</v>
      </c>
      <c r="I695" s="292" t="s">
        <v>8</v>
      </c>
      <c r="J695" s="292">
        <v>0</v>
      </c>
      <c r="K695" s="292">
        <v>0</v>
      </c>
      <c r="L695" s="292">
        <v>0</v>
      </c>
      <c r="M695" s="292">
        <v>0</v>
      </c>
    </row>
    <row r="696" spans="1:13" x14ac:dyDescent="0.25">
      <c r="A696" t="s">
        <v>2776</v>
      </c>
      <c r="B696" t="s">
        <v>25</v>
      </c>
      <c r="C696">
        <v>0</v>
      </c>
      <c r="D696" t="s">
        <v>73</v>
      </c>
      <c r="E696" t="s">
        <v>2619</v>
      </c>
      <c r="F696">
        <v>25</v>
      </c>
      <c r="G696" s="292">
        <v>792500</v>
      </c>
      <c r="H696" s="292">
        <v>792500</v>
      </c>
      <c r="I696" s="292" t="s">
        <v>7</v>
      </c>
      <c r="J696" s="292">
        <v>0</v>
      </c>
      <c r="K696" s="292">
        <v>0</v>
      </c>
      <c r="L696" s="292">
        <v>0</v>
      </c>
      <c r="M696" s="292">
        <v>0</v>
      </c>
    </row>
    <row r="697" spans="1:13" x14ac:dyDescent="0.25">
      <c r="A697" t="s">
        <v>1794</v>
      </c>
      <c r="B697" t="s">
        <v>25</v>
      </c>
      <c r="C697" t="s">
        <v>395</v>
      </c>
      <c r="D697" t="s">
        <v>2615</v>
      </c>
      <c r="E697" t="s">
        <v>2619</v>
      </c>
      <c r="F697">
        <v>20</v>
      </c>
      <c r="G697" s="292">
        <v>925000</v>
      </c>
      <c r="H697" s="292">
        <v>925000</v>
      </c>
      <c r="I697" s="292" t="s">
        <v>8</v>
      </c>
      <c r="J697" s="292">
        <v>0</v>
      </c>
      <c r="K697" s="292">
        <v>0</v>
      </c>
      <c r="L697" s="292">
        <v>0</v>
      </c>
      <c r="M697" s="292">
        <v>0</v>
      </c>
    </row>
    <row r="698" spans="1:13" x14ac:dyDescent="0.25">
      <c r="A698" t="s">
        <v>2777</v>
      </c>
      <c r="B698" t="s">
        <v>25</v>
      </c>
      <c r="C698" t="s">
        <v>395</v>
      </c>
      <c r="D698" t="s">
        <v>2613</v>
      </c>
      <c r="E698" t="s">
        <v>2619</v>
      </c>
      <c r="F698">
        <v>20</v>
      </c>
      <c r="G698" s="292">
        <v>756667</v>
      </c>
      <c r="H698" s="292">
        <v>756667</v>
      </c>
      <c r="I698" s="292">
        <v>756667</v>
      </c>
      <c r="J698" s="292" t="s">
        <v>8</v>
      </c>
      <c r="K698" s="292">
        <v>0</v>
      </c>
      <c r="L698" s="292">
        <v>0</v>
      </c>
      <c r="M698" s="292">
        <v>0</v>
      </c>
    </row>
    <row r="699" spans="1:13" x14ac:dyDescent="0.25">
      <c r="A699" t="s">
        <v>1799</v>
      </c>
      <c r="B699" t="s">
        <v>25</v>
      </c>
      <c r="C699" t="s">
        <v>395</v>
      </c>
      <c r="D699" t="s">
        <v>73</v>
      </c>
      <c r="E699" t="s">
        <v>2619</v>
      </c>
      <c r="F699">
        <v>23</v>
      </c>
      <c r="G699" s="292">
        <v>720000</v>
      </c>
      <c r="H699" s="292" t="s">
        <v>8</v>
      </c>
      <c r="I699" s="292">
        <v>0</v>
      </c>
      <c r="J699" s="292">
        <v>0</v>
      </c>
      <c r="K699" s="292">
        <v>0</v>
      </c>
      <c r="L699" s="292">
        <v>0</v>
      </c>
      <c r="M699" s="292">
        <v>0</v>
      </c>
    </row>
    <row r="700" spans="1:13" x14ac:dyDescent="0.25">
      <c r="A700" t="s">
        <v>1879</v>
      </c>
      <c r="B700" t="s">
        <v>25</v>
      </c>
      <c r="C700">
        <v>0</v>
      </c>
      <c r="D700" t="s">
        <v>73</v>
      </c>
      <c r="E700" t="s">
        <v>2619</v>
      </c>
      <c r="F700">
        <v>25</v>
      </c>
      <c r="G700" s="292">
        <v>700000</v>
      </c>
      <c r="H700" s="292">
        <v>700000</v>
      </c>
      <c r="I700" s="292" t="s">
        <v>7</v>
      </c>
      <c r="J700" s="292">
        <v>0</v>
      </c>
      <c r="K700" s="292">
        <v>0</v>
      </c>
      <c r="L700" s="292">
        <v>0</v>
      </c>
      <c r="M700" s="292">
        <v>0</v>
      </c>
    </row>
    <row r="701" spans="1:13" x14ac:dyDescent="0.25">
      <c r="A701" t="s">
        <v>1803</v>
      </c>
      <c r="B701" t="s">
        <v>25</v>
      </c>
      <c r="C701">
        <v>0</v>
      </c>
      <c r="D701" t="s">
        <v>2621</v>
      </c>
      <c r="E701" t="s">
        <v>2619</v>
      </c>
      <c r="F701">
        <v>26</v>
      </c>
      <c r="G701" s="292">
        <v>675000</v>
      </c>
      <c r="H701" s="292" t="s">
        <v>7</v>
      </c>
      <c r="I701" s="292">
        <v>0</v>
      </c>
      <c r="J701" s="292">
        <v>0</v>
      </c>
      <c r="K701" s="292">
        <v>0</v>
      </c>
      <c r="L701" s="292">
        <v>0</v>
      </c>
      <c r="M701" s="292">
        <v>0</v>
      </c>
    </row>
    <row r="702" spans="1:13" x14ac:dyDescent="0.25">
      <c r="A702" t="s">
        <v>1805</v>
      </c>
      <c r="B702" t="s">
        <v>25</v>
      </c>
      <c r="C702">
        <v>0</v>
      </c>
      <c r="D702" t="s">
        <v>2615</v>
      </c>
      <c r="E702" t="s">
        <v>2619</v>
      </c>
      <c r="F702">
        <v>29</v>
      </c>
      <c r="G702" s="292">
        <v>675000</v>
      </c>
      <c r="H702" s="292" t="s">
        <v>7</v>
      </c>
      <c r="I702" s="292">
        <v>0</v>
      </c>
      <c r="J702" s="292">
        <v>0</v>
      </c>
      <c r="K702" s="292">
        <v>0</v>
      </c>
      <c r="L702" s="292">
        <v>0</v>
      </c>
      <c r="M702" s="292">
        <v>0</v>
      </c>
    </row>
    <row r="703" spans="1:13" x14ac:dyDescent="0.25">
      <c r="A703" t="s">
        <v>1791</v>
      </c>
      <c r="B703" t="s">
        <v>25</v>
      </c>
      <c r="C703">
        <v>0</v>
      </c>
      <c r="D703" t="s">
        <v>2627</v>
      </c>
      <c r="E703" t="s">
        <v>2619</v>
      </c>
      <c r="F703">
        <v>23</v>
      </c>
      <c r="G703" s="292" t="s">
        <v>8</v>
      </c>
      <c r="H703" s="292">
        <v>0</v>
      </c>
      <c r="I703" s="292">
        <v>0</v>
      </c>
      <c r="J703" s="292">
        <v>0</v>
      </c>
      <c r="K703" s="292">
        <v>0</v>
      </c>
      <c r="L703" s="292">
        <v>0</v>
      </c>
      <c r="M703" s="292">
        <v>0</v>
      </c>
    </row>
    <row r="704" spans="1:13" x14ac:dyDescent="0.25">
      <c r="A704" t="s">
        <v>2778</v>
      </c>
      <c r="B704" t="s">
        <v>25</v>
      </c>
      <c r="C704" t="s">
        <v>395</v>
      </c>
      <c r="D704" t="s">
        <v>2617</v>
      </c>
      <c r="E704" t="s">
        <v>2619</v>
      </c>
      <c r="F704">
        <v>23</v>
      </c>
      <c r="G704" s="292">
        <v>925000</v>
      </c>
      <c r="H704" s="292" t="s">
        <v>8</v>
      </c>
      <c r="I704" s="292">
        <v>0</v>
      </c>
      <c r="J704" s="292">
        <v>0</v>
      </c>
      <c r="K704" s="292">
        <v>0</v>
      </c>
      <c r="L704" s="292">
        <v>0</v>
      </c>
      <c r="M704" s="292">
        <v>0</v>
      </c>
    </row>
    <row r="705" spans="1:13" x14ac:dyDescent="0.25">
      <c r="A705" t="s">
        <v>1789</v>
      </c>
      <c r="B705" t="s">
        <v>25</v>
      </c>
      <c r="C705" t="s">
        <v>397</v>
      </c>
      <c r="D705" t="s">
        <v>2617</v>
      </c>
      <c r="E705" t="s">
        <v>398</v>
      </c>
      <c r="F705">
        <v>19</v>
      </c>
      <c r="G705" s="292">
        <v>1431667</v>
      </c>
      <c r="H705" s="292">
        <v>1431667</v>
      </c>
      <c r="I705" s="292">
        <v>1431667</v>
      </c>
      <c r="J705" s="292" t="s">
        <v>8</v>
      </c>
      <c r="K705" s="292">
        <v>0</v>
      </c>
      <c r="L705" s="292">
        <v>0</v>
      </c>
      <c r="M705" s="292">
        <v>0</v>
      </c>
    </row>
    <row r="706" spans="1:13" x14ac:dyDescent="0.25">
      <c r="A706" t="s">
        <v>2779</v>
      </c>
      <c r="B706" t="s">
        <v>25</v>
      </c>
      <c r="C706" t="s">
        <v>397</v>
      </c>
      <c r="D706" t="s">
        <v>2617</v>
      </c>
      <c r="E706" t="s">
        <v>398</v>
      </c>
      <c r="F706">
        <v>19</v>
      </c>
      <c r="G706" s="292">
        <v>910833</v>
      </c>
      <c r="H706" s="292">
        <v>910833</v>
      </c>
      <c r="I706" s="292">
        <v>910833</v>
      </c>
      <c r="J706" s="292" t="s">
        <v>8</v>
      </c>
      <c r="K706" s="292">
        <v>0</v>
      </c>
      <c r="L706" s="292">
        <v>0</v>
      </c>
      <c r="M706" s="292">
        <v>0</v>
      </c>
    </row>
    <row r="707" spans="1:13" x14ac:dyDescent="0.25">
      <c r="A707" t="s">
        <v>1796</v>
      </c>
      <c r="B707" t="s">
        <v>25</v>
      </c>
      <c r="C707" t="s">
        <v>395</v>
      </c>
      <c r="D707" t="s">
        <v>2617</v>
      </c>
      <c r="E707" t="s">
        <v>2619</v>
      </c>
      <c r="F707">
        <v>21</v>
      </c>
      <c r="G707" s="292">
        <v>925000</v>
      </c>
      <c r="H707" s="292">
        <v>925000</v>
      </c>
      <c r="I707" s="292" t="s">
        <v>8</v>
      </c>
      <c r="J707" s="292">
        <v>0</v>
      </c>
      <c r="K707" s="292">
        <v>0</v>
      </c>
      <c r="L707" s="292">
        <v>0</v>
      </c>
      <c r="M707" s="292">
        <v>0</v>
      </c>
    </row>
    <row r="708" spans="1:13" x14ac:dyDescent="0.25">
      <c r="A708" t="s">
        <v>1658</v>
      </c>
      <c r="B708" t="s">
        <v>25</v>
      </c>
      <c r="C708" t="s">
        <v>395</v>
      </c>
      <c r="D708" t="s">
        <v>82</v>
      </c>
      <c r="E708" t="s">
        <v>2619</v>
      </c>
      <c r="F708">
        <v>23</v>
      </c>
      <c r="G708" s="292">
        <v>925000</v>
      </c>
      <c r="H708" s="292" t="s">
        <v>8</v>
      </c>
      <c r="I708" s="292">
        <v>0</v>
      </c>
      <c r="J708" s="292">
        <v>0</v>
      </c>
      <c r="K708" s="292">
        <v>0</v>
      </c>
      <c r="L708" s="292">
        <v>0</v>
      </c>
      <c r="M708" s="292">
        <v>0</v>
      </c>
    </row>
    <row r="709" spans="1:13" x14ac:dyDescent="0.25">
      <c r="A709" t="s">
        <v>1797</v>
      </c>
      <c r="B709" t="s">
        <v>25</v>
      </c>
      <c r="C709" t="s">
        <v>395</v>
      </c>
      <c r="D709" t="s">
        <v>82</v>
      </c>
      <c r="E709" t="s">
        <v>2619</v>
      </c>
      <c r="F709">
        <v>21</v>
      </c>
      <c r="G709" s="292">
        <v>854722</v>
      </c>
      <c r="H709" s="292" t="s">
        <v>8</v>
      </c>
      <c r="I709" s="292">
        <v>0</v>
      </c>
      <c r="J709" s="292">
        <v>0</v>
      </c>
      <c r="K709" s="292">
        <v>0</v>
      </c>
      <c r="L709" s="292">
        <v>0</v>
      </c>
      <c r="M709" s="292">
        <v>0</v>
      </c>
    </row>
    <row r="710" spans="1:13" x14ac:dyDescent="0.25">
      <c r="A710" t="s">
        <v>1798</v>
      </c>
      <c r="B710" t="s">
        <v>25</v>
      </c>
      <c r="C710" t="s">
        <v>395</v>
      </c>
      <c r="D710" t="s">
        <v>82</v>
      </c>
      <c r="E710" t="s">
        <v>2619</v>
      </c>
      <c r="F710">
        <v>22</v>
      </c>
      <c r="G710" s="292">
        <v>935833</v>
      </c>
      <c r="H710" s="292" t="s">
        <v>8</v>
      </c>
      <c r="I710" s="292">
        <v>0</v>
      </c>
      <c r="J710" s="292">
        <v>0</v>
      </c>
      <c r="K710" s="292">
        <v>0</v>
      </c>
      <c r="L710" s="292">
        <v>0</v>
      </c>
      <c r="M710" s="292">
        <v>0</v>
      </c>
    </row>
    <row r="711" spans="1:13" x14ac:dyDescent="0.25">
      <c r="A711" t="s">
        <v>1801</v>
      </c>
      <c r="B711" t="s">
        <v>25</v>
      </c>
      <c r="C711">
        <v>0</v>
      </c>
      <c r="D711" t="s">
        <v>2617</v>
      </c>
      <c r="E711" t="s">
        <v>2619</v>
      </c>
      <c r="F711">
        <v>23</v>
      </c>
      <c r="G711" s="292">
        <v>675000</v>
      </c>
      <c r="H711" s="292" t="s">
        <v>8</v>
      </c>
      <c r="I711" s="292">
        <v>0</v>
      </c>
      <c r="J711" s="292">
        <v>0</v>
      </c>
      <c r="K711" s="292">
        <v>0</v>
      </c>
      <c r="L711" s="292">
        <v>0</v>
      </c>
      <c r="M711" s="292">
        <v>0</v>
      </c>
    </row>
    <row r="712" spans="1:13" x14ac:dyDescent="0.25">
      <c r="A712" t="s">
        <v>1804</v>
      </c>
      <c r="B712" t="s">
        <v>25</v>
      </c>
      <c r="C712">
        <v>0</v>
      </c>
      <c r="D712" t="s">
        <v>2618</v>
      </c>
      <c r="E712" t="s">
        <v>2619</v>
      </c>
      <c r="F712">
        <v>28</v>
      </c>
      <c r="G712" s="292">
        <v>675000</v>
      </c>
      <c r="H712" s="292" t="s">
        <v>7</v>
      </c>
      <c r="I712" s="292">
        <v>0</v>
      </c>
      <c r="J712" s="292">
        <v>0</v>
      </c>
      <c r="K712" s="292">
        <v>0</v>
      </c>
      <c r="L712" s="292">
        <v>0</v>
      </c>
      <c r="M712" s="292">
        <v>0</v>
      </c>
    </row>
    <row r="713" spans="1:13" x14ac:dyDescent="0.25">
      <c r="A713" t="s">
        <v>1793</v>
      </c>
      <c r="B713" t="s">
        <v>25</v>
      </c>
      <c r="C713" t="s">
        <v>395</v>
      </c>
      <c r="D713" t="s">
        <v>128</v>
      </c>
      <c r="E713" t="s">
        <v>2619</v>
      </c>
      <c r="F713">
        <v>22</v>
      </c>
      <c r="G713" s="292">
        <v>925000</v>
      </c>
      <c r="H713" s="292" t="s">
        <v>8</v>
      </c>
      <c r="I713" s="292">
        <v>0</v>
      </c>
      <c r="J713" s="292">
        <v>0</v>
      </c>
      <c r="K713" s="292">
        <v>0</v>
      </c>
      <c r="L713" s="292">
        <v>0</v>
      </c>
      <c r="M713" s="292">
        <v>0</v>
      </c>
    </row>
    <row r="714" spans="1:13" x14ac:dyDescent="0.25">
      <c r="A714" t="s">
        <v>1795</v>
      </c>
      <c r="B714" t="s">
        <v>25</v>
      </c>
      <c r="C714" t="s">
        <v>397</v>
      </c>
      <c r="D714" t="s">
        <v>128</v>
      </c>
      <c r="E714" t="s">
        <v>398</v>
      </c>
      <c r="F714">
        <v>19</v>
      </c>
      <c r="G714" s="292">
        <v>927500</v>
      </c>
      <c r="H714" s="292">
        <v>927500</v>
      </c>
      <c r="I714" s="292">
        <v>927500</v>
      </c>
      <c r="J714" s="292" t="s">
        <v>8</v>
      </c>
      <c r="K714" s="292">
        <v>0</v>
      </c>
      <c r="L714" s="292">
        <v>0</v>
      </c>
      <c r="M714" s="292">
        <v>0</v>
      </c>
    </row>
    <row r="715" spans="1:13" x14ac:dyDescent="0.25">
      <c r="A715" t="s">
        <v>1802</v>
      </c>
      <c r="B715" t="s">
        <v>25</v>
      </c>
      <c r="C715">
        <v>0</v>
      </c>
      <c r="D715" t="s">
        <v>128</v>
      </c>
      <c r="E715" t="s">
        <v>2619</v>
      </c>
      <c r="F715">
        <v>26</v>
      </c>
      <c r="G715" s="292">
        <v>675000</v>
      </c>
      <c r="H715" s="292" t="s">
        <v>7</v>
      </c>
      <c r="I715" s="292">
        <v>0</v>
      </c>
      <c r="J715" s="292">
        <v>0</v>
      </c>
      <c r="K715" s="292">
        <v>0</v>
      </c>
      <c r="L715" s="292">
        <v>0</v>
      </c>
      <c r="M715" s="292">
        <v>0</v>
      </c>
    </row>
    <row r="716" spans="1:13" x14ac:dyDescent="0.25">
      <c r="A716" t="s">
        <v>2569</v>
      </c>
      <c r="B716" t="s">
        <v>6</v>
      </c>
      <c r="C716" t="s">
        <v>429</v>
      </c>
      <c r="D716" t="s">
        <v>73</v>
      </c>
      <c r="E716" t="s">
        <v>2612</v>
      </c>
      <c r="F716">
        <v>34</v>
      </c>
      <c r="G716" s="292">
        <v>8250000</v>
      </c>
      <c r="H716" s="292">
        <v>8250000</v>
      </c>
      <c r="I716" s="292" t="s">
        <v>7</v>
      </c>
      <c r="J716" s="292">
        <v>0</v>
      </c>
      <c r="K716" s="292">
        <v>0</v>
      </c>
      <c r="L716" s="292">
        <v>0</v>
      </c>
      <c r="M716" s="292">
        <v>0</v>
      </c>
    </row>
    <row r="717" spans="1:13" x14ac:dyDescent="0.25">
      <c r="A717" t="s">
        <v>2544</v>
      </c>
      <c r="B717" t="s">
        <v>6</v>
      </c>
      <c r="C717" t="s">
        <v>429</v>
      </c>
      <c r="D717" t="s">
        <v>2621</v>
      </c>
      <c r="E717" t="s">
        <v>2612</v>
      </c>
      <c r="F717">
        <v>34</v>
      </c>
      <c r="G717" s="292">
        <v>6875000</v>
      </c>
      <c r="H717" s="292">
        <v>6875000</v>
      </c>
      <c r="I717" s="292">
        <v>6875000</v>
      </c>
      <c r="J717" s="292" t="s">
        <v>7</v>
      </c>
      <c r="K717" s="292">
        <v>0</v>
      </c>
      <c r="L717" s="292">
        <v>0</v>
      </c>
      <c r="M717" s="292">
        <v>0</v>
      </c>
    </row>
    <row r="718" spans="1:13" x14ac:dyDescent="0.25">
      <c r="A718" t="s">
        <v>2198</v>
      </c>
      <c r="B718" t="s">
        <v>6</v>
      </c>
      <c r="C718" t="s">
        <v>390</v>
      </c>
      <c r="D718" t="s">
        <v>73</v>
      </c>
      <c r="E718" t="s">
        <v>2612</v>
      </c>
      <c r="F718">
        <v>29</v>
      </c>
      <c r="G718" s="292">
        <v>5825000</v>
      </c>
      <c r="H718" s="292">
        <v>5825000</v>
      </c>
      <c r="I718" s="292">
        <v>5825000</v>
      </c>
      <c r="J718" s="292">
        <v>5825000</v>
      </c>
      <c r="K718" s="292">
        <v>5825000</v>
      </c>
      <c r="L718" s="292" t="s">
        <v>7</v>
      </c>
      <c r="M718" s="292">
        <v>0</v>
      </c>
    </row>
    <row r="719" spans="1:13" x14ac:dyDescent="0.25">
      <c r="A719" t="s">
        <v>2200</v>
      </c>
      <c r="B719" t="s">
        <v>6</v>
      </c>
      <c r="C719" t="s">
        <v>390</v>
      </c>
      <c r="D719" t="s">
        <v>2614</v>
      </c>
      <c r="E719" t="s">
        <v>2612</v>
      </c>
      <c r="F719">
        <v>28</v>
      </c>
      <c r="G719" s="292">
        <v>5250000</v>
      </c>
      <c r="H719" s="292">
        <v>5250000</v>
      </c>
      <c r="I719" s="292">
        <v>5250000</v>
      </c>
      <c r="J719" s="292">
        <v>5250000</v>
      </c>
      <c r="K719" s="292">
        <v>5250000</v>
      </c>
      <c r="L719" s="292" t="s">
        <v>7</v>
      </c>
      <c r="M719" s="292">
        <v>0</v>
      </c>
    </row>
    <row r="720" spans="1:13" x14ac:dyDescent="0.25">
      <c r="A720" t="s">
        <v>2199</v>
      </c>
      <c r="B720" t="s">
        <v>6</v>
      </c>
      <c r="C720">
        <v>0</v>
      </c>
      <c r="D720" t="s">
        <v>2707</v>
      </c>
      <c r="E720" t="s">
        <v>2612</v>
      </c>
      <c r="F720">
        <v>26</v>
      </c>
      <c r="G720" s="292">
        <v>3789444</v>
      </c>
      <c r="H720" s="292">
        <v>3789444</v>
      </c>
      <c r="I720" s="292">
        <v>3789444</v>
      </c>
      <c r="J720" s="292" t="s">
        <v>7</v>
      </c>
      <c r="K720" s="292">
        <v>0</v>
      </c>
      <c r="L720" s="292">
        <v>0</v>
      </c>
      <c r="M720" s="292">
        <v>0</v>
      </c>
    </row>
    <row r="721" spans="1:13" x14ac:dyDescent="0.25">
      <c r="A721" t="s">
        <v>2202</v>
      </c>
      <c r="B721" t="s">
        <v>6</v>
      </c>
      <c r="C721" t="s">
        <v>390</v>
      </c>
      <c r="D721" t="s">
        <v>2614</v>
      </c>
      <c r="E721" t="s">
        <v>2612</v>
      </c>
      <c r="F721">
        <v>35</v>
      </c>
      <c r="G721" s="292">
        <v>3150000</v>
      </c>
      <c r="H721" s="292" t="s">
        <v>7</v>
      </c>
      <c r="I721" s="292">
        <v>0</v>
      </c>
      <c r="J721" s="292">
        <v>0</v>
      </c>
      <c r="K721" s="292">
        <v>0</v>
      </c>
      <c r="L721" s="292">
        <v>0</v>
      </c>
      <c r="M721" s="292">
        <v>0</v>
      </c>
    </row>
    <row r="722" spans="1:13" x14ac:dyDescent="0.25">
      <c r="A722" t="s">
        <v>2203</v>
      </c>
      <c r="B722" t="s">
        <v>6</v>
      </c>
      <c r="C722">
        <v>0</v>
      </c>
      <c r="D722" t="s">
        <v>2611</v>
      </c>
      <c r="E722" t="s">
        <v>2612</v>
      </c>
      <c r="F722">
        <v>23</v>
      </c>
      <c r="G722" s="292">
        <v>2600000</v>
      </c>
      <c r="H722" s="292">
        <v>2600000</v>
      </c>
      <c r="I722" s="292" t="s">
        <v>8</v>
      </c>
      <c r="J722" s="292">
        <v>0</v>
      </c>
      <c r="K722" s="292">
        <v>0</v>
      </c>
      <c r="L722" s="292">
        <v>0</v>
      </c>
      <c r="M722" s="292">
        <v>0</v>
      </c>
    </row>
    <row r="723" spans="1:13" x14ac:dyDescent="0.25">
      <c r="A723" t="s">
        <v>2027</v>
      </c>
      <c r="B723" t="s">
        <v>6</v>
      </c>
      <c r="C723">
        <v>0</v>
      </c>
      <c r="D723" t="s">
        <v>2639</v>
      </c>
      <c r="E723" t="s">
        <v>2612</v>
      </c>
      <c r="F723">
        <v>24</v>
      </c>
      <c r="G723" s="292">
        <v>2300000</v>
      </c>
      <c r="H723" s="292" t="s">
        <v>8</v>
      </c>
      <c r="I723" s="292">
        <v>0</v>
      </c>
      <c r="J723" s="292">
        <v>0</v>
      </c>
      <c r="K723" s="292">
        <v>0</v>
      </c>
      <c r="L723" s="292">
        <v>0</v>
      </c>
      <c r="M723" s="292">
        <v>0</v>
      </c>
    </row>
    <row r="724" spans="1:13" x14ac:dyDescent="0.25">
      <c r="A724" t="s">
        <v>2205</v>
      </c>
      <c r="B724" t="s">
        <v>6</v>
      </c>
      <c r="C724">
        <v>0</v>
      </c>
      <c r="D724" t="s">
        <v>2613</v>
      </c>
      <c r="E724" t="s">
        <v>2612</v>
      </c>
      <c r="F724">
        <v>23</v>
      </c>
      <c r="G724" s="292">
        <v>1498925</v>
      </c>
      <c r="H724" s="292">
        <v>1498925</v>
      </c>
      <c r="I724" s="292" t="s">
        <v>8</v>
      </c>
      <c r="J724" s="292">
        <v>0</v>
      </c>
      <c r="K724" s="292">
        <v>0</v>
      </c>
      <c r="L724" s="292">
        <v>0</v>
      </c>
      <c r="M724" s="292">
        <v>0</v>
      </c>
    </row>
    <row r="725" spans="1:13" x14ac:dyDescent="0.25">
      <c r="A725" t="s">
        <v>2204</v>
      </c>
      <c r="B725" t="s">
        <v>6</v>
      </c>
      <c r="C725">
        <v>0</v>
      </c>
      <c r="D725" t="s">
        <v>2621</v>
      </c>
      <c r="E725" t="s">
        <v>2612</v>
      </c>
      <c r="F725">
        <v>30</v>
      </c>
      <c r="G725" s="292">
        <v>1133333</v>
      </c>
      <c r="H725" s="292">
        <v>1133333</v>
      </c>
      <c r="I725" s="292" t="s">
        <v>7</v>
      </c>
      <c r="J725" s="292">
        <v>0</v>
      </c>
      <c r="K725" s="292">
        <v>0</v>
      </c>
      <c r="L725" s="292">
        <v>0</v>
      </c>
      <c r="M725" s="292">
        <v>0</v>
      </c>
    </row>
    <row r="726" spans="1:13" x14ac:dyDescent="0.25">
      <c r="A726" t="s">
        <v>1510</v>
      </c>
      <c r="B726" t="s">
        <v>6</v>
      </c>
      <c r="C726">
        <v>0</v>
      </c>
      <c r="D726" t="s">
        <v>2614</v>
      </c>
      <c r="E726" t="s">
        <v>2612</v>
      </c>
      <c r="F726">
        <v>28</v>
      </c>
      <c r="G726" s="292">
        <v>950000</v>
      </c>
      <c r="H726" s="292" t="s">
        <v>7</v>
      </c>
      <c r="I726" s="292">
        <v>0</v>
      </c>
      <c r="J726" s="292">
        <v>0</v>
      </c>
      <c r="K726" s="292">
        <v>0</v>
      </c>
      <c r="L726" s="292">
        <v>0</v>
      </c>
      <c r="M726" s="292">
        <v>0</v>
      </c>
    </row>
    <row r="727" spans="1:13" x14ac:dyDescent="0.25">
      <c r="A727" t="s">
        <v>2216</v>
      </c>
      <c r="B727" t="s">
        <v>6</v>
      </c>
      <c r="C727" t="s">
        <v>395</v>
      </c>
      <c r="D727" t="s">
        <v>2621</v>
      </c>
      <c r="E727" t="s">
        <v>2612</v>
      </c>
      <c r="F727">
        <v>21</v>
      </c>
      <c r="G727" s="292">
        <v>1491666</v>
      </c>
      <c r="H727" s="292" t="s">
        <v>8</v>
      </c>
      <c r="I727" s="292">
        <v>0</v>
      </c>
      <c r="J727" s="292">
        <v>0</v>
      </c>
      <c r="K727" s="292">
        <v>0</v>
      </c>
      <c r="L727" s="292">
        <v>0</v>
      </c>
      <c r="M727" s="292">
        <v>0</v>
      </c>
    </row>
    <row r="728" spans="1:13" x14ac:dyDescent="0.25">
      <c r="A728" t="s">
        <v>1885</v>
      </c>
      <c r="B728" t="s">
        <v>6</v>
      </c>
      <c r="C728">
        <v>0</v>
      </c>
      <c r="D728" t="s">
        <v>2611</v>
      </c>
      <c r="E728" t="s">
        <v>2612</v>
      </c>
      <c r="F728">
        <v>22</v>
      </c>
      <c r="G728" s="292">
        <v>750000</v>
      </c>
      <c r="H728" s="292" t="s">
        <v>8</v>
      </c>
      <c r="I728" s="292">
        <v>0</v>
      </c>
      <c r="J728" s="292">
        <v>0</v>
      </c>
      <c r="K728" s="292">
        <v>0</v>
      </c>
      <c r="L728" s="292">
        <v>0</v>
      </c>
      <c r="M728" s="292">
        <v>0</v>
      </c>
    </row>
    <row r="729" spans="1:13" x14ac:dyDescent="0.25">
      <c r="A729" t="s">
        <v>1887</v>
      </c>
      <c r="B729" t="s">
        <v>6</v>
      </c>
      <c r="C729">
        <v>0</v>
      </c>
      <c r="D729" t="s">
        <v>2627</v>
      </c>
      <c r="E729" t="s">
        <v>2612</v>
      </c>
      <c r="F729">
        <v>29</v>
      </c>
      <c r="G729" s="292">
        <v>700000</v>
      </c>
      <c r="H729" s="292" t="s">
        <v>7</v>
      </c>
      <c r="I729" s="292">
        <v>0</v>
      </c>
      <c r="J729" s="292">
        <v>0</v>
      </c>
      <c r="K729" s="292">
        <v>0</v>
      </c>
      <c r="L729" s="292">
        <v>0</v>
      </c>
      <c r="M729" s="292">
        <v>0</v>
      </c>
    </row>
    <row r="730" spans="1:13" x14ac:dyDescent="0.25">
      <c r="A730" t="s">
        <v>2206</v>
      </c>
      <c r="B730" t="s">
        <v>6</v>
      </c>
      <c r="C730" t="s">
        <v>390</v>
      </c>
      <c r="D730" t="s">
        <v>2618</v>
      </c>
      <c r="E730" t="s">
        <v>2612</v>
      </c>
      <c r="F730">
        <v>27</v>
      </c>
      <c r="G730" s="292">
        <v>6500000</v>
      </c>
      <c r="H730" s="292">
        <v>6500000</v>
      </c>
      <c r="I730" s="292">
        <v>6500000</v>
      </c>
      <c r="J730" s="292">
        <v>6500000</v>
      </c>
      <c r="K730" s="292">
        <v>6500000</v>
      </c>
      <c r="L730" s="292">
        <v>6500000</v>
      </c>
      <c r="M730" s="292">
        <v>6500000</v>
      </c>
    </row>
    <row r="731" spans="1:13" x14ac:dyDescent="0.25">
      <c r="A731" t="s">
        <v>2207</v>
      </c>
      <c r="B731" t="s">
        <v>6</v>
      </c>
      <c r="C731">
        <v>0</v>
      </c>
      <c r="D731" t="s">
        <v>2618</v>
      </c>
      <c r="E731" t="s">
        <v>2612</v>
      </c>
      <c r="F731">
        <v>25</v>
      </c>
      <c r="G731" s="292">
        <v>5205556</v>
      </c>
      <c r="H731" s="292">
        <v>5205556</v>
      </c>
      <c r="I731" s="292">
        <v>5205556</v>
      </c>
      <c r="J731" s="292" t="s">
        <v>7</v>
      </c>
      <c r="K731" s="292">
        <v>0</v>
      </c>
      <c r="L731" s="292">
        <v>0</v>
      </c>
      <c r="M731" s="292">
        <v>0</v>
      </c>
    </row>
    <row r="732" spans="1:13" x14ac:dyDescent="0.25">
      <c r="A732" t="s">
        <v>2208</v>
      </c>
      <c r="B732" t="s">
        <v>6</v>
      </c>
      <c r="C732" t="s">
        <v>390</v>
      </c>
      <c r="D732" t="s">
        <v>2617</v>
      </c>
      <c r="E732" t="s">
        <v>2612</v>
      </c>
      <c r="F732">
        <v>27</v>
      </c>
      <c r="G732" s="292">
        <v>4100000</v>
      </c>
      <c r="H732" s="292">
        <v>4100000</v>
      </c>
      <c r="I732" s="292">
        <v>4100000</v>
      </c>
      <c r="J732" s="292" t="s">
        <v>7</v>
      </c>
      <c r="K732" s="292">
        <v>0</v>
      </c>
      <c r="L732" s="292">
        <v>0</v>
      </c>
      <c r="M732" s="292">
        <v>0</v>
      </c>
    </row>
    <row r="733" spans="1:13" x14ac:dyDescent="0.25">
      <c r="A733" t="s">
        <v>2210</v>
      </c>
      <c r="B733" t="s">
        <v>6</v>
      </c>
      <c r="C733">
        <v>0</v>
      </c>
      <c r="D733" t="s">
        <v>2617</v>
      </c>
      <c r="E733" t="s">
        <v>2612</v>
      </c>
      <c r="F733">
        <v>31</v>
      </c>
      <c r="G733" s="292">
        <v>850000</v>
      </c>
      <c r="H733" s="292" t="s">
        <v>7</v>
      </c>
      <c r="I733" s="292">
        <v>0</v>
      </c>
      <c r="J733" s="292">
        <v>0</v>
      </c>
      <c r="K733" s="292">
        <v>0</v>
      </c>
      <c r="L733" s="292">
        <v>0</v>
      </c>
      <c r="M733" s="292">
        <v>0</v>
      </c>
    </row>
    <row r="734" spans="1:13" x14ac:dyDescent="0.25">
      <c r="A734" t="s">
        <v>1428</v>
      </c>
      <c r="B734" t="s">
        <v>6</v>
      </c>
      <c r="C734" t="s">
        <v>395</v>
      </c>
      <c r="D734" t="s">
        <v>2618</v>
      </c>
      <c r="E734" t="s">
        <v>2612</v>
      </c>
      <c r="F734">
        <v>21</v>
      </c>
      <c r="G734" s="292">
        <v>888333</v>
      </c>
      <c r="H734" s="292" t="s">
        <v>8</v>
      </c>
      <c r="I734" s="292">
        <v>0</v>
      </c>
      <c r="J734" s="292">
        <v>0</v>
      </c>
      <c r="K734" s="292">
        <v>0</v>
      </c>
      <c r="L734" s="292">
        <v>0</v>
      </c>
      <c r="M734" s="292">
        <v>0</v>
      </c>
    </row>
    <row r="735" spans="1:13" x14ac:dyDescent="0.25">
      <c r="A735" t="s">
        <v>2212</v>
      </c>
      <c r="B735" t="s">
        <v>6</v>
      </c>
      <c r="C735">
        <v>0</v>
      </c>
      <c r="D735" t="s">
        <v>128</v>
      </c>
      <c r="E735" t="s">
        <v>2612</v>
      </c>
      <c r="F735">
        <v>25</v>
      </c>
      <c r="G735" s="292">
        <v>6400000</v>
      </c>
      <c r="H735" s="292">
        <v>6400000</v>
      </c>
      <c r="I735" s="292">
        <v>6400000</v>
      </c>
      <c r="J735" s="292">
        <v>6400000</v>
      </c>
      <c r="K735" s="292">
        <v>6400000</v>
      </c>
      <c r="L735" s="292">
        <v>6400000</v>
      </c>
      <c r="M735" s="292">
        <v>6400000</v>
      </c>
    </row>
    <row r="736" spans="1:13" x14ac:dyDescent="0.25">
      <c r="A736" t="s">
        <v>2213</v>
      </c>
      <c r="B736" t="s">
        <v>6</v>
      </c>
      <c r="C736" t="s">
        <v>2780</v>
      </c>
      <c r="D736" t="s">
        <v>128</v>
      </c>
      <c r="E736" t="s">
        <v>2612</v>
      </c>
      <c r="F736">
        <v>38</v>
      </c>
      <c r="G736" s="292">
        <v>2325000</v>
      </c>
      <c r="H736" s="292" t="s">
        <v>7</v>
      </c>
      <c r="I736" s="292">
        <v>0</v>
      </c>
      <c r="J736" s="292">
        <v>0</v>
      </c>
      <c r="K736" s="292">
        <v>0</v>
      </c>
      <c r="L736" s="292">
        <v>0</v>
      </c>
      <c r="M736" s="292">
        <v>0</v>
      </c>
    </row>
    <row r="737" spans="1:13" x14ac:dyDescent="0.25">
      <c r="A737" t="s">
        <v>1867</v>
      </c>
      <c r="B737" t="s">
        <v>6</v>
      </c>
      <c r="C737">
        <v>0</v>
      </c>
      <c r="D737" t="s">
        <v>128</v>
      </c>
      <c r="E737" t="s">
        <v>2612</v>
      </c>
      <c r="F737">
        <v>25</v>
      </c>
      <c r="G737" s="292">
        <v>750000</v>
      </c>
      <c r="H737" s="292">
        <v>750000</v>
      </c>
      <c r="I737" s="292" t="s">
        <v>7</v>
      </c>
      <c r="J737" s="292">
        <v>0</v>
      </c>
      <c r="K737" s="292">
        <v>0</v>
      </c>
      <c r="L737" s="292">
        <v>0</v>
      </c>
      <c r="M737" s="292">
        <v>0</v>
      </c>
    </row>
    <row r="738" spans="1:13" x14ac:dyDescent="0.25">
      <c r="A738" t="s">
        <v>2214</v>
      </c>
      <c r="B738" t="s">
        <v>6</v>
      </c>
      <c r="C738" t="s">
        <v>395</v>
      </c>
      <c r="D738" t="s">
        <v>2627</v>
      </c>
      <c r="E738" t="s">
        <v>2619</v>
      </c>
      <c r="F738">
        <v>24</v>
      </c>
      <c r="G738" s="292">
        <v>925000</v>
      </c>
      <c r="H738" s="292" t="s">
        <v>8</v>
      </c>
      <c r="I738" s="292">
        <v>0</v>
      </c>
      <c r="J738" s="292">
        <v>0</v>
      </c>
      <c r="K738" s="292">
        <v>0</v>
      </c>
      <c r="L738" s="292">
        <v>0</v>
      </c>
      <c r="M738" s="292">
        <v>0</v>
      </c>
    </row>
    <row r="739" spans="1:13" x14ac:dyDescent="0.25">
      <c r="A739" t="s">
        <v>2215</v>
      </c>
      <c r="B739" t="s">
        <v>6</v>
      </c>
      <c r="C739" t="s">
        <v>395</v>
      </c>
      <c r="D739" t="s">
        <v>2626</v>
      </c>
      <c r="E739" t="s">
        <v>2619</v>
      </c>
      <c r="F739">
        <v>19</v>
      </c>
      <c r="G739" s="292">
        <v>925000</v>
      </c>
      <c r="H739" s="292">
        <v>925000</v>
      </c>
      <c r="I739" s="292" t="s">
        <v>8</v>
      </c>
      <c r="J739" s="292">
        <v>0</v>
      </c>
      <c r="K739" s="292">
        <v>0</v>
      </c>
      <c r="L739" s="292">
        <v>0</v>
      </c>
      <c r="M739" s="292">
        <v>0</v>
      </c>
    </row>
    <row r="740" spans="1:13" x14ac:dyDescent="0.25">
      <c r="A740" t="s">
        <v>2218</v>
      </c>
      <c r="B740" t="s">
        <v>6</v>
      </c>
      <c r="C740" t="s">
        <v>395</v>
      </c>
      <c r="D740" t="s">
        <v>2613</v>
      </c>
      <c r="E740" t="s">
        <v>2619</v>
      </c>
      <c r="F740">
        <v>21</v>
      </c>
      <c r="G740" s="292">
        <v>863333</v>
      </c>
      <c r="H740" s="292">
        <v>863333</v>
      </c>
      <c r="I740" s="292" t="s">
        <v>8</v>
      </c>
      <c r="J740" s="292">
        <v>0</v>
      </c>
      <c r="K740" s="292">
        <v>0</v>
      </c>
      <c r="L740" s="292">
        <v>0</v>
      </c>
      <c r="M740" s="292">
        <v>0</v>
      </c>
    </row>
    <row r="741" spans="1:13" x14ac:dyDescent="0.25">
      <c r="A741" t="s">
        <v>2219</v>
      </c>
      <c r="B741" t="s">
        <v>6</v>
      </c>
      <c r="C741" t="s">
        <v>395</v>
      </c>
      <c r="D741" t="s">
        <v>73</v>
      </c>
      <c r="E741" t="s">
        <v>2619</v>
      </c>
      <c r="F741">
        <v>21</v>
      </c>
      <c r="G741" s="292">
        <v>863333</v>
      </c>
      <c r="H741" s="292">
        <v>863333</v>
      </c>
      <c r="I741" s="292" t="s">
        <v>8</v>
      </c>
      <c r="J741" s="292">
        <v>0</v>
      </c>
      <c r="K741" s="292">
        <v>0</v>
      </c>
      <c r="L741" s="292">
        <v>0</v>
      </c>
      <c r="M741" s="292">
        <v>0</v>
      </c>
    </row>
    <row r="742" spans="1:13" x14ac:dyDescent="0.25">
      <c r="A742" t="s">
        <v>2221</v>
      </c>
      <c r="B742" t="s">
        <v>6</v>
      </c>
      <c r="C742" t="s">
        <v>395</v>
      </c>
      <c r="D742" t="s">
        <v>2626</v>
      </c>
      <c r="E742" t="s">
        <v>2619</v>
      </c>
      <c r="F742">
        <v>20</v>
      </c>
      <c r="G742" s="292">
        <v>925000</v>
      </c>
      <c r="H742" s="292">
        <v>925000</v>
      </c>
      <c r="I742" s="292" t="s">
        <v>8</v>
      </c>
      <c r="J742" s="292">
        <v>0</v>
      </c>
      <c r="K742" s="292">
        <v>0</v>
      </c>
      <c r="L742" s="292">
        <v>0</v>
      </c>
      <c r="M742" s="292">
        <v>0</v>
      </c>
    </row>
    <row r="743" spans="1:13" x14ac:dyDescent="0.25">
      <c r="A743" t="s">
        <v>2223</v>
      </c>
      <c r="B743" t="s">
        <v>6</v>
      </c>
      <c r="C743" t="s">
        <v>395</v>
      </c>
      <c r="D743" t="s">
        <v>73</v>
      </c>
      <c r="E743" t="s">
        <v>398</v>
      </c>
      <c r="F743">
        <v>20</v>
      </c>
      <c r="G743" s="292">
        <v>927500</v>
      </c>
      <c r="H743" s="292">
        <v>927500</v>
      </c>
      <c r="I743" s="292">
        <v>927500</v>
      </c>
      <c r="J743" s="292" t="s">
        <v>8</v>
      </c>
      <c r="K743" s="292">
        <v>0</v>
      </c>
      <c r="L743" s="292">
        <v>0</v>
      </c>
      <c r="M743" s="292">
        <v>0</v>
      </c>
    </row>
    <row r="744" spans="1:13" x14ac:dyDescent="0.25">
      <c r="A744" t="s">
        <v>2225</v>
      </c>
      <c r="B744" t="s">
        <v>6</v>
      </c>
      <c r="C744" t="s">
        <v>395</v>
      </c>
      <c r="D744" t="s">
        <v>73</v>
      </c>
      <c r="E744" t="s">
        <v>2619</v>
      </c>
      <c r="F744">
        <v>22</v>
      </c>
      <c r="G744" s="292">
        <v>925000</v>
      </c>
      <c r="H744" s="292" t="s">
        <v>8</v>
      </c>
      <c r="I744" s="292">
        <v>0</v>
      </c>
      <c r="J744" s="292">
        <v>0</v>
      </c>
      <c r="K744" s="292">
        <v>0</v>
      </c>
      <c r="L744" s="292">
        <v>0</v>
      </c>
      <c r="M744" s="292">
        <v>0</v>
      </c>
    </row>
    <row r="745" spans="1:13" x14ac:dyDescent="0.25">
      <c r="A745" t="s">
        <v>2228</v>
      </c>
      <c r="B745" t="s">
        <v>6</v>
      </c>
      <c r="C745" t="s">
        <v>395</v>
      </c>
      <c r="D745" t="s">
        <v>2613</v>
      </c>
      <c r="E745" t="s">
        <v>2619</v>
      </c>
      <c r="F745">
        <v>21</v>
      </c>
      <c r="G745" s="292">
        <v>910833</v>
      </c>
      <c r="H745" s="292">
        <v>910833</v>
      </c>
      <c r="I745" s="292" t="s">
        <v>8</v>
      </c>
      <c r="J745" s="292">
        <v>0</v>
      </c>
      <c r="K745" s="292">
        <v>0</v>
      </c>
      <c r="L745" s="292">
        <v>0</v>
      </c>
      <c r="M745" s="292">
        <v>0</v>
      </c>
    </row>
    <row r="746" spans="1:13" x14ac:dyDescent="0.25">
      <c r="A746" t="s">
        <v>2229</v>
      </c>
      <c r="B746" t="s">
        <v>6</v>
      </c>
      <c r="C746" t="s">
        <v>395</v>
      </c>
      <c r="D746" t="s">
        <v>2611</v>
      </c>
      <c r="E746" t="s">
        <v>2619</v>
      </c>
      <c r="F746">
        <v>22</v>
      </c>
      <c r="G746" s="292">
        <v>935833</v>
      </c>
      <c r="H746" s="292" t="s">
        <v>8</v>
      </c>
      <c r="I746" s="292">
        <v>0</v>
      </c>
      <c r="J746" s="292">
        <v>0</v>
      </c>
      <c r="K746" s="292">
        <v>0</v>
      </c>
      <c r="L746" s="292">
        <v>0</v>
      </c>
      <c r="M746" s="292">
        <v>0</v>
      </c>
    </row>
    <row r="747" spans="1:13" x14ac:dyDescent="0.25">
      <c r="A747" t="s">
        <v>1686</v>
      </c>
      <c r="B747" t="s">
        <v>6</v>
      </c>
      <c r="C747">
        <v>0</v>
      </c>
      <c r="D747" t="s">
        <v>73</v>
      </c>
      <c r="E747" t="s">
        <v>2619</v>
      </c>
      <c r="F747">
        <v>25</v>
      </c>
      <c r="G747" s="292">
        <v>700000</v>
      </c>
      <c r="H747" s="292" t="s">
        <v>8</v>
      </c>
      <c r="I747" s="292">
        <v>0</v>
      </c>
      <c r="J747" s="292">
        <v>0</v>
      </c>
      <c r="K747" s="292">
        <v>0</v>
      </c>
      <c r="L747" s="292">
        <v>0</v>
      </c>
      <c r="M747" s="292">
        <v>0</v>
      </c>
    </row>
    <row r="748" spans="1:13" x14ac:dyDescent="0.25">
      <c r="A748" t="s">
        <v>2234</v>
      </c>
      <c r="B748" t="s">
        <v>6</v>
      </c>
      <c r="C748">
        <v>0</v>
      </c>
      <c r="D748" t="s">
        <v>73</v>
      </c>
      <c r="E748" t="s">
        <v>2619</v>
      </c>
      <c r="F748">
        <v>27</v>
      </c>
      <c r="G748" s="292">
        <v>700000</v>
      </c>
      <c r="H748" s="292" t="s">
        <v>7</v>
      </c>
      <c r="I748" s="292">
        <v>0</v>
      </c>
      <c r="J748" s="292">
        <v>0</v>
      </c>
      <c r="K748" s="292">
        <v>0</v>
      </c>
      <c r="L748" s="292">
        <v>0</v>
      </c>
      <c r="M748" s="292">
        <v>0</v>
      </c>
    </row>
    <row r="749" spans="1:13" x14ac:dyDescent="0.25">
      <c r="A749" t="s">
        <v>1769</v>
      </c>
      <c r="B749" t="s">
        <v>6</v>
      </c>
      <c r="C749">
        <v>0</v>
      </c>
      <c r="D749" t="s">
        <v>2621</v>
      </c>
      <c r="E749" t="s">
        <v>2619</v>
      </c>
      <c r="F749">
        <v>26</v>
      </c>
      <c r="G749" s="292">
        <v>700000</v>
      </c>
      <c r="H749" s="292" t="s">
        <v>7</v>
      </c>
      <c r="I749" s="292">
        <v>0</v>
      </c>
      <c r="J749" s="292">
        <v>0</v>
      </c>
      <c r="K749" s="292">
        <v>0</v>
      </c>
      <c r="L749" s="292">
        <v>0</v>
      </c>
      <c r="M749" s="292">
        <v>0</v>
      </c>
    </row>
    <row r="750" spans="1:13" x14ac:dyDescent="0.25">
      <c r="A750" t="s">
        <v>2083</v>
      </c>
      <c r="B750" t="s">
        <v>6</v>
      </c>
      <c r="C750">
        <v>0</v>
      </c>
      <c r="D750" t="s">
        <v>2621</v>
      </c>
      <c r="E750" t="s">
        <v>2619</v>
      </c>
      <c r="F750">
        <v>25</v>
      </c>
      <c r="G750" s="292" t="s">
        <v>8</v>
      </c>
      <c r="H750" s="292">
        <v>0</v>
      </c>
      <c r="I750" s="292">
        <v>0</v>
      </c>
      <c r="J750" s="292">
        <v>0</v>
      </c>
      <c r="K750" s="292">
        <v>0</v>
      </c>
      <c r="L750" s="292">
        <v>0</v>
      </c>
      <c r="M750" s="292">
        <v>0</v>
      </c>
    </row>
    <row r="751" spans="1:13" x14ac:dyDescent="0.25">
      <c r="A751" t="s">
        <v>2236</v>
      </c>
      <c r="B751" t="s">
        <v>6</v>
      </c>
      <c r="C751">
        <v>0</v>
      </c>
      <c r="D751" t="s">
        <v>73</v>
      </c>
      <c r="E751" t="s">
        <v>2619</v>
      </c>
      <c r="F751">
        <v>23</v>
      </c>
      <c r="G751" s="292" t="s">
        <v>8</v>
      </c>
      <c r="H751" s="292">
        <v>0</v>
      </c>
      <c r="I751" s="292">
        <v>0</v>
      </c>
      <c r="J751" s="292">
        <v>0</v>
      </c>
      <c r="K751" s="292">
        <v>0</v>
      </c>
      <c r="L751" s="292">
        <v>0</v>
      </c>
      <c r="M751" s="292">
        <v>0</v>
      </c>
    </row>
    <row r="752" spans="1:13" x14ac:dyDescent="0.25">
      <c r="A752" t="s">
        <v>2217</v>
      </c>
      <c r="B752" t="s">
        <v>6</v>
      </c>
      <c r="C752" t="s">
        <v>395</v>
      </c>
      <c r="D752" t="s">
        <v>2618</v>
      </c>
      <c r="E752" t="s">
        <v>2619</v>
      </c>
      <c r="F752">
        <v>22</v>
      </c>
      <c r="G752" s="292">
        <v>894166</v>
      </c>
      <c r="H752" s="292" t="s">
        <v>8</v>
      </c>
      <c r="I752" s="292">
        <v>0</v>
      </c>
      <c r="J752" s="292">
        <v>0</v>
      </c>
      <c r="K752" s="292">
        <v>0</v>
      </c>
      <c r="L752" s="292">
        <v>0</v>
      </c>
      <c r="M752" s="292">
        <v>0</v>
      </c>
    </row>
    <row r="753" spans="1:13" x14ac:dyDescent="0.25">
      <c r="A753" t="s">
        <v>2781</v>
      </c>
      <c r="B753" t="s">
        <v>6</v>
      </c>
      <c r="C753" t="s">
        <v>395</v>
      </c>
      <c r="D753" t="s">
        <v>2618</v>
      </c>
      <c r="E753" t="s">
        <v>2619</v>
      </c>
      <c r="F753">
        <v>20</v>
      </c>
      <c r="G753" s="292">
        <v>925000</v>
      </c>
      <c r="H753" s="292">
        <v>925000</v>
      </c>
      <c r="I753" s="292">
        <v>925000</v>
      </c>
      <c r="J753" s="292" t="s">
        <v>8</v>
      </c>
      <c r="K753" s="292">
        <v>0</v>
      </c>
      <c r="L753" s="292">
        <v>0</v>
      </c>
      <c r="M753" s="292">
        <v>0</v>
      </c>
    </row>
    <row r="754" spans="1:13" x14ac:dyDescent="0.25">
      <c r="A754" t="s">
        <v>2227</v>
      </c>
      <c r="B754" t="s">
        <v>6</v>
      </c>
      <c r="C754" t="s">
        <v>395</v>
      </c>
      <c r="D754" t="s">
        <v>2618</v>
      </c>
      <c r="E754" t="s">
        <v>2619</v>
      </c>
      <c r="F754">
        <v>21</v>
      </c>
      <c r="G754" s="292">
        <v>910833</v>
      </c>
      <c r="H754" s="292">
        <v>910833</v>
      </c>
      <c r="I754" s="292" t="s">
        <v>8</v>
      </c>
      <c r="J754" s="292">
        <v>0</v>
      </c>
      <c r="K754" s="292">
        <v>0</v>
      </c>
      <c r="L754" s="292">
        <v>0</v>
      </c>
      <c r="M754" s="292">
        <v>0</v>
      </c>
    </row>
    <row r="755" spans="1:13" x14ac:dyDescent="0.25">
      <c r="A755" t="s">
        <v>1572</v>
      </c>
      <c r="B755" t="s">
        <v>6</v>
      </c>
      <c r="C755">
        <v>0</v>
      </c>
      <c r="D755" t="s">
        <v>2618</v>
      </c>
      <c r="E755" t="s">
        <v>2619</v>
      </c>
      <c r="F755">
        <v>25</v>
      </c>
      <c r="G755" s="292">
        <v>700000</v>
      </c>
      <c r="H755" s="292" t="s">
        <v>8</v>
      </c>
      <c r="I755" s="292">
        <v>0</v>
      </c>
      <c r="J755" s="292">
        <v>0</v>
      </c>
      <c r="K755" s="292">
        <v>0</v>
      </c>
      <c r="L755" s="292">
        <v>0</v>
      </c>
      <c r="M755" s="292">
        <v>0</v>
      </c>
    </row>
    <row r="756" spans="1:13" x14ac:dyDescent="0.25">
      <c r="A756" t="s">
        <v>2220</v>
      </c>
      <c r="B756" t="s">
        <v>6</v>
      </c>
      <c r="C756" t="s">
        <v>395</v>
      </c>
      <c r="D756" t="s">
        <v>128</v>
      </c>
      <c r="E756" t="s">
        <v>2619</v>
      </c>
      <c r="F756">
        <v>23</v>
      </c>
      <c r="G756" s="292">
        <v>925000</v>
      </c>
      <c r="H756" s="292" t="s">
        <v>8</v>
      </c>
      <c r="I756" s="292">
        <v>0</v>
      </c>
      <c r="J756" s="292">
        <v>0</v>
      </c>
      <c r="K756" s="292">
        <v>0</v>
      </c>
      <c r="L756" s="292">
        <v>0</v>
      </c>
      <c r="M756" s="292">
        <v>0</v>
      </c>
    </row>
    <row r="757" spans="1:13" x14ac:dyDescent="0.25">
      <c r="A757" t="s">
        <v>2782</v>
      </c>
      <c r="B757" t="s">
        <v>6</v>
      </c>
      <c r="C757" t="s">
        <v>395</v>
      </c>
      <c r="D757" t="s">
        <v>128</v>
      </c>
      <c r="E757" t="s">
        <v>2619</v>
      </c>
      <c r="F757">
        <v>19</v>
      </c>
      <c r="G757" s="292">
        <v>925000</v>
      </c>
      <c r="H757" s="292">
        <v>925000</v>
      </c>
      <c r="I757" s="292">
        <v>925000</v>
      </c>
      <c r="J757" s="292" t="s">
        <v>8</v>
      </c>
      <c r="K757" s="292">
        <v>0</v>
      </c>
      <c r="L757" s="292">
        <v>0</v>
      </c>
      <c r="M757" s="292">
        <v>0</v>
      </c>
    </row>
    <row r="758" spans="1:13" x14ac:dyDescent="0.25">
      <c r="A758" t="s">
        <v>2224</v>
      </c>
      <c r="B758" t="s">
        <v>6</v>
      </c>
      <c r="C758" t="s">
        <v>395</v>
      </c>
      <c r="D758" t="s">
        <v>128</v>
      </c>
      <c r="E758" t="s">
        <v>2619</v>
      </c>
      <c r="F758">
        <v>19</v>
      </c>
      <c r="G758" s="292">
        <v>878889</v>
      </c>
      <c r="H758" s="292">
        <v>878889</v>
      </c>
      <c r="I758" s="292">
        <v>878889</v>
      </c>
      <c r="J758" s="292" t="s">
        <v>8</v>
      </c>
      <c r="K758" s="292">
        <v>0</v>
      </c>
      <c r="L758" s="292">
        <v>0</v>
      </c>
      <c r="M758" s="292">
        <v>0</v>
      </c>
    </row>
    <row r="759" spans="1:13" x14ac:dyDescent="0.25">
      <c r="A759" t="s">
        <v>2233</v>
      </c>
      <c r="B759" t="s">
        <v>6</v>
      </c>
      <c r="C759">
        <v>0</v>
      </c>
      <c r="D759" t="s">
        <v>128</v>
      </c>
      <c r="E759" t="s">
        <v>2619</v>
      </c>
      <c r="F759">
        <v>27</v>
      </c>
      <c r="G759" s="292">
        <v>675000</v>
      </c>
      <c r="H759" s="292" t="s">
        <v>7</v>
      </c>
      <c r="I759" s="292">
        <v>0</v>
      </c>
      <c r="J759" s="292">
        <v>0</v>
      </c>
      <c r="K759" s="292">
        <v>0</v>
      </c>
      <c r="L759" s="292">
        <v>0</v>
      </c>
      <c r="M759" s="292">
        <v>0</v>
      </c>
    </row>
    <row r="760" spans="1:13" x14ac:dyDescent="0.25">
      <c r="A760" t="s">
        <v>2277</v>
      </c>
      <c r="B760" t="s">
        <v>12</v>
      </c>
      <c r="C760">
        <v>0</v>
      </c>
      <c r="D760" t="s">
        <v>2613</v>
      </c>
      <c r="E760" t="s">
        <v>2612</v>
      </c>
      <c r="F760">
        <v>25</v>
      </c>
      <c r="G760" s="292">
        <v>6750000</v>
      </c>
      <c r="H760" s="292">
        <v>6750000</v>
      </c>
      <c r="I760" s="292">
        <v>6750000</v>
      </c>
      <c r="J760" s="292" t="s">
        <v>7</v>
      </c>
      <c r="K760" s="292">
        <v>0</v>
      </c>
      <c r="L760" s="292">
        <v>0</v>
      </c>
      <c r="M760" s="292">
        <v>0</v>
      </c>
    </row>
    <row r="761" spans="1:13" x14ac:dyDescent="0.25">
      <c r="A761" t="s">
        <v>2547</v>
      </c>
      <c r="B761" t="s">
        <v>12</v>
      </c>
      <c r="C761">
        <v>0</v>
      </c>
      <c r="D761" t="s">
        <v>73</v>
      </c>
      <c r="E761" t="s">
        <v>2612</v>
      </c>
      <c r="F761">
        <v>24</v>
      </c>
      <c r="G761" s="292">
        <v>6375000</v>
      </c>
      <c r="H761" s="292">
        <v>6375000</v>
      </c>
      <c r="I761" s="292">
        <v>6375000</v>
      </c>
      <c r="J761" s="292">
        <v>6375000</v>
      </c>
      <c r="K761" s="292" t="s">
        <v>7</v>
      </c>
      <c r="L761" s="292">
        <v>0</v>
      </c>
      <c r="M761" s="292">
        <v>0</v>
      </c>
    </row>
    <row r="762" spans="1:13" x14ac:dyDescent="0.25">
      <c r="A762" t="s">
        <v>2278</v>
      </c>
      <c r="B762" t="s">
        <v>12</v>
      </c>
      <c r="C762">
        <v>0</v>
      </c>
      <c r="D762" t="s">
        <v>2614</v>
      </c>
      <c r="E762" t="s">
        <v>2612</v>
      </c>
      <c r="F762">
        <v>31</v>
      </c>
      <c r="G762" s="292">
        <v>5750000</v>
      </c>
      <c r="H762" s="292">
        <v>5750000</v>
      </c>
      <c r="I762" s="292">
        <v>5750000</v>
      </c>
      <c r="J762" s="292">
        <v>5750000</v>
      </c>
      <c r="K762" s="292" t="s">
        <v>7</v>
      </c>
      <c r="L762" s="292">
        <v>0</v>
      </c>
      <c r="M762" s="292">
        <v>0</v>
      </c>
    </row>
    <row r="763" spans="1:13" x14ac:dyDescent="0.25">
      <c r="A763" t="s">
        <v>2783</v>
      </c>
      <c r="B763" t="s">
        <v>12</v>
      </c>
      <c r="C763" t="s">
        <v>381</v>
      </c>
      <c r="D763" t="s">
        <v>73</v>
      </c>
      <c r="E763" t="s">
        <v>2612</v>
      </c>
      <c r="F763">
        <v>30</v>
      </c>
      <c r="G763" s="292">
        <v>5350000</v>
      </c>
      <c r="H763" s="292">
        <v>5350000</v>
      </c>
      <c r="I763" s="292">
        <v>5350000</v>
      </c>
      <c r="J763" s="292">
        <v>5350000</v>
      </c>
      <c r="K763" s="292">
        <v>5350000</v>
      </c>
      <c r="L763" s="292" t="s">
        <v>7</v>
      </c>
      <c r="M763" s="292">
        <v>0</v>
      </c>
    </row>
    <row r="764" spans="1:13" x14ac:dyDescent="0.25">
      <c r="A764" t="s">
        <v>2280</v>
      </c>
      <c r="B764" t="s">
        <v>12</v>
      </c>
      <c r="C764">
        <v>0</v>
      </c>
      <c r="D764" t="s">
        <v>2627</v>
      </c>
      <c r="E764" t="s">
        <v>2612</v>
      </c>
      <c r="F764">
        <v>24</v>
      </c>
      <c r="G764" s="292">
        <v>4850000</v>
      </c>
      <c r="H764" s="292">
        <v>4850000</v>
      </c>
      <c r="I764" s="292">
        <v>4850000</v>
      </c>
      <c r="J764" s="292">
        <v>4850000</v>
      </c>
      <c r="K764" s="292">
        <v>4850000</v>
      </c>
      <c r="L764" s="292" t="s">
        <v>7</v>
      </c>
      <c r="M764" s="292">
        <v>0</v>
      </c>
    </row>
    <row r="765" spans="1:13" x14ac:dyDescent="0.25">
      <c r="A765" t="s">
        <v>2281</v>
      </c>
      <c r="B765" t="s">
        <v>12</v>
      </c>
      <c r="C765" t="s">
        <v>390</v>
      </c>
      <c r="D765" t="s">
        <v>2615</v>
      </c>
      <c r="E765" t="s">
        <v>2612</v>
      </c>
      <c r="F765">
        <v>31</v>
      </c>
      <c r="G765" s="292">
        <v>4300000</v>
      </c>
      <c r="H765" s="292" t="s">
        <v>7</v>
      </c>
      <c r="I765" s="292">
        <v>0</v>
      </c>
      <c r="J765" s="292">
        <v>0</v>
      </c>
      <c r="K765" s="292">
        <v>0</v>
      </c>
      <c r="L765" s="292">
        <v>0</v>
      </c>
      <c r="M765" s="292">
        <v>0</v>
      </c>
    </row>
    <row r="766" spans="1:13" x14ac:dyDescent="0.25">
      <c r="A766" t="s">
        <v>2282</v>
      </c>
      <c r="B766" t="s">
        <v>12</v>
      </c>
      <c r="C766">
        <v>0</v>
      </c>
      <c r="D766" t="s">
        <v>73</v>
      </c>
      <c r="E766" t="s">
        <v>2612</v>
      </c>
      <c r="F766">
        <v>32</v>
      </c>
      <c r="G766" s="292">
        <v>3125000</v>
      </c>
      <c r="H766" s="292">
        <v>3125000</v>
      </c>
      <c r="I766" s="292" t="s">
        <v>7</v>
      </c>
      <c r="J766" s="292">
        <v>0</v>
      </c>
      <c r="K766" s="292">
        <v>0</v>
      </c>
      <c r="L766" s="292">
        <v>0</v>
      </c>
      <c r="M766" s="292">
        <v>0</v>
      </c>
    </row>
    <row r="767" spans="1:13" x14ac:dyDescent="0.25">
      <c r="A767" t="s">
        <v>2284</v>
      </c>
      <c r="B767" t="s">
        <v>12</v>
      </c>
      <c r="C767">
        <v>0</v>
      </c>
      <c r="D767" t="s">
        <v>73</v>
      </c>
      <c r="E767" t="s">
        <v>2612</v>
      </c>
      <c r="F767">
        <v>24</v>
      </c>
      <c r="G767" s="292">
        <v>1675000</v>
      </c>
      <c r="H767" s="292" t="s">
        <v>8</v>
      </c>
      <c r="I767" s="292">
        <v>0</v>
      </c>
      <c r="J767" s="292">
        <v>0</v>
      </c>
      <c r="K767" s="292">
        <v>0</v>
      </c>
      <c r="L767" s="292">
        <v>0</v>
      </c>
      <c r="M767" s="292">
        <v>0</v>
      </c>
    </row>
    <row r="768" spans="1:13" x14ac:dyDescent="0.25">
      <c r="A768" t="s">
        <v>2285</v>
      </c>
      <c r="B768" t="s">
        <v>12</v>
      </c>
      <c r="C768">
        <v>0</v>
      </c>
      <c r="D768" t="s">
        <v>2614</v>
      </c>
      <c r="E768" t="s">
        <v>2612</v>
      </c>
      <c r="F768">
        <v>26</v>
      </c>
      <c r="G768" s="292">
        <v>1250000</v>
      </c>
      <c r="H768" s="292" t="s">
        <v>7</v>
      </c>
      <c r="I768" s="292">
        <v>0</v>
      </c>
      <c r="J768" s="292">
        <v>0</v>
      </c>
      <c r="K768" s="292">
        <v>0</v>
      </c>
      <c r="L768" s="292">
        <v>0</v>
      </c>
      <c r="M768" s="292">
        <v>0</v>
      </c>
    </row>
    <row r="769" spans="1:13" x14ac:dyDescent="0.25">
      <c r="A769" t="s">
        <v>2299</v>
      </c>
      <c r="B769" t="s">
        <v>12</v>
      </c>
      <c r="C769" t="s">
        <v>395</v>
      </c>
      <c r="D769" t="s">
        <v>73</v>
      </c>
      <c r="E769" t="s">
        <v>2612</v>
      </c>
      <c r="F769">
        <v>20</v>
      </c>
      <c r="G769" s="292">
        <v>910833</v>
      </c>
      <c r="H769" s="292">
        <v>910833</v>
      </c>
      <c r="I769" s="292" t="s">
        <v>8</v>
      </c>
      <c r="J769" s="292">
        <v>0</v>
      </c>
      <c r="K769" s="292">
        <v>0</v>
      </c>
      <c r="L769" s="292">
        <v>0</v>
      </c>
      <c r="M769" s="292">
        <v>0</v>
      </c>
    </row>
    <row r="770" spans="1:13" x14ac:dyDescent="0.25">
      <c r="A770" t="s">
        <v>2308</v>
      </c>
      <c r="B770" t="s">
        <v>12</v>
      </c>
      <c r="C770">
        <v>0</v>
      </c>
      <c r="D770" t="s">
        <v>73</v>
      </c>
      <c r="E770" t="s">
        <v>2612</v>
      </c>
      <c r="F770">
        <v>26</v>
      </c>
      <c r="G770" s="292">
        <v>735000</v>
      </c>
      <c r="H770" s="292" t="s">
        <v>7</v>
      </c>
      <c r="I770" s="292">
        <v>0</v>
      </c>
      <c r="J770" s="292">
        <v>0</v>
      </c>
      <c r="K770" s="292">
        <v>0</v>
      </c>
      <c r="L770" s="292">
        <v>0</v>
      </c>
      <c r="M770" s="292">
        <v>0</v>
      </c>
    </row>
    <row r="771" spans="1:13" x14ac:dyDescent="0.25">
      <c r="A771" t="s">
        <v>2306</v>
      </c>
      <c r="B771" t="s">
        <v>12</v>
      </c>
      <c r="C771">
        <v>0</v>
      </c>
      <c r="D771" t="s">
        <v>2623</v>
      </c>
      <c r="E771" t="s">
        <v>2612</v>
      </c>
      <c r="F771">
        <v>23</v>
      </c>
      <c r="G771" s="292" t="s">
        <v>8</v>
      </c>
      <c r="H771" s="292">
        <v>0</v>
      </c>
      <c r="I771" s="292">
        <v>0</v>
      </c>
      <c r="J771" s="292">
        <v>0</v>
      </c>
      <c r="K771" s="292">
        <v>0</v>
      </c>
      <c r="L771" s="292">
        <v>0</v>
      </c>
      <c r="M771" s="292">
        <v>0</v>
      </c>
    </row>
    <row r="772" spans="1:13" x14ac:dyDescent="0.25">
      <c r="A772" t="s">
        <v>2784</v>
      </c>
      <c r="B772" t="s">
        <v>12</v>
      </c>
      <c r="C772">
        <v>0</v>
      </c>
      <c r="D772" t="s">
        <v>2613</v>
      </c>
      <c r="E772" t="s">
        <v>2612</v>
      </c>
      <c r="F772">
        <v>21</v>
      </c>
      <c r="G772" s="292" t="s">
        <v>8</v>
      </c>
      <c r="H772" s="292">
        <v>0</v>
      </c>
      <c r="I772" s="292">
        <v>0</v>
      </c>
      <c r="J772" s="292">
        <v>0</v>
      </c>
      <c r="K772" s="292">
        <v>0</v>
      </c>
      <c r="L772" s="292">
        <v>0</v>
      </c>
      <c r="M772" s="292">
        <v>0</v>
      </c>
    </row>
    <row r="773" spans="1:13" x14ac:dyDescent="0.25">
      <c r="A773" t="s">
        <v>2283</v>
      </c>
      <c r="B773" t="s">
        <v>12</v>
      </c>
      <c r="C773">
        <v>0</v>
      </c>
      <c r="D773" t="s">
        <v>2628</v>
      </c>
      <c r="E773" t="s">
        <v>2612</v>
      </c>
      <c r="F773">
        <v>23</v>
      </c>
      <c r="G773" s="292" t="s">
        <v>8</v>
      </c>
      <c r="H773" s="292">
        <v>0</v>
      </c>
      <c r="I773" s="292">
        <v>0</v>
      </c>
      <c r="J773" s="292">
        <v>0</v>
      </c>
      <c r="K773" s="292">
        <v>0</v>
      </c>
      <c r="L773" s="292">
        <v>0</v>
      </c>
      <c r="M773" s="292">
        <v>0</v>
      </c>
    </row>
    <row r="774" spans="1:13" x14ac:dyDescent="0.25">
      <c r="A774" t="s">
        <v>2571</v>
      </c>
      <c r="B774" t="s">
        <v>12</v>
      </c>
      <c r="C774" t="s">
        <v>381</v>
      </c>
      <c r="D774" t="s">
        <v>2618</v>
      </c>
      <c r="E774" t="s">
        <v>2612</v>
      </c>
      <c r="F774">
        <v>35</v>
      </c>
      <c r="G774" s="292">
        <v>6750000</v>
      </c>
      <c r="H774" s="292">
        <v>6750000</v>
      </c>
      <c r="I774" s="292">
        <v>6750000</v>
      </c>
      <c r="J774" s="292" t="s">
        <v>7</v>
      </c>
      <c r="K774" s="292">
        <v>0</v>
      </c>
      <c r="L774" s="292">
        <v>0</v>
      </c>
      <c r="M774" s="292">
        <v>0</v>
      </c>
    </row>
    <row r="775" spans="1:13" x14ac:dyDescent="0.25">
      <c r="A775" t="s">
        <v>2289</v>
      </c>
      <c r="B775" t="s">
        <v>12</v>
      </c>
      <c r="C775">
        <v>0</v>
      </c>
      <c r="D775" t="s">
        <v>2618</v>
      </c>
      <c r="E775" t="s">
        <v>2612</v>
      </c>
      <c r="F775">
        <v>22</v>
      </c>
      <c r="G775" s="292">
        <v>4950000</v>
      </c>
      <c r="H775" s="292">
        <v>4950000</v>
      </c>
      <c r="I775" s="292">
        <v>4950000</v>
      </c>
      <c r="J775" s="292">
        <v>4950000</v>
      </c>
      <c r="K775" s="292">
        <v>4950000</v>
      </c>
      <c r="L775" s="292" t="s">
        <v>7</v>
      </c>
      <c r="M775" s="292">
        <v>0</v>
      </c>
    </row>
    <row r="776" spans="1:13" x14ac:dyDescent="0.25">
      <c r="A776" t="s">
        <v>2290</v>
      </c>
      <c r="B776" t="s">
        <v>12</v>
      </c>
      <c r="C776" t="s">
        <v>390</v>
      </c>
      <c r="D776" t="s">
        <v>2617</v>
      </c>
      <c r="E776" t="s">
        <v>2612</v>
      </c>
      <c r="F776">
        <v>29</v>
      </c>
      <c r="G776" s="292">
        <v>4650400</v>
      </c>
      <c r="H776" s="292" t="s">
        <v>7</v>
      </c>
      <c r="I776" s="292">
        <v>0</v>
      </c>
      <c r="J776" s="292">
        <v>0</v>
      </c>
      <c r="K776" s="292">
        <v>0</v>
      </c>
      <c r="L776" s="292">
        <v>0</v>
      </c>
      <c r="M776" s="292">
        <v>0</v>
      </c>
    </row>
    <row r="777" spans="1:13" x14ac:dyDescent="0.25">
      <c r="A777" t="s">
        <v>2291</v>
      </c>
      <c r="B777" t="s">
        <v>12</v>
      </c>
      <c r="C777">
        <v>0</v>
      </c>
      <c r="D777" t="s">
        <v>2617</v>
      </c>
      <c r="E777" t="s">
        <v>2612</v>
      </c>
      <c r="F777">
        <v>28</v>
      </c>
      <c r="G777" s="292">
        <v>3857143</v>
      </c>
      <c r="H777" s="292" t="s">
        <v>7</v>
      </c>
      <c r="I777" s="292">
        <v>0</v>
      </c>
      <c r="J777" s="292">
        <v>0</v>
      </c>
      <c r="K777" s="292">
        <v>0</v>
      </c>
      <c r="L777" s="292">
        <v>0</v>
      </c>
      <c r="M777" s="292">
        <v>0</v>
      </c>
    </row>
    <row r="778" spans="1:13" x14ac:dyDescent="0.25">
      <c r="A778" t="s">
        <v>2292</v>
      </c>
      <c r="B778" t="s">
        <v>12</v>
      </c>
      <c r="C778" t="s">
        <v>390</v>
      </c>
      <c r="D778" t="s">
        <v>2617</v>
      </c>
      <c r="E778" t="s">
        <v>2612</v>
      </c>
      <c r="F778">
        <v>29</v>
      </c>
      <c r="G778" s="292">
        <v>3500000</v>
      </c>
      <c r="H778" s="292" t="s">
        <v>7</v>
      </c>
      <c r="I778" s="292">
        <v>0</v>
      </c>
      <c r="J778" s="292">
        <v>0</v>
      </c>
      <c r="K778" s="292">
        <v>0</v>
      </c>
      <c r="L778" s="292">
        <v>0</v>
      </c>
      <c r="M778" s="292">
        <v>0</v>
      </c>
    </row>
    <row r="779" spans="1:13" x14ac:dyDescent="0.25">
      <c r="A779" t="s">
        <v>2297</v>
      </c>
      <c r="B779" t="s">
        <v>12</v>
      </c>
      <c r="C779" t="s">
        <v>395</v>
      </c>
      <c r="D779" t="s">
        <v>2618</v>
      </c>
      <c r="E779" t="s">
        <v>2612</v>
      </c>
      <c r="F779">
        <v>20</v>
      </c>
      <c r="G779" s="292">
        <v>1319166</v>
      </c>
      <c r="H779" s="292">
        <v>1319166</v>
      </c>
      <c r="I779" s="292" t="s">
        <v>8</v>
      </c>
      <c r="J779" s="292">
        <v>0</v>
      </c>
      <c r="K779" s="292">
        <v>0</v>
      </c>
      <c r="L779" s="292">
        <v>0</v>
      </c>
      <c r="M779" s="292">
        <v>0</v>
      </c>
    </row>
    <row r="780" spans="1:13" x14ac:dyDescent="0.25">
      <c r="A780" t="s">
        <v>2302</v>
      </c>
      <c r="B780" t="s">
        <v>12</v>
      </c>
      <c r="C780" t="s">
        <v>412</v>
      </c>
      <c r="D780" t="s">
        <v>2617</v>
      </c>
      <c r="E780" t="s">
        <v>2612</v>
      </c>
      <c r="F780">
        <v>22</v>
      </c>
      <c r="G780" s="292">
        <v>863333</v>
      </c>
      <c r="H780" s="292" t="s">
        <v>8</v>
      </c>
      <c r="I780" s="292">
        <v>0</v>
      </c>
      <c r="J780" s="292">
        <v>0</v>
      </c>
      <c r="K780" s="292">
        <v>0</v>
      </c>
      <c r="L780" s="292">
        <v>0</v>
      </c>
      <c r="M780" s="292">
        <v>0</v>
      </c>
    </row>
    <row r="781" spans="1:13" x14ac:dyDescent="0.25">
      <c r="A781" t="s">
        <v>2304</v>
      </c>
      <c r="B781" t="s">
        <v>12</v>
      </c>
      <c r="C781" t="s">
        <v>395</v>
      </c>
      <c r="D781" t="s">
        <v>2618</v>
      </c>
      <c r="E781" t="s">
        <v>2612</v>
      </c>
      <c r="F781">
        <v>22</v>
      </c>
      <c r="G781" s="292">
        <v>863333</v>
      </c>
      <c r="H781" s="292" t="s">
        <v>8</v>
      </c>
      <c r="I781" s="292">
        <v>0</v>
      </c>
      <c r="J781" s="292">
        <v>0</v>
      </c>
      <c r="K781" s="292">
        <v>0</v>
      </c>
      <c r="L781" s="292">
        <v>0</v>
      </c>
      <c r="M781" s="292">
        <v>0</v>
      </c>
    </row>
    <row r="782" spans="1:13" x14ac:dyDescent="0.25">
      <c r="A782" t="s">
        <v>2325</v>
      </c>
      <c r="B782" t="s">
        <v>12</v>
      </c>
      <c r="C782">
        <v>0</v>
      </c>
      <c r="D782" t="s">
        <v>128</v>
      </c>
      <c r="E782" t="s">
        <v>2612</v>
      </c>
      <c r="F782">
        <v>31</v>
      </c>
      <c r="G782" s="292">
        <v>2750000</v>
      </c>
      <c r="H782" s="292" t="s">
        <v>7</v>
      </c>
      <c r="I782" s="292">
        <v>0</v>
      </c>
      <c r="J782" s="292">
        <v>0</v>
      </c>
      <c r="K782" s="292">
        <v>0</v>
      </c>
      <c r="L782" s="292">
        <v>0</v>
      </c>
      <c r="M782" s="292">
        <v>0</v>
      </c>
    </row>
    <row r="783" spans="1:13" x14ac:dyDescent="0.25">
      <c r="A783" t="s">
        <v>2295</v>
      </c>
      <c r="B783" t="s">
        <v>12</v>
      </c>
      <c r="C783">
        <v>0</v>
      </c>
      <c r="D783" t="s">
        <v>128</v>
      </c>
      <c r="E783" t="s">
        <v>2612</v>
      </c>
      <c r="F783">
        <v>25</v>
      </c>
      <c r="G783" s="292">
        <v>750000</v>
      </c>
      <c r="H783" s="292" t="s">
        <v>8</v>
      </c>
      <c r="I783" s="292">
        <v>0</v>
      </c>
      <c r="J783" s="292">
        <v>0</v>
      </c>
      <c r="K783" s="292">
        <v>0</v>
      </c>
      <c r="L783" s="292">
        <v>0</v>
      </c>
      <c r="M783" s="292">
        <v>0</v>
      </c>
    </row>
    <row r="784" spans="1:13" x14ac:dyDescent="0.25">
      <c r="A784" t="s">
        <v>2298</v>
      </c>
      <c r="B784" t="s">
        <v>12</v>
      </c>
      <c r="C784">
        <v>0</v>
      </c>
      <c r="D784" t="s">
        <v>128</v>
      </c>
      <c r="E784" t="s">
        <v>2612</v>
      </c>
      <c r="F784">
        <v>26</v>
      </c>
      <c r="G784" s="292" t="s">
        <v>8</v>
      </c>
      <c r="H784" s="292">
        <v>0</v>
      </c>
      <c r="I784" s="292">
        <v>0</v>
      </c>
      <c r="J784" s="292">
        <v>0</v>
      </c>
      <c r="K784" s="292">
        <v>0</v>
      </c>
      <c r="L784" s="292">
        <v>0</v>
      </c>
      <c r="M784" s="292">
        <v>0</v>
      </c>
    </row>
    <row r="785" spans="1:13" x14ac:dyDescent="0.25">
      <c r="A785" t="s">
        <v>2785</v>
      </c>
      <c r="B785" t="s">
        <v>12</v>
      </c>
      <c r="C785" t="s">
        <v>395</v>
      </c>
      <c r="D785" t="s">
        <v>73</v>
      </c>
      <c r="E785" t="s">
        <v>2619</v>
      </c>
      <c r="F785">
        <v>23</v>
      </c>
      <c r="G785" s="292">
        <v>925000</v>
      </c>
      <c r="H785" s="292">
        <v>925000</v>
      </c>
      <c r="I785" s="292" t="s">
        <v>8</v>
      </c>
      <c r="J785" s="292">
        <v>0</v>
      </c>
      <c r="K785" s="292">
        <v>0</v>
      </c>
      <c r="L785" s="292">
        <v>0</v>
      </c>
      <c r="M785" s="292">
        <v>0</v>
      </c>
    </row>
    <row r="786" spans="1:13" x14ac:dyDescent="0.25">
      <c r="A786" t="s">
        <v>2786</v>
      </c>
      <c r="B786" t="s">
        <v>12</v>
      </c>
      <c r="C786" t="s">
        <v>395</v>
      </c>
      <c r="D786" t="s">
        <v>2611</v>
      </c>
      <c r="E786" t="s">
        <v>2619</v>
      </c>
      <c r="F786">
        <v>21</v>
      </c>
      <c r="G786" s="292">
        <v>925000</v>
      </c>
      <c r="H786" s="292">
        <v>925000</v>
      </c>
      <c r="I786" s="292">
        <v>925000</v>
      </c>
      <c r="J786" s="292" t="s">
        <v>8</v>
      </c>
      <c r="K786" s="292">
        <v>0</v>
      </c>
      <c r="L786" s="292">
        <v>0</v>
      </c>
      <c r="M786" s="292">
        <v>0</v>
      </c>
    </row>
    <row r="787" spans="1:13" x14ac:dyDescent="0.25">
      <c r="A787" t="s">
        <v>2787</v>
      </c>
      <c r="B787" t="s">
        <v>12</v>
      </c>
      <c r="C787" t="s">
        <v>395</v>
      </c>
      <c r="D787" t="s">
        <v>2621</v>
      </c>
      <c r="E787" t="s">
        <v>2619</v>
      </c>
      <c r="F787">
        <v>20</v>
      </c>
      <c r="G787" s="292">
        <v>850000</v>
      </c>
      <c r="H787" s="292">
        <v>850000</v>
      </c>
      <c r="I787" s="292">
        <v>850000</v>
      </c>
      <c r="J787" s="292" t="s">
        <v>8</v>
      </c>
      <c r="K787" s="292">
        <v>0</v>
      </c>
      <c r="L787" s="292">
        <v>0</v>
      </c>
      <c r="M787" s="292">
        <v>0</v>
      </c>
    </row>
    <row r="788" spans="1:13" x14ac:dyDescent="0.25">
      <c r="A788" t="s">
        <v>2788</v>
      </c>
      <c r="B788" t="s">
        <v>12</v>
      </c>
      <c r="C788" t="s">
        <v>395</v>
      </c>
      <c r="D788" t="s">
        <v>2611</v>
      </c>
      <c r="E788" t="s">
        <v>2619</v>
      </c>
      <c r="F788">
        <v>19</v>
      </c>
      <c r="G788" s="292">
        <v>810000</v>
      </c>
      <c r="H788" s="292">
        <v>810000</v>
      </c>
      <c r="I788" s="292">
        <v>810000</v>
      </c>
      <c r="J788" s="292" t="s">
        <v>8</v>
      </c>
      <c r="K788" s="292">
        <v>0</v>
      </c>
      <c r="L788" s="292">
        <v>0</v>
      </c>
      <c r="M788" s="292">
        <v>0</v>
      </c>
    </row>
    <row r="789" spans="1:13" x14ac:dyDescent="0.25">
      <c r="A789" t="s">
        <v>2789</v>
      </c>
      <c r="B789" t="s">
        <v>12</v>
      </c>
      <c r="C789" t="s">
        <v>395</v>
      </c>
      <c r="D789" t="s">
        <v>73</v>
      </c>
      <c r="E789" t="s">
        <v>2619</v>
      </c>
      <c r="F789">
        <v>18</v>
      </c>
      <c r="G789" s="292">
        <v>786666</v>
      </c>
      <c r="H789" s="292">
        <v>786666</v>
      </c>
      <c r="I789" s="292">
        <v>786666</v>
      </c>
      <c r="J789" s="292" t="s">
        <v>8</v>
      </c>
      <c r="K789" s="292">
        <v>0</v>
      </c>
      <c r="L789" s="292">
        <v>0</v>
      </c>
      <c r="M789" s="292">
        <v>0</v>
      </c>
    </row>
    <row r="790" spans="1:13" x14ac:dyDescent="0.25">
      <c r="A790" t="s">
        <v>2300</v>
      </c>
      <c r="B790" t="s">
        <v>12</v>
      </c>
      <c r="C790" t="s">
        <v>395</v>
      </c>
      <c r="D790" t="s">
        <v>2621</v>
      </c>
      <c r="E790" t="s">
        <v>2619</v>
      </c>
      <c r="F790">
        <v>22</v>
      </c>
      <c r="G790" s="292">
        <v>925000</v>
      </c>
      <c r="H790" s="292" t="s">
        <v>8</v>
      </c>
      <c r="I790" s="292">
        <v>0</v>
      </c>
      <c r="J790" s="292">
        <v>0</v>
      </c>
      <c r="K790" s="292">
        <v>0</v>
      </c>
      <c r="L790" s="292">
        <v>0</v>
      </c>
      <c r="M790" s="292">
        <v>0</v>
      </c>
    </row>
    <row r="791" spans="1:13" x14ac:dyDescent="0.25">
      <c r="A791" t="s">
        <v>2303</v>
      </c>
      <c r="B791" t="s">
        <v>12</v>
      </c>
      <c r="C791" t="s">
        <v>395</v>
      </c>
      <c r="D791" t="s">
        <v>73</v>
      </c>
      <c r="E791" t="s">
        <v>2619</v>
      </c>
      <c r="F791">
        <v>21</v>
      </c>
      <c r="G791" s="292">
        <v>750000</v>
      </c>
      <c r="H791" s="292">
        <v>750000</v>
      </c>
      <c r="I791" s="292" t="s">
        <v>8</v>
      </c>
      <c r="J791" s="292">
        <v>0</v>
      </c>
      <c r="K791" s="292">
        <v>0</v>
      </c>
      <c r="L791" s="292">
        <v>0</v>
      </c>
      <c r="M791" s="292">
        <v>0</v>
      </c>
    </row>
    <row r="792" spans="1:13" x14ac:dyDescent="0.25">
      <c r="A792" t="s">
        <v>2307</v>
      </c>
      <c r="B792" t="s">
        <v>12</v>
      </c>
      <c r="C792">
        <v>0</v>
      </c>
      <c r="D792" t="s">
        <v>2611</v>
      </c>
      <c r="E792" t="s">
        <v>2619</v>
      </c>
      <c r="F792">
        <v>27</v>
      </c>
      <c r="G792" s="292">
        <v>700000</v>
      </c>
      <c r="H792" s="292" t="s">
        <v>7</v>
      </c>
      <c r="I792" s="292">
        <v>0</v>
      </c>
      <c r="J792" s="292">
        <v>0</v>
      </c>
      <c r="K792" s="292">
        <v>0</v>
      </c>
      <c r="L792" s="292">
        <v>0</v>
      </c>
      <c r="M792" s="292">
        <v>0</v>
      </c>
    </row>
    <row r="793" spans="1:13" x14ac:dyDescent="0.25">
      <c r="A793" t="s">
        <v>2119</v>
      </c>
      <c r="B793" t="s">
        <v>12</v>
      </c>
      <c r="C793">
        <v>0</v>
      </c>
      <c r="D793" t="s">
        <v>2615</v>
      </c>
      <c r="E793" t="s">
        <v>2619</v>
      </c>
      <c r="F793">
        <v>22</v>
      </c>
      <c r="G793" s="292">
        <v>700000</v>
      </c>
      <c r="H793" s="292" t="s">
        <v>8</v>
      </c>
      <c r="I793" s="292">
        <v>0</v>
      </c>
      <c r="J793" s="292">
        <v>0</v>
      </c>
      <c r="K793" s="292">
        <v>0</v>
      </c>
      <c r="L793" s="292">
        <v>0</v>
      </c>
      <c r="M793" s="292">
        <v>0</v>
      </c>
    </row>
    <row r="794" spans="1:13" x14ac:dyDescent="0.25">
      <c r="A794" t="s">
        <v>1537</v>
      </c>
      <c r="B794" t="s">
        <v>12</v>
      </c>
      <c r="C794">
        <v>0</v>
      </c>
      <c r="D794" t="s">
        <v>73</v>
      </c>
      <c r="E794" t="s">
        <v>2619</v>
      </c>
      <c r="F794">
        <v>28</v>
      </c>
      <c r="G794" s="292">
        <v>700000</v>
      </c>
      <c r="H794" s="292" t="s">
        <v>7</v>
      </c>
      <c r="I794" s="292">
        <v>0</v>
      </c>
      <c r="J794" s="292">
        <v>0</v>
      </c>
      <c r="K794" s="292">
        <v>0</v>
      </c>
      <c r="L794" s="292">
        <v>0</v>
      </c>
      <c r="M794" s="292">
        <v>0</v>
      </c>
    </row>
    <row r="795" spans="1:13" x14ac:dyDescent="0.25">
      <c r="A795" t="s">
        <v>2296</v>
      </c>
      <c r="B795" t="s">
        <v>12</v>
      </c>
      <c r="C795">
        <v>0</v>
      </c>
      <c r="D795" t="s">
        <v>2627</v>
      </c>
      <c r="E795" t="s">
        <v>2619</v>
      </c>
      <c r="F795">
        <v>25</v>
      </c>
      <c r="G795" s="292" t="s">
        <v>8</v>
      </c>
      <c r="H795" s="292">
        <v>0</v>
      </c>
      <c r="I795" s="292">
        <v>0</v>
      </c>
      <c r="J795" s="292">
        <v>0</v>
      </c>
      <c r="K795" s="292">
        <v>0</v>
      </c>
      <c r="L795" s="292">
        <v>0</v>
      </c>
      <c r="M795" s="292">
        <v>0</v>
      </c>
    </row>
    <row r="796" spans="1:13" x14ac:dyDescent="0.25">
      <c r="A796" t="s">
        <v>2305</v>
      </c>
      <c r="B796" t="s">
        <v>12</v>
      </c>
      <c r="C796">
        <v>0</v>
      </c>
      <c r="D796" t="s">
        <v>2623</v>
      </c>
      <c r="E796" t="s">
        <v>2619</v>
      </c>
      <c r="F796">
        <v>24</v>
      </c>
      <c r="G796" s="292" t="s">
        <v>8</v>
      </c>
      <c r="H796" s="292">
        <v>0</v>
      </c>
      <c r="I796" s="292">
        <v>0</v>
      </c>
      <c r="J796" s="292">
        <v>0</v>
      </c>
      <c r="K796" s="292">
        <v>0</v>
      </c>
      <c r="L796" s="292">
        <v>0</v>
      </c>
      <c r="M796" s="292">
        <v>0</v>
      </c>
    </row>
    <row r="797" spans="1:13" x14ac:dyDescent="0.25">
      <c r="A797" t="s">
        <v>2790</v>
      </c>
      <c r="B797" t="s">
        <v>12</v>
      </c>
      <c r="C797" t="s">
        <v>395</v>
      </c>
      <c r="D797" t="s">
        <v>2618</v>
      </c>
      <c r="E797" t="s">
        <v>2619</v>
      </c>
      <c r="F797">
        <v>21</v>
      </c>
      <c r="G797" s="292">
        <v>925000</v>
      </c>
      <c r="H797" s="292">
        <v>925000</v>
      </c>
      <c r="I797" s="292" t="s">
        <v>8</v>
      </c>
      <c r="J797" s="292">
        <v>0</v>
      </c>
      <c r="K797" s="292">
        <v>0</v>
      </c>
      <c r="L797" s="292">
        <v>0</v>
      </c>
      <c r="M797" s="292">
        <v>0</v>
      </c>
    </row>
    <row r="798" spans="1:13" x14ac:dyDescent="0.25">
      <c r="A798" t="s">
        <v>2791</v>
      </c>
      <c r="B798" t="s">
        <v>12</v>
      </c>
      <c r="C798" t="s">
        <v>395</v>
      </c>
      <c r="D798" t="s">
        <v>2617</v>
      </c>
      <c r="E798" t="s">
        <v>2619</v>
      </c>
      <c r="F798">
        <v>23</v>
      </c>
      <c r="G798" s="292">
        <v>1350000</v>
      </c>
      <c r="H798" s="292">
        <v>1350000</v>
      </c>
      <c r="I798" s="292" t="s">
        <v>8</v>
      </c>
      <c r="J798" s="292">
        <v>0</v>
      </c>
      <c r="K798" s="292">
        <v>0</v>
      </c>
      <c r="L798" s="292">
        <v>0</v>
      </c>
      <c r="M798" s="292">
        <v>0</v>
      </c>
    </row>
    <row r="799" spans="1:13" x14ac:dyDescent="0.25">
      <c r="A799" t="s">
        <v>2792</v>
      </c>
      <c r="B799" t="s">
        <v>12</v>
      </c>
      <c r="C799">
        <v>0</v>
      </c>
      <c r="D799" t="s">
        <v>2618</v>
      </c>
      <c r="E799" t="s">
        <v>2619</v>
      </c>
      <c r="F799">
        <v>27</v>
      </c>
      <c r="G799" s="292">
        <v>700000</v>
      </c>
      <c r="H799" s="292" t="s">
        <v>7</v>
      </c>
      <c r="I799" s="292">
        <v>0</v>
      </c>
      <c r="J799" s="292">
        <v>0</v>
      </c>
      <c r="K799" s="292">
        <v>0</v>
      </c>
      <c r="L799" s="292">
        <v>0</v>
      </c>
      <c r="M799" s="292">
        <v>0</v>
      </c>
    </row>
    <row r="800" spans="1:13" x14ac:dyDescent="0.25">
      <c r="A800" t="s">
        <v>1650</v>
      </c>
      <c r="B800" t="s">
        <v>12</v>
      </c>
      <c r="C800" t="s">
        <v>412</v>
      </c>
      <c r="D800" t="s">
        <v>2618</v>
      </c>
      <c r="E800" t="s">
        <v>2619</v>
      </c>
      <c r="F800">
        <v>22</v>
      </c>
      <c r="G800" s="292">
        <v>921666</v>
      </c>
      <c r="H800" s="292" t="s">
        <v>8</v>
      </c>
      <c r="I800" s="292">
        <v>0</v>
      </c>
      <c r="J800" s="292">
        <v>0</v>
      </c>
      <c r="K800" s="292">
        <v>0</v>
      </c>
      <c r="L800" s="292">
        <v>0</v>
      </c>
      <c r="M800" s="292">
        <v>0</v>
      </c>
    </row>
    <row r="801" spans="1:13" x14ac:dyDescent="0.25">
      <c r="A801" t="s">
        <v>1538</v>
      </c>
      <c r="B801" t="s">
        <v>12</v>
      </c>
      <c r="C801">
        <v>0</v>
      </c>
      <c r="D801" t="s">
        <v>2618</v>
      </c>
      <c r="E801" t="s">
        <v>2619</v>
      </c>
      <c r="F801">
        <v>24</v>
      </c>
      <c r="G801" s="292" t="s">
        <v>8</v>
      </c>
      <c r="H801" s="292">
        <v>0</v>
      </c>
      <c r="I801" s="292">
        <v>0</v>
      </c>
      <c r="J801" s="292">
        <v>0</v>
      </c>
      <c r="K801" s="292">
        <v>0</v>
      </c>
      <c r="L801" s="292">
        <v>0</v>
      </c>
      <c r="M801" s="292">
        <v>0</v>
      </c>
    </row>
    <row r="802" spans="1:13" x14ac:dyDescent="0.25">
      <c r="A802" t="s">
        <v>2793</v>
      </c>
      <c r="B802" t="s">
        <v>12</v>
      </c>
      <c r="C802" t="s">
        <v>395</v>
      </c>
      <c r="D802" t="s">
        <v>128</v>
      </c>
      <c r="E802" t="s">
        <v>2619</v>
      </c>
      <c r="F802">
        <v>23</v>
      </c>
      <c r="G802" s="292">
        <v>925000</v>
      </c>
      <c r="H802" s="292" t="s">
        <v>8</v>
      </c>
      <c r="I802" s="292">
        <v>0</v>
      </c>
      <c r="J802" s="292">
        <v>0</v>
      </c>
      <c r="K802" s="292">
        <v>0</v>
      </c>
      <c r="L802" s="292">
        <v>0</v>
      </c>
      <c r="M802" s="292">
        <v>0</v>
      </c>
    </row>
    <row r="803" spans="1:13" x14ac:dyDescent="0.25">
      <c r="A803" t="s">
        <v>2301</v>
      </c>
      <c r="B803" t="s">
        <v>12</v>
      </c>
      <c r="C803" t="s">
        <v>395</v>
      </c>
      <c r="D803" t="s">
        <v>128</v>
      </c>
      <c r="E803" t="s">
        <v>2619</v>
      </c>
      <c r="F803">
        <v>21</v>
      </c>
      <c r="G803" s="292">
        <v>925000</v>
      </c>
      <c r="H803" s="292" t="s">
        <v>8</v>
      </c>
      <c r="I803" s="292">
        <v>0</v>
      </c>
      <c r="J803" s="292">
        <v>0</v>
      </c>
      <c r="K803" s="292">
        <v>0</v>
      </c>
      <c r="L803" s="292">
        <v>0</v>
      </c>
      <c r="M803" s="292">
        <v>0</v>
      </c>
    </row>
    <row r="804" spans="1:13" x14ac:dyDescent="0.25">
      <c r="A804" t="s">
        <v>2310</v>
      </c>
      <c r="B804" t="s">
        <v>12</v>
      </c>
      <c r="C804" t="s">
        <v>395</v>
      </c>
      <c r="D804" t="s">
        <v>128</v>
      </c>
      <c r="E804" t="s">
        <v>2619</v>
      </c>
      <c r="F804">
        <v>21</v>
      </c>
      <c r="G804" s="292">
        <v>675000</v>
      </c>
      <c r="H804" s="292" t="s">
        <v>8</v>
      </c>
      <c r="I804" s="292">
        <v>0</v>
      </c>
      <c r="J804" s="292">
        <v>0</v>
      </c>
      <c r="K804" s="292">
        <v>0</v>
      </c>
      <c r="L804" s="292">
        <v>0</v>
      </c>
      <c r="M804" s="292">
        <v>0</v>
      </c>
    </row>
    <row r="805" spans="1:13" x14ac:dyDescent="0.25">
      <c r="A805" t="s">
        <v>2510</v>
      </c>
      <c r="B805" t="s">
        <v>9</v>
      </c>
      <c r="C805" t="s">
        <v>390</v>
      </c>
      <c r="D805" t="s">
        <v>73</v>
      </c>
      <c r="E805" t="s">
        <v>2612</v>
      </c>
      <c r="F805">
        <v>33</v>
      </c>
      <c r="G805" s="292">
        <v>7250000</v>
      </c>
      <c r="H805" s="292">
        <v>7250000</v>
      </c>
      <c r="I805" s="292" t="s">
        <v>7</v>
      </c>
      <c r="J805" s="292">
        <v>0</v>
      </c>
      <c r="K805" s="292">
        <v>0</v>
      </c>
      <c r="L805" s="292">
        <v>0</v>
      </c>
      <c r="M805" s="292">
        <v>0</v>
      </c>
    </row>
    <row r="806" spans="1:13" x14ac:dyDescent="0.25">
      <c r="A806" t="s">
        <v>2511</v>
      </c>
      <c r="B806" t="s">
        <v>9</v>
      </c>
      <c r="C806" t="s">
        <v>429</v>
      </c>
      <c r="D806" t="s">
        <v>73</v>
      </c>
      <c r="E806" t="s">
        <v>2612</v>
      </c>
      <c r="F806">
        <v>33</v>
      </c>
      <c r="G806" s="292">
        <v>6875000</v>
      </c>
      <c r="H806" s="292">
        <v>6875000</v>
      </c>
      <c r="I806" s="292">
        <v>6875000</v>
      </c>
      <c r="J806" s="292" t="s">
        <v>7</v>
      </c>
      <c r="K806" s="292">
        <v>0</v>
      </c>
      <c r="L806" s="292">
        <v>0</v>
      </c>
      <c r="M806" s="292">
        <v>0</v>
      </c>
    </row>
    <row r="807" spans="1:13" x14ac:dyDescent="0.25">
      <c r="A807" t="s">
        <v>1353</v>
      </c>
      <c r="B807" t="s">
        <v>9</v>
      </c>
      <c r="C807">
        <v>0</v>
      </c>
      <c r="D807" t="s">
        <v>2611</v>
      </c>
      <c r="E807" t="s">
        <v>2612</v>
      </c>
      <c r="F807">
        <v>23</v>
      </c>
      <c r="G807" s="292">
        <v>6666666</v>
      </c>
      <c r="H807" s="292">
        <v>6666666</v>
      </c>
      <c r="I807" s="292">
        <v>6666666</v>
      </c>
      <c r="J807" s="292">
        <v>6666666</v>
      </c>
      <c r="K807" s="292" t="s">
        <v>7</v>
      </c>
      <c r="L807" s="292">
        <v>0</v>
      </c>
      <c r="M807" s="292">
        <v>0</v>
      </c>
    </row>
    <row r="808" spans="1:13" x14ac:dyDescent="0.25">
      <c r="A808" t="s">
        <v>1354</v>
      </c>
      <c r="B808" t="s">
        <v>9</v>
      </c>
      <c r="C808" t="s">
        <v>429</v>
      </c>
      <c r="D808" t="s">
        <v>2613</v>
      </c>
      <c r="E808" t="s">
        <v>2612</v>
      </c>
      <c r="F808">
        <v>31</v>
      </c>
      <c r="G808" s="292">
        <v>6125000</v>
      </c>
      <c r="H808" s="292">
        <v>6125000</v>
      </c>
      <c r="I808" s="292">
        <v>6125000</v>
      </c>
      <c r="J808" s="292">
        <v>6125000</v>
      </c>
      <c r="K808" s="292">
        <v>6125000</v>
      </c>
      <c r="L808" s="292">
        <v>6125000</v>
      </c>
      <c r="M808" s="292" t="s">
        <v>7</v>
      </c>
    </row>
    <row r="809" spans="1:13" x14ac:dyDescent="0.25">
      <c r="A809" t="s">
        <v>1355</v>
      </c>
      <c r="B809" t="s">
        <v>9</v>
      </c>
      <c r="C809" t="s">
        <v>390</v>
      </c>
      <c r="D809" t="s">
        <v>2621</v>
      </c>
      <c r="E809" t="s">
        <v>2612</v>
      </c>
      <c r="F809">
        <v>35</v>
      </c>
      <c r="G809" s="292">
        <v>6000000</v>
      </c>
      <c r="H809" s="292">
        <v>6000000</v>
      </c>
      <c r="I809" s="292" t="s">
        <v>7</v>
      </c>
      <c r="J809" s="292">
        <v>0</v>
      </c>
      <c r="K809" s="292">
        <v>0</v>
      </c>
      <c r="L809" s="292">
        <v>0</v>
      </c>
      <c r="M809" s="292">
        <v>0</v>
      </c>
    </row>
    <row r="810" spans="1:13" x14ac:dyDescent="0.25">
      <c r="A810" t="s">
        <v>2066</v>
      </c>
      <c r="B810" t="s">
        <v>9</v>
      </c>
      <c r="C810">
        <v>0</v>
      </c>
      <c r="D810" t="s">
        <v>2621</v>
      </c>
      <c r="E810" t="s">
        <v>2612</v>
      </c>
      <c r="F810">
        <v>27</v>
      </c>
      <c r="G810" s="292">
        <v>3200000</v>
      </c>
      <c r="H810" s="292" t="s">
        <v>7</v>
      </c>
      <c r="I810" s="292">
        <v>0</v>
      </c>
      <c r="J810" s="292">
        <v>0</v>
      </c>
      <c r="K810" s="292">
        <v>0</v>
      </c>
      <c r="L810" s="292">
        <v>0</v>
      </c>
      <c r="M810" s="292">
        <v>0</v>
      </c>
    </row>
    <row r="811" spans="1:13" x14ac:dyDescent="0.25">
      <c r="A811" t="s">
        <v>1356</v>
      </c>
      <c r="B811" t="s">
        <v>9</v>
      </c>
      <c r="C811">
        <v>0</v>
      </c>
      <c r="D811" t="s">
        <v>2626</v>
      </c>
      <c r="E811" t="s">
        <v>2612</v>
      </c>
      <c r="F811">
        <v>26</v>
      </c>
      <c r="G811" s="292">
        <v>1275000</v>
      </c>
      <c r="H811" s="292">
        <v>1275000</v>
      </c>
      <c r="I811" s="292" t="s">
        <v>7</v>
      </c>
      <c r="J811" s="292">
        <v>0</v>
      </c>
      <c r="K811" s="292">
        <v>0</v>
      </c>
      <c r="L811" s="292">
        <v>0</v>
      </c>
      <c r="M811" s="292">
        <v>0</v>
      </c>
    </row>
    <row r="812" spans="1:13" x14ac:dyDescent="0.25">
      <c r="A812" t="s">
        <v>1357</v>
      </c>
      <c r="B812" t="s">
        <v>9</v>
      </c>
      <c r="C812">
        <v>0</v>
      </c>
      <c r="D812" t="s">
        <v>2627</v>
      </c>
      <c r="E812" t="s">
        <v>2612</v>
      </c>
      <c r="F812">
        <v>28</v>
      </c>
      <c r="G812" s="292">
        <v>1250000</v>
      </c>
      <c r="H812" s="292" t="s">
        <v>7</v>
      </c>
      <c r="I812" s="292">
        <v>0</v>
      </c>
      <c r="J812" s="292">
        <v>0</v>
      </c>
      <c r="K812" s="292">
        <v>0</v>
      </c>
      <c r="L812" s="292">
        <v>0</v>
      </c>
      <c r="M812" s="292">
        <v>0</v>
      </c>
    </row>
    <row r="813" spans="1:13" x14ac:dyDescent="0.25">
      <c r="A813" t="s">
        <v>2030</v>
      </c>
      <c r="B813" t="s">
        <v>9</v>
      </c>
      <c r="C813">
        <v>0</v>
      </c>
      <c r="D813" t="s">
        <v>2611</v>
      </c>
      <c r="E813" t="s">
        <v>2612</v>
      </c>
      <c r="F813">
        <v>26</v>
      </c>
      <c r="G813" s="292">
        <v>1000000</v>
      </c>
      <c r="H813" s="292" t="s">
        <v>8</v>
      </c>
      <c r="I813" s="292">
        <v>0</v>
      </c>
      <c r="J813" s="292">
        <v>0</v>
      </c>
      <c r="K813" s="292">
        <v>0</v>
      </c>
      <c r="L813" s="292">
        <v>0</v>
      </c>
      <c r="M813" s="292">
        <v>0</v>
      </c>
    </row>
    <row r="814" spans="1:13" x14ac:dyDescent="0.25">
      <c r="A814" t="s">
        <v>1358</v>
      </c>
      <c r="B814" t="s">
        <v>9</v>
      </c>
      <c r="C814">
        <v>0</v>
      </c>
      <c r="D814" t="s">
        <v>2613</v>
      </c>
      <c r="E814" t="s">
        <v>2612</v>
      </c>
      <c r="F814">
        <v>27</v>
      </c>
      <c r="G814" s="292">
        <v>1000000</v>
      </c>
      <c r="H814" s="292" t="s">
        <v>7</v>
      </c>
      <c r="I814" s="292">
        <v>0</v>
      </c>
      <c r="J814" s="292">
        <v>0</v>
      </c>
      <c r="K814" s="292">
        <v>0</v>
      </c>
      <c r="L814" s="292">
        <v>0</v>
      </c>
      <c r="M814" s="292">
        <v>0</v>
      </c>
    </row>
    <row r="815" spans="1:13" x14ac:dyDescent="0.25">
      <c r="A815" t="s">
        <v>1362</v>
      </c>
      <c r="B815" t="s">
        <v>9</v>
      </c>
      <c r="C815" t="s">
        <v>412</v>
      </c>
      <c r="D815" t="s">
        <v>2613</v>
      </c>
      <c r="E815" t="s">
        <v>2612</v>
      </c>
      <c r="F815">
        <v>22</v>
      </c>
      <c r="G815" s="292">
        <v>1288333</v>
      </c>
      <c r="H815" s="292" t="s">
        <v>8</v>
      </c>
      <c r="I815" s="292">
        <v>0</v>
      </c>
      <c r="J815" s="292">
        <v>0</v>
      </c>
      <c r="K815" s="292">
        <v>0</v>
      </c>
      <c r="L815" s="292">
        <v>0</v>
      </c>
      <c r="M815" s="292">
        <v>0</v>
      </c>
    </row>
    <row r="816" spans="1:13" x14ac:dyDescent="0.25">
      <c r="A816" t="s">
        <v>1622</v>
      </c>
      <c r="B816" t="s">
        <v>9</v>
      </c>
      <c r="C816">
        <v>0</v>
      </c>
      <c r="D816" t="s">
        <v>2623</v>
      </c>
      <c r="E816" t="s">
        <v>2612</v>
      </c>
      <c r="F816">
        <v>27</v>
      </c>
      <c r="G816" s="292">
        <v>850000</v>
      </c>
      <c r="H816" s="292">
        <v>850000</v>
      </c>
      <c r="I816" s="292" t="s">
        <v>7</v>
      </c>
      <c r="J816" s="292">
        <v>0</v>
      </c>
      <c r="K816" s="292">
        <v>0</v>
      </c>
      <c r="L816" s="292">
        <v>0</v>
      </c>
      <c r="M816" s="292">
        <v>0</v>
      </c>
    </row>
    <row r="817" spans="1:13" x14ac:dyDescent="0.25">
      <c r="A817" t="s">
        <v>1385</v>
      </c>
      <c r="B817" t="s">
        <v>9</v>
      </c>
      <c r="C817" t="s">
        <v>395</v>
      </c>
      <c r="D817" t="s">
        <v>2627</v>
      </c>
      <c r="E817" t="s">
        <v>2612</v>
      </c>
      <c r="F817">
        <v>23</v>
      </c>
      <c r="G817" s="292">
        <v>762500</v>
      </c>
      <c r="H817" s="292" t="s">
        <v>8</v>
      </c>
      <c r="I817" s="292">
        <v>0</v>
      </c>
      <c r="J817" s="292">
        <v>0</v>
      </c>
      <c r="K817" s="292">
        <v>0</v>
      </c>
      <c r="L817" s="292">
        <v>0</v>
      </c>
      <c r="M817" s="292">
        <v>0</v>
      </c>
    </row>
    <row r="818" spans="1:13" x14ac:dyDescent="0.25">
      <c r="A818" t="s">
        <v>1361</v>
      </c>
      <c r="B818" t="s">
        <v>9</v>
      </c>
      <c r="C818">
        <v>0</v>
      </c>
      <c r="D818" t="s">
        <v>2676</v>
      </c>
      <c r="E818" t="s">
        <v>2612</v>
      </c>
      <c r="F818">
        <v>23</v>
      </c>
      <c r="G818" s="292" t="s">
        <v>8</v>
      </c>
      <c r="H818" s="292">
        <v>0</v>
      </c>
      <c r="I818" s="292">
        <v>0</v>
      </c>
      <c r="J818" s="292">
        <v>0</v>
      </c>
      <c r="K818" s="292">
        <v>0</v>
      </c>
      <c r="L818" s="292">
        <v>0</v>
      </c>
      <c r="M818" s="292">
        <v>0</v>
      </c>
    </row>
    <row r="819" spans="1:13" x14ac:dyDescent="0.25">
      <c r="A819" t="s">
        <v>1364</v>
      </c>
      <c r="B819" t="s">
        <v>9</v>
      </c>
      <c r="C819" t="s">
        <v>390</v>
      </c>
      <c r="D819" t="s">
        <v>2618</v>
      </c>
      <c r="E819" t="s">
        <v>2612</v>
      </c>
      <c r="F819">
        <v>28</v>
      </c>
      <c r="G819" s="292">
        <v>5250000</v>
      </c>
      <c r="H819" s="292" t="s">
        <v>7</v>
      </c>
      <c r="I819" s="292">
        <v>0</v>
      </c>
      <c r="J819" s="292">
        <v>0</v>
      </c>
      <c r="K819" s="292">
        <v>0</v>
      </c>
      <c r="L819" s="292">
        <v>0</v>
      </c>
      <c r="M819" s="292">
        <v>0</v>
      </c>
    </row>
    <row r="820" spans="1:13" x14ac:dyDescent="0.25">
      <c r="A820" t="s">
        <v>1365</v>
      </c>
      <c r="B820" t="s">
        <v>9</v>
      </c>
      <c r="C820">
        <v>0</v>
      </c>
      <c r="D820" t="s">
        <v>2618</v>
      </c>
      <c r="E820" t="s">
        <v>2612</v>
      </c>
      <c r="F820">
        <v>28</v>
      </c>
      <c r="G820" s="292">
        <v>2750000</v>
      </c>
      <c r="H820" s="292">
        <v>2750000</v>
      </c>
      <c r="I820" s="292">
        <v>2750000</v>
      </c>
      <c r="J820" s="292">
        <v>2750000</v>
      </c>
      <c r="K820" s="292" t="s">
        <v>7</v>
      </c>
      <c r="L820" s="292">
        <v>0</v>
      </c>
      <c r="M820" s="292">
        <v>0</v>
      </c>
    </row>
    <row r="821" spans="1:13" x14ac:dyDescent="0.25">
      <c r="A821" t="s">
        <v>1366</v>
      </c>
      <c r="B821" t="s">
        <v>9</v>
      </c>
      <c r="C821">
        <v>0</v>
      </c>
      <c r="D821" t="s">
        <v>2617</v>
      </c>
      <c r="E821" t="s">
        <v>2612</v>
      </c>
      <c r="F821">
        <v>31</v>
      </c>
      <c r="G821" s="292">
        <v>2500000</v>
      </c>
      <c r="H821" s="292" t="s">
        <v>7</v>
      </c>
      <c r="I821" s="292">
        <v>0</v>
      </c>
      <c r="J821" s="292">
        <v>0</v>
      </c>
      <c r="K821" s="292">
        <v>0</v>
      </c>
      <c r="L821" s="292">
        <v>0</v>
      </c>
      <c r="M821" s="292">
        <v>0</v>
      </c>
    </row>
    <row r="822" spans="1:13" x14ac:dyDescent="0.25">
      <c r="A822" t="s">
        <v>2555</v>
      </c>
      <c r="B822" t="s">
        <v>9</v>
      </c>
      <c r="C822" t="s">
        <v>2681</v>
      </c>
      <c r="D822" t="s">
        <v>2618</v>
      </c>
      <c r="E822" t="s">
        <v>2612</v>
      </c>
      <c r="F822">
        <v>42</v>
      </c>
      <c r="G822" s="292">
        <v>3750000</v>
      </c>
      <c r="H822" s="292" t="s">
        <v>7</v>
      </c>
      <c r="I822" s="292">
        <v>0</v>
      </c>
      <c r="J822" s="292">
        <v>0</v>
      </c>
      <c r="K822" s="292">
        <v>0</v>
      </c>
      <c r="L822" s="292">
        <v>0</v>
      </c>
      <c r="M822" s="292">
        <v>0</v>
      </c>
    </row>
    <row r="823" spans="1:13" x14ac:dyDescent="0.25">
      <c r="A823" t="s">
        <v>1367</v>
      </c>
      <c r="B823" t="s">
        <v>9</v>
      </c>
      <c r="C823">
        <v>0</v>
      </c>
      <c r="D823" t="s">
        <v>2618</v>
      </c>
      <c r="E823" t="s">
        <v>2612</v>
      </c>
      <c r="F823">
        <v>25</v>
      </c>
      <c r="G823" s="292">
        <v>1400000</v>
      </c>
      <c r="H823" s="292" t="s">
        <v>8</v>
      </c>
      <c r="I823" s="292">
        <v>0</v>
      </c>
      <c r="J823" s="292">
        <v>0</v>
      </c>
      <c r="K823" s="292">
        <v>0</v>
      </c>
      <c r="L823" s="292">
        <v>0</v>
      </c>
      <c r="M823" s="292">
        <v>0</v>
      </c>
    </row>
    <row r="824" spans="1:13" x14ac:dyDescent="0.25">
      <c r="A824" t="s">
        <v>1370</v>
      </c>
      <c r="B824" t="s">
        <v>9</v>
      </c>
      <c r="C824">
        <v>0</v>
      </c>
      <c r="D824" t="s">
        <v>2617</v>
      </c>
      <c r="E824" t="s">
        <v>2612</v>
      </c>
      <c r="F824">
        <v>30</v>
      </c>
      <c r="G824" s="292">
        <v>800000</v>
      </c>
      <c r="H824" s="292">
        <v>800000</v>
      </c>
      <c r="I824" s="292" t="s">
        <v>7</v>
      </c>
      <c r="J824" s="292">
        <v>0</v>
      </c>
      <c r="K824" s="292">
        <v>0</v>
      </c>
      <c r="L824" s="292">
        <v>0</v>
      </c>
      <c r="M824" s="292">
        <v>0</v>
      </c>
    </row>
    <row r="825" spans="1:13" x14ac:dyDescent="0.25">
      <c r="A825" t="s">
        <v>1389</v>
      </c>
      <c r="B825" t="s">
        <v>9</v>
      </c>
      <c r="C825" t="s">
        <v>395</v>
      </c>
      <c r="D825" t="s">
        <v>2617</v>
      </c>
      <c r="E825" t="s">
        <v>2612</v>
      </c>
      <c r="F825">
        <v>24</v>
      </c>
      <c r="G825" s="292">
        <v>735000</v>
      </c>
      <c r="H825" s="292">
        <v>1000000</v>
      </c>
      <c r="I825" s="292">
        <v>1000000</v>
      </c>
      <c r="J825" s="292">
        <v>1000000</v>
      </c>
      <c r="K825" s="292" t="s">
        <v>7</v>
      </c>
      <c r="L825" s="292">
        <v>0</v>
      </c>
      <c r="M825" s="292">
        <v>0</v>
      </c>
    </row>
    <row r="826" spans="1:13" x14ac:dyDescent="0.25">
      <c r="A826" t="s">
        <v>1368</v>
      </c>
      <c r="B826" t="s">
        <v>9</v>
      </c>
      <c r="C826">
        <v>0</v>
      </c>
      <c r="D826" t="s">
        <v>2617</v>
      </c>
      <c r="E826" t="s">
        <v>2612</v>
      </c>
      <c r="F826">
        <v>21</v>
      </c>
      <c r="G826" s="292" t="s">
        <v>8</v>
      </c>
      <c r="H826" s="292">
        <v>0</v>
      </c>
      <c r="I826" s="292">
        <v>0</v>
      </c>
      <c r="J826" s="292">
        <v>0</v>
      </c>
      <c r="K826" s="292">
        <v>0</v>
      </c>
      <c r="L826" s="292">
        <v>0</v>
      </c>
      <c r="M826" s="292">
        <v>0</v>
      </c>
    </row>
    <row r="827" spans="1:13" x14ac:dyDescent="0.25">
      <c r="A827" t="s">
        <v>1369</v>
      </c>
      <c r="B827" t="s">
        <v>9</v>
      </c>
      <c r="C827">
        <v>0</v>
      </c>
      <c r="D827" t="s">
        <v>2617</v>
      </c>
      <c r="E827" t="s">
        <v>2612</v>
      </c>
      <c r="F827">
        <v>22</v>
      </c>
      <c r="G827" s="292" t="s">
        <v>8</v>
      </c>
      <c r="H827" s="292">
        <v>0</v>
      </c>
      <c r="I827" s="292">
        <v>0</v>
      </c>
      <c r="J827" s="292">
        <v>0</v>
      </c>
      <c r="K827" s="292">
        <v>0</v>
      </c>
      <c r="L827" s="292">
        <v>0</v>
      </c>
      <c r="M827" s="292">
        <v>0</v>
      </c>
    </row>
    <row r="828" spans="1:13" x14ac:dyDescent="0.25">
      <c r="A828" t="s">
        <v>1371</v>
      </c>
      <c r="B828" t="s">
        <v>9</v>
      </c>
      <c r="C828" t="s">
        <v>390</v>
      </c>
      <c r="D828" t="s">
        <v>128</v>
      </c>
      <c r="E828" t="s">
        <v>2612</v>
      </c>
      <c r="F828">
        <v>32</v>
      </c>
      <c r="G828" s="292">
        <v>7000000</v>
      </c>
      <c r="H828" s="292">
        <v>7000000</v>
      </c>
      <c r="I828" s="292" t="s">
        <v>7</v>
      </c>
      <c r="J828" s="292">
        <v>0</v>
      </c>
      <c r="K828" s="292">
        <v>0</v>
      </c>
      <c r="L828" s="292">
        <v>0</v>
      </c>
      <c r="M828" s="292">
        <v>0</v>
      </c>
    </row>
    <row r="829" spans="1:13" x14ac:dyDescent="0.25">
      <c r="A829" t="s">
        <v>1372</v>
      </c>
      <c r="B829" t="s">
        <v>9</v>
      </c>
      <c r="C829">
        <v>0</v>
      </c>
      <c r="D829" t="s">
        <v>128</v>
      </c>
      <c r="E829" t="s">
        <v>2612</v>
      </c>
      <c r="F829">
        <v>34</v>
      </c>
      <c r="G829" s="292">
        <v>2750000</v>
      </c>
      <c r="H829" s="292" t="s">
        <v>7</v>
      </c>
      <c r="I829" s="292">
        <v>0</v>
      </c>
      <c r="J829" s="292">
        <v>0</v>
      </c>
      <c r="K829" s="292">
        <v>0</v>
      </c>
      <c r="L829" s="292">
        <v>0</v>
      </c>
      <c r="M829" s="292">
        <v>0</v>
      </c>
    </row>
    <row r="830" spans="1:13" x14ac:dyDescent="0.25">
      <c r="A830" t="s">
        <v>1375</v>
      </c>
      <c r="B830" t="s">
        <v>9</v>
      </c>
      <c r="C830" t="s">
        <v>395</v>
      </c>
      <c r="D830" t="s">
        <v>73</v>
      </c>
      <c r="E830" t="s">
        <v>2619</v>
      </c>
      <c r="F830">
        <v>21</v>
      </c>
      <c r="G830" s="292">
        <v>1137500</v>
      </c>
      <c r="H830" s="292">
        <v>1137500</v>
      </c>
      <c r="I830" s="292" t="s">
        <v>8</v>
      </c>
      <c r="J830" s="292">
        <v>0</v>
      </c>
      <c r="K830" s="292">
        <v>0</v>
      </c>
      <c r="L830" s="292">
        <v>0</v>
      </c>
      <c r="M830" s="292">
        <v>0</v>
      </c>
    </row>
    <row r="831" spans="1:13" x14ac:dyDescent="0.25">
      <c r="A831" t="s">
        <v>1359</v>
      </c>
      <c r="B831" t="s">
        <v>9</v>
      </c>
      <c r="C831" t="s">
        <v>395</v>
      </c>
      <c r="D831" t="s">
        <v>2615</v>
      </c>
      <c r="E831" t="s">
        <v>2619</v>
      </c>
      <c r="F831">
        <v>22</v>
      </c>
      <c r="G831" s="292">
        <v>1066667</v>
      </c>
      <c r="H831" s="292" t="s">
        <v>8</v>
      </c>
      <c r="I831" s="292">
        <v>0</v>
      </c>
      <c r="J831" s="292">
        <v>0</v>
      </c>
      <c r="K831" s="292">
        <v>0</v>
      </c>
      <c r="L831" s="292">
        <v>0</v>
      </c>
      <c r="M831" s="292">
        <v>0</v>
      </c>
    </row>
    <row r="832" spans="1:13" x14ac:dyDescent="0.25">
      <c r="A832" t="s">
        <v>1377</v>
      </c>
      <c r="B832" t="s">
        <v>9</v>
      </c>
      <c r="C832" t="s">
        <v>395</v>
      </c>
      <c r="D832" t="s">
        <v>2611</v>
      </c>
      <c r="E832" t="s">
        <v>2619</v>
      </c>
      <c r="F832">
        <v>22</v>
      </c>
      <c r="G832" s="292">
        <v>1288333</v>
      </c>
      <c r="H832" s="292" t="s">
        <v>8</v>
      </c>
      <c r="I832" s="292">
        <v>0</v>
      </c>
      <c r="J832" s="292">
        <v>0</v>
      </c>
      <c r="K832" s="292">
        <v>0</v>
      </c>
      <c r="L832" s="292">
        <v>0</v>
      </c>
      <c r="M832" s="292">
        <v>0</v>
      </c>
    </row>
    <row r="833" spans="1:13" x14ac:dyDescent="0.25">
      <c r="A833" t="s">
        <v>2794</v>
      </c>
      <c r="B833" t="s">
        <v>9</v>
      </c>
      <c r="C833" t="s">
        <v>395</v>
      </c>
      <c r="D833" t="s">
        <v>2621</v>
      </c>
      <c r="E833" t="s">
        <v>2619</v>
      </c>
      <c r="F833">
        <v>21</v>
      </c>
      <c r="G833" s="292">
        <v>925000</v>
      </c>
      <c r="H833" s="292">
        <v>925000</v>
      </c>
      <c r="I833" s="292">
        <v>925000</v>
      </c>
      <c r="J833" s="292" t="s">
        <v>8</v>
      </c>
      <c r="K833" s="292">
        <v>0</v>
      </c>
      <c r="L833" s="292">
        <v>0</v>
      </c>
      <c r="M833" s="292">
        <v>0</v>
      </c>
    </row>
    <row r="834" spans="1:13" x14ac:dyDescent="0.25">
      <c r="A834" t="s">
        <v>1382</v>
      </c>
      <c r="B834" t="s">
        <v>9</v>
      </c>
      <c r="C834" t="s">
        <v>395</v>
      </c>
      <c r="D834" t="s">
        <v>2626</v>
      </c>
      <c r="E834" t="s">
        <v>2619</v>
      </c>
      <c r="F834">
        <v>22</v>
      </c>
      <c r="G834" s="292">
        <v>925000</v>
      </c>
      <c r="H834" s="292">
        <v>925000</v>
      </c>
      <c r="I834" s="292" t="s">
        <v>8</v>
      </c>
      <c r="J834" s="292">
        <v>0</v>
      </c>
      <c r="K834" s="292">
        <v>0</v>
      </c>
      <c r="L834" s="292">
        <v>0</v>
      </c>
      <c r="M834" s="292">
        <v>0</v>
      </c>
    </row>
    <row r="835" spans="1:13" x14ac:dyDescent="0.25">
      <c r="A835" t="s">
        <v>2795</v>
      </c>
      <c r="B835" t="s">
        <v>9</v>
      </c>
      <c r="C835" t="s">
        <v>397</v>
      </c>
      <c r="D835" t="s">
        <v>2626</v>
      </c>
      <c r="E835" t="s">
        <v>398</v>
      </c>
      <c r="F835">
        <v>19</v>
      </c>
      <c r="G835" s="292">
        <v>894167</v>
      </c>
      <c r="H835" s="292">
        <v>894167</v>
      </c>
      <c r="I835" s="292">
        <v>894167</v>
      </c>
      <c r="J835" s="292" t="s">
        <v>8</v>
      </c>
      <c r="K835" s="292">
        <v>0</v>
      </c>
      <c r="L835" s="292">
        <v>0</v>
      </c>
      <c r="M835" s="292">
        <v>0</v>
      </c>
    </row>
    <row r="836" spans="1:13" x14ac:dyDescent="0.25">
      <c r="A836" t="s">
        <v>1380</v>
      </c>
      <c r="B836" t="s">
        <v>9</v>
      </c>
      <c r="C836" t="s">
        <v>395</v>
      </c>
      <c r="D836" t="s">
        <v>73</v>
      </c>
      <c r="E836" t="s">
        <v>2619</v>
      </c>
      <c r="F836">
        <v>20</v>
      </c>
      <c r="G836" s="292">
        <v>863333</v>
      </c>
      <c r="H836" s="292">
        <v>863333</v>
      </c>
      <c r="I836" s="292">
        <v>863333</v>
      </c>
      <c r="J836" s="292" t="s">
        <v>8</v>
      </c>
      <c r="K836" s="292">
        <v>0</v>
      </c>
      <c r="L836" s="292">
        <v>0</v>
      </c>
      <c r="M836" s="292">
        <v>0</v>
      </c>
    </row>
    <row r="837" spans="1:13" x14ac:dyDescent="0.25">
      <c r="A837" t="s">
        <v>1384</v>
      </c>
      <c r="B837" t="s">
        <v>9</v>
      </c>
      <c r="C837" t="s">
        <v>395</v>
      </c>
      <c r="D837" t="s">
        <v>2623</v>
      </c>
      <c r="E837" t="s">
        <v>2619</v>
      </c>
      <c r="F837">
        <v>21</v>
      </c>
      <c r="G837" s="292">
        <v>910833</v>
      </c>
      <c r="H837" s="292">
        <v>910833</v>
      </c>
      <c r="I837" s="292" t="s">
        <v>8</v>
      </c>
      <c r="J837" s="292">
        <v>0</v>
      </c>
      <c r="K837" s="292">
        <v>0</v>
      </c>
      <c r="L837" s="292">
        <v>0</v>
      </c>
      <c r="M837" s="292">
        <v>0</v>
      </c>
    </row>
    <row r="838" spans="1:13" x14ac:dyDescent="0.25">
      <c r="A838" t="s">
        <v>1381</v>
      </c>
      <c r="B838" t="s">
        <v>9</v>
      </c>
      <c r="C838">
        <v>0</v>
      </c>
      <c r="D838" t="s">
        <v>2621</v>
      </c>
      <c r="E838" t="s">
        <v>2619</v>
      </c>
      <c r="F838">
        <v>24</v>
      </c>
      <c r="G838" s="292">
        <v>700000</v>
      </c>
      <c r="H838" s="292" t="s">
        <v>8</v>
      </c>
      <c r="I838" s="292">
        <v>0</v>
      </c>
      <c r="J838" s="292">
        <v>0</v>
      </c>
      <c r="K838" s="292">
        <v>0</v>
      </c>
      <c r="L838" s="292">
        <v>0</v>
      </c>
      <c r="M838" s="292">
        <v>0</v>
      </c>
    </row>
    <row r="839" spans="1:13" x14ac:dyDescent="0.25">
      <c r="A839" t="s">
        <v>2440</v>
      </c>
      <c r="B839" t="s">
        <v>9</v>
      </c>
      <c r="C839">
        <v>0</v>
      </c>
      <c r="D839" t="s">
        <v>2623</v>
      </c>
      <c r="E839" t="s">
        <v>2619</v>
      </c>
      <c r="F839">
        <v>25</v>
      </c>
      <c r="G839" s="292">
        <v>700000</v>
      </c>
      <c r="H839" s="292" t="s">
        <v>8</v>
      </c>
      <c r="I839" s="292">
        <v>0</v>
      </c>
      <c r="J839" s="292">
        <v>0</v>
      </c>
      <c r="K839" s="292">
        <v>0</v>
      </c>
      <c r="L839" s="292">
        <v>0</v>
      </c>
      <c r="M839" s="292">
        <v>0</v>
      </c>
    </row>
    <row r="840" spans="1:13" x14ac:dyDescent="0.25">
      <c r="A840" t="s">
        <v>1393</v>
      </c>
      <c r="B840" t="s">
        <v>9</v>
      </c>
      <c r="C840">
        <v>0</v>
      </c>
      <c r="D840" t="s">
        <v>2613</v>
      </c>
      <c r="E840" t="s">
        <v>2619</v>
      </c>
      <c r="F840">
        <v>24</v>
      </c>
      <c r="G840" s="292">
        <v>700000</v>
      </c>
      <c r="H840" s="292">
        <v>700000</v>
      </c>
      <c r="I840" s="292" t="s">
        <v>8</v>
      </c>
      <c r="J840" s="292">
        <v>0</v>
      </c>
      <c r="K840" s="292">
        <v>0</v>
      </c>
      <c r="L840" s="292">
        <v>0</v>
      </c>
      <c r="M840" s="292">
        <v>0</v>
      </c>
    </row>
    <row r="841" spans="1:13" x14ac:dyDescent="0.25">
      <c r="A841" t="s">
        <v>1549</v>
      </c>
      <c r="B841" t="s">
        <v>9</v>
      </c>
      <c r="C841">
        <v>0</v>
      </c>
      <c r="D841" t="s">
        <v>73</v>
      </c>
      <c r="E841" t="s">
        <v>2619</v>
      </c>
      <c r="F841">
        <v>30</v>
      </c>
      <c r="G841" s="292">
        <v>700000</v>
      </c>
      <c r="H841" s="292">
        <v>700000</v>
      </c>
      <c r="I841" s="292" t="s">
        <v>7</v>
      </c>
      <c r="J841" s="292">
        <v>0</v>
      </c>
      <c r="K841" s="292">
        <v>0</v>
      </c>
      <c r="L841" s="292">
        <v>0</v>
      </c>
      <c r="M841" s="292">
        <v>0</v>
      </c>
    </row>
    <row r="842" spans="1:13" x14ac:dyDescent="0.25">
      <c r="A842" t="s">
        <v>1387</v>
      </c>
      <c r="B842" t="s">
        <v>9</v>
      </c>
      <c r="C842">
        <v>0</v>
      </c>
      <c r="D842" t="s">
        <v>2615</v>
      </c>
      <c r="E842" t="s">
        <v>2619</v>
      </c>
      <c r="F842">
        <v>23</v>
      </c>
      <c r="G842" s="292" t="s">
        <v>8</v>
      </c>
      <c r="H842" s="292">
        <v>0</v>
      </c>
      <c r="I842" s="292">
        <v>0</v>
      </c>
      <c r="J842" s="292">
        <v>0</v>
      </c>
      <c r="K842" s="292">
        <v>0</v>
      </c>
      <c r="L842" s="292">
        <v>0</v>
      </c>
      <c r="M842" s="292">
        <v>0</v>
      </c>
    </row>
    <row r="843" spans="1:13" x14ac:dyDescent="0.25">
      <c r="A843" t="s">
        <v>1376</v>
      </c>
      <c r="B843" t="s">
        <v>9</v>
      </c>
      <c r="C843">
        <v>0</v>
      </c>
      <c r="D843" t="s">
        <v>2627</v>
      </c>
      <c r="E843" t="s">
        <v>2619</v>
      </c>
      <c r="F843">
        <v>22</v>
      </c>
      <c r="G843" s="292" t="s">
        <v>8</v>
      </c>
      <c r="H843" s="292">
        <v>0</v>
      </c>
      <c r="I843" s="292">
        <v>0</v>
      </c>
      <c r="J843" s="292">
        <v>0</v>
      </c>
      <c r="K843" s="292">
        <v>0</v>
      </c>
      <c r="L843" s="292">
        <v>0</v>
      </c>
      <c r="M843" s="292">
        <v>0</v>
      </c>
    </row>
    <row r="844" spans="1:13" x14ac:dyDescent="0.25">
      <c r="A844" t="s">
        <v>1374</v>
      </c>
      <c r="B844" t="s">
        <v>9</v>
      </c>
      <c r="C844" t="s">
        <v>395</v>
      </c>
      <c r="D844" t="s">
        <v>2618</v>
      </c>
      <c r="E844" t="s">
        <v>2619</v>
      </c>
      <c r="F844">
        <v>20</v>
      </c>
      <c r="G844" s="292">
        <v>1302500</v>
      </c>
      <c r="H844" s="292">
        <v>1302500</v>
      </c>
      <c r="I844" s="292">
        <v>1302500</v>
      </c>
      <c r="J844" s="292" t="s">
        <v>8</v>
      </c>
      <c r="K844" s="292">
        <v>0</v>
      </c>
      <c r="L844" s="292">
        <v>0</v>
      </c>
      <c r="M844" s="292">
        <v>0</v>
      </c>
    </row>
    <row r="845" spans="1:13" x14ac:dyDescent="0.25">
      <c r="A845" t="s">
        <v>1378</v>
      </c>
      <c r="B845" t="s">
        <v>9</v>
      </c>
      <c r="C845" t="s">
        <v>395</v>
      </c>
      <c r="D845" t="s">
        <v>2618</v>
      </c>
      <c r="E845" t="s">
        <v>2619</v>
      </c>
      <c r="F845">
        <v>22</v>
      </c>
      <c r="G845" s="292">
        <v>1288333</v>
      </c>
      <c r="H845" s="292" t="s">
        <v>8</v>
      </c>
      <c r="I845" s="292">
        <v>0</v>
      </c>
      <c r="J845" s="292">
        <v>0</v>
      </c>
      <c r="K845" s="292">
        <v>0</v>
      </c>
      <c r="L845" s="292">
        <v>0</v>
      </c>
      <c r="M845" s="292">
        <v>0</v>
      </c>
    </row>
    <row r="846" spans="1:13" x14ac:dyDescent="0.25">
      <c r="A846" t="s">
        <v>1379</v>
      </c>
      <c r="B846" t="s">
        <v>9</v>
      </c>
      <c r="C846" t="s">
        <v>397</v>
      </c>
      <c r="D846" t="s">
        <v>82</v>
      </c>
      <c r="E846" t="s">
        <v>2796</v>
      </c>
      <c r="F846">
        <v>19</v>
      </c>
      <c r="G846" s="292">
        <v>894167</v>
      </c>
      <c r="H846" s="292">
        <v>894167</v>
      </c>
      <c r="I846" s="292">
        <v>894167</v>
      </c>
      <c r="J846" s="292" t="s">
        <v>8</v>
      </c>
      <c r="K846" s="292">
        <v>0</v>
      </c>
      <c r="L846" s="292">
        <v>0</v>
      </c>
      <c r="M846" s="292">
        <v>0</v>
      </c>
    </row>
    <row r="847" spans="1:13" x14ac:dyDescent="0.25">
      <c r="A847" t="s">
        <v>1383</v>
      </c>
      <c r="B847" t="s">
        <v>9</v>
      </c>
      <c r="C847" t="s">
        <v>395</v>
      </c>
      <c r="D847" t="s">
        <v>82</v>
      </c>
      <c r="E847" t="s">
        <v>2619</v>
      </c>
      <c r="F847">
        <v>24</v>
      </c>
      <c r="G847" s="292">
        <v>925000</v>
      </c>
      <c r="H847" s="292" t="s">
        <v>8</v>
      </c>
      <c r="I847" s="292">
        <v>0</v>
      </c>
      <c r="J847" s="292">
        <v>0</v>
      </c>
      <c r="K847" s="292">
        <v>0</v>
      </c>
      <c r="L847" s="292">
        <v>0</v>
      </c>
      <c r="M847" s="292">
        <v>0</v>
      </c>
    </row>
    <row r="848" spans="1:13" x14ac:dyDescent="0.25">
      <c r="A848" t="s">
        <v>1386</v>
      </c>
      <c r="B848" t="s">
        <v>9</v>
      </c>
      <c r="C848" t="s">
        <v>395</v>
      </c>
      <c r="D848" t="s">
        <v>82</v>
      </c>
      <c r="E848" t="s">
        <v>2619</v>
      </c>
      <c r="F848">
        <v>22</v>
      </c>
      <c r="G848" s="292">
        <v>871666</v>
      </c>
      <c r="H848" s="292" t="s">
        <v>8</v>
      </c>
      <c r="I848" s="292">
        <v>0</v>
      </c>
      <c r="J848" s="292">
        <v>0</v>
      </c>
      <c r="K848" s="292">
        <v>0</v>
      </c>
      <c r="L848" s="292">
        <v>0</v>
      </c>
      <c r="M848" s="292">
        <v>0</v>
      </c>
    </row>
    <row r="849" spans="1:13" x14ac:dyDescent="0.25">
      <c r="A849" t="s">
        <v>1390</v>
      </c>
      <c r="B849" t="s">
        <v>9</v>
      </c>
      <c r="C849" t="s">
        <v>395</v>
      </c>
      <c r="D849" t="s">
        <v>128</v>
      </c>
      <c r="E849" t="s">
        <v>2619</v>
      </c>
      <c r="F849">
        <v>20</v>
      </c>
      <c r="G849" s="292">
        <v>733333</v>
      </c>
      <c r="H849" s="292">
        <v>733333</v>
      </c>
      <c r="I849" s="292">
        <v>733333</v>
      </c>
      <c r="J849" s="292" t="s">
        <v>8</v>
      </c>
      <c r="K849" s="292">
        <v>0</v>
      </c>
      <c r="L849" s="292">
        <v>0</v>
      </c>
      <c r="M849" s="292">
        <v>0</v>
      </c>
    </row>
    <row r="850" spans="1:13" x14ac:dyDescent="0.25">
      <c r="A850" t="s">
        <v>1388</v>
      </c>
      <c r="B850" t="s">
        <v>9</v>
      </c>
      <c r="C850" t="s">
        <v>395</v>
      </c>
      <c r="D850" t="s">
        <v>128</v>
      </c>
      <c r="E850" t="s">
        <v>2619</v>
      </c>
      <c r="F850">
        <v>21</v>
      </c>
      <c r="G850" s="292">
        <v>910833</v>
      </c>
      <c r="H850" s="292" t="s">
        <v>8</v>
      </c>
      <c r="I850" s="292">
        <v>0</v>
      </c>
      <c r="J850" s="292">
        <v>0</v>
      </c>
      <c r="K850" s="292">
        <v>0</v>
      </c>
      <c r="L850" s="292">
        <v>0</v>
      </c>
      <c r="M850" s="292">
        <v>0</v>
      </c>
    </row>
    <row r="851" spans="1:13" x14ac:dyDescent="0.25">
      <c r="A851" t="s">
        <v>2508</v>
      </c>
      <c r="B851" t="s">
        <v>9</v>
      </c>
      <c r="C851">
        <v>0</v>
      </c>
      <c r="D851" t="s">
        <v>128</v>
      </c>
      <c r="E851" t="s">
        <v>2619</v>
      </c>
      <c r="F851">
        <v>26</v>
      </c>
      <c r="G851" s="292">
        <v>700000</v>
      </c>
      <c r="H851" s="292" t="s">
        <v>7</v>
      </c>
      <c r="I851" s="292">
        <v>0</v>
      </c>
      <c r="J851" s="292">
        <v>0</v>
      </c>
      <c r="K851" s="292">
        <v>0</v>
      </c>
      <c r="L851" s="292">
        <v>0</v>
      </c>
      <c r="M851" s="292">
        <v>0</v>
      </c>
    </row>
    <row r="852" spans="1:13" x14ac:dyDescent="0.25">
      <c r="A852" t="s">
        <v>1621</v>
      </c>
      <c r="B852" t="s">
        <v>33</v>
      </c>
      <c r="C852">
        <v>0</v>
      </c>
      <c r="D852" t="s">
        <v>73</v>
      </c>
      <c r="E852" t="s">
        <v>2612</v>
      </c>
      <c r="F852">
        <v>21</v>
      </c>
      <c r="G852" s="292">
        <v>11634000</v>
      </c>
      <c r="H852" s="292">
        <v>11634000</v>
      </c>
      <c r="I852" s="292">
        <v>11634000</v>
      </c>
      <c r="J852" s="292">
        <v>11634000</v>
      </c>
      <c r="K852" s="292">
        <v>11634000</v>
      </c>
      <c r="L852" s="292" t="s">
        <v>7</v>
      </c>
      <c r="M852" s="292">
        <v>0</v>
      </c>
    </row>
    <row r="853" spans="1:13" x14ac:dyDescent="0.25">
      <c r="A853" t="s">
        <v>2797</v>
      </c>
      <c r="B853" t="s">
        <v>33</v>
      </c>
      <c r="C853" t="s">
        <v>429</v>
      </c>
      <c r="D853" t="s">
        <v>73</v>
      </c>
      <c r="E853" t="s">
        <v>2612</v>
      </c>
      <c r="F853">
        <v>28</v>
      </c>
      <c r="G853" s="292">
        <v>11000000</v>
      </c>
      <c r="H853" s="292">
        <v>11000000</v>
      </c>
      <c r="I853" s="292">
        <v>11000000</v>
      </c>
      <c r="J853" s="292">
        <v>11000000</v>
      </c>
      <c r="K853" s="292">
        <v>11000000</v>
      </c>
      <c r="L853" s="292">
        <v>11000000</v>
      </c>
      <c r="M853" s="292" t="s">
        <v>7</v>
      </c>
    </row>
    <row r="854" spans="1:13" x14ac:dyDescent="0.25">
      <c r="A854" t="s">
        <v>1627</v>
      </c>
      <c r="B854" t="s">
        <v>33</v>
      </c>
      <c r="C854">
        <v>0</v>
      </c>
      <c r="D854" t="s">
        <v>2627</v>
      </c>
      <c r="E854" t="s">
        <v>2612</v>
      </c>
      <c r="F854">
        <v>23</v>
      </c>
      <c r="G854" s="292">
        <v>6962366</v>
      </c>
      <c r="H854" s="292">
        <v>6962366</v>
      </c>
      <c r="I854" s="292">
        <v>6962366</v>
      </c>
      <c r="J854" s="292">
        <v>6962366</v>
      </c>
      <c r="K854" s="292">
        <v>6962366</v>
      </c>
      <c r="L854" s="292" t="s">
        <v>7</v>
      </c>
      <c r="M854" s="292">
        <v>0</v>
      </c>
    </row>
    <row r="855" spans="1:13" x14ac:dyDescent="0.25">
      <c r="A855" t="s">
        <v>1625</v>
      </c>
      <c r="B855" t="s">
        <v>33</v>
      </c>
      <c r="C855">
        <v>0</v>
      </c>
      <c r="D855" t="s">
        <v>2613</v>
      </c>
      <c r="E855" t="s">
        <v>2612</v>
      </c>
      <c r="F855">
        <v>24</v>
      </c>
      <c r="G855" s="292">
        <v>3400000</v>
      </c>
      <c r="H855" s="292">
        <v>3400000</v>
      </c>
      <c r="I855" s="292">
        <v>3400000</v>
      </c>
      <c r="J855" s="292">
        <v>3400000</v>
      </c>
      <c r="K855" s="292" t="s">
        <v>7</v>
      </c>
      <c r="L855" s="292">
        <v>0</v>
      </c>
      <c r="M855" s="292">
        <v>0</v>
      </c>
    </row>
    <row r="856" spans="1:13" x14ac:dyDescent="0.25">
      <c r="A856" t="s">
        <v>1624</v>
      </c>
      <c r="B856" t="s">
        <v>33</v>
      </c>
      <c r="C856">
        <v>0</v>
      </c>
      <c r="D856" t="s">
        <v>2611</v>
      </c>
      <c r="E856" t="s">
        <v>2612</v>
      </c>
      <c r="F856">
        <v>22</v>
      </c>
      <c r="G856" s="292">
        <v>3200000</v>
      </c>
      <c r="H856" s="292">
        <v>3200000</v>
      </c>
      <c r="I856" s="292">
        <v>3200000</v>
      </c>
      <c r="J856" s="292" t="s">
        <v>8</v>
      </c>
      <c r="K856" s="292">
        <v>0</v>
      </c>
      <c r="L856" s="292">
        <v>0</v>
      </c>
      <c r="M856" s="292">
        <v>0</v>
      </c>
    </row>
    <row r="857" spans="1:13" x14ac:dyDescent="0.25">
      <c r="A857" t="s">
        <v>1618</v>
      </c>
      <c r="B857" t="s">
        <v>33</v>
      </c>
      <c r="C857" t="s">
        <v>390</v>
      </c>
      <c r="D857" t="s">
        <v>2613</v>
      </c>
      <c r="E857" t="s">
        <v>2612</v>
      </c>
      <c r="F857">
        <v>27</v>
      </c>
      <c r="G857" s="292">
        <v>2250000</v>
      </c>
      <c r="H857" s="292">
        <v>2250000</v>
      </c>
      <c r="I857" s="292" t="s">
        <v>7</v>
      </c>
      <c r="J857" s="292">
        <v>0</v>
      </c>
      <c r="K857" s="292">
        <v>0</v>
      </c>
      <c r="L857" s="292">
        <v>0</v>
      </c>
      <c r="M857" s="292">
        <v>0</v>
      </c>
    </row>
    <row r="858" spans="1:13" x14ac:dyDescent="0.25">
      <c r="A858" t="s">
        <v>1636</v>
      </c>
      <c r="B858" t="s">
        <v>33</v>
      </c>
      <c r="C858">
        <v>0</v>
      </c>
      <c r="D858" t="s">
        <v>2614</v>
      </c>
      <c r="E858" t="s">
        <v>2612</v>
      </c>
      <c r="F858">
        <v>24</v>
      </c>
      <c r="G858" s="292">
        <v>775000</v>
      </c>
      <c r="H858" s="292">
        <v>775000</v>
      </c>
      <c r="I858" s="292" t="s">
        <v>8</v>
      </c>
      <c r="J858" s="292">
        <v>0</v>
      </c>
      <c r="K858" s="292">
        <v>0</v>
      </c>
      <c r="L858" s="292">
        <v>0</v>
      </c>
      <c r="M858" s="292">
        <v>0</v>
      </c>
    </row>
    <row r="859" spans="1:13" x14ac:dyDescent="0.25">
      <c r="A859" t="s">
        <v>2182</v>
      </c>
      <c r="B859" t="s">
        <v>33</v>
      </c>
      <c r="C859">
        <v>0</v>
      </c>
      <c r="D859" t="s">
        <v>2648</v>
      </c>
      <c r="E859" t="s">
        <v>2612</v>
      </c>
      <c r="F859">
        <v>24</v>
      </c>
      <c r="G859" s="292">
        <v>775000</v>
      </c>
      <c r="H859" s="292">
        <v>775000</v>
      </c>
      <c r="I859" s="292" t="s">
        <v>8</v>
      </c>
      <c r="J859" s="292">
        <v>0</v>
      </c>
      <c r="K859" s="292">
        <v>0</v>
      </c>
      <c r="L859" s="292">
        <v>0</v>
      </c>
      <c r="M859" s="292">
        <v>0</v>
      </c>
    </row>
    <row r="860" spans="1:13" x14ac:dyDescent="0.25">
      <c r="A860" t="s">
        <v>2798</v>
      </c>
      <c r="B860" t="s">
        <v>33</v>
      </c>
      <c r="C860">
        <v>0</v>
      </c>
      <c r="D860" t="s">
        <v>73</v>
      </c>
      <c r="E860" t="s">
        <v>2612</v>
      </c>
      <c r="F860">
        <v>26</v>
      </c>
      <c r="G860" s="292">
        <v>750000</v>
      </c>
      <c r="H860" s="292" t="s">
        <v>7</v>
      </c>
      <c r="I860" s="292">
        <v>0</v>
      </c>
      <c r="J860" s="292">
        <v>0</v>
      </c>
      <c r="K860" s="292">
        <v>0</v>
      </c>
      <c r="L860" s="292">
        <v>0</v>
      </c>
      <c r="M860" s="292">
        <v>0</v>
      </c>
    </row>
    <row r="861" spans="1:13" x14ac:dyDescent="0.25">
      <c r="A861" t="s">
        <v>2799</v>
      </c>
      <c r="B861" t="s">
        <v>33</v>
      </c>
      <c r="C861" t="s">
        <v>2696</v>
      </c>
      <c r="D861" t="s">
        <v>2621</v>
      </c>
      <c r="E861" t="s">
        <v>2612</v>
      </c>
      <c r="F861">
        <v>36</v>
      </c>
      <c r="G861" s="292">
        <v>700000</v>
      </c>
      <c r="H861" s="292" t="s">
        <v>7</v>
      </c>
      <c r="I861" s="292">
        <v>0</v>
      </c>
      <c r="J861" s="292">
        <v>0</v>
      </c>
      <c r="K861" s="292">
        <v>0</v>
      </c>
      <c r="L861" s="292">
        <v>0</v>
      </c>
      <c r="M861" s="292">
        <v>0</v>
      </c>
    </row>
    <row r="862" spans="1:13" x14ac:dyDescent="0.25">
      <c r="A862" t="s">
        <v>1533</v>
      </c>
      <c r="B862" t="s">
        <v>33</v>
      </c>
      <c r="C862">
        <v>0</v>
      </c>
      <c r="D862" t="s">
        <v>2613</v>
      </c>
      <c r="E862" t="s">
        <v>2612</v>
      </c>
      <c r="F862">
        <v>27</v>
      </c>
      <c r="G862" s="292">
        <v>700000</v>
      </c>
      <c r="H862" s="292">
        <v>700000</v>
      </c>
      <c r="I862" s="292" t="s">
        <v>7</v>
      </c>
      <c r="J862" s="292">
        <v>0</v>
      </c>
      <c r="K862" s="292">
        <v>0</v>
      </c>
      <c r="L862" s="292">
        <v>0</v>
      </c>
      <c r="M862" s="292">
        <v>0</v>
      </c>
    </row>
    <row r="863" spans="1:13" x14ac:dyDescent="0.25">
      <c r="A863" t="s">
        <v>1653</v>
      </c>
      <c r="B863" t="s">
        <v>33</v>
      </c>
      <c r="C863">
        <v>0</v>
      </c>
      <c r="D863" t="s">
        <v>73</v>
      </c>
      <c r="E863" t="s">
        <v>2612</v>
      </c>
      <c r="F863">
        <v>24</v>
      </c>
      <c r="G863" s="292">
        <v>675000</v>
      </c>
      <c r="H863" s="292" t="s">
        <v>8</v>
      </c>
      <c r="I863" s="292">
        <v>0</v>
      </c>
      <c r="J863" s="292">
        <v>0</v>
      </c>
      <c r="K863" s="292">
        <v>0</v>
      </c>
      <c r="L863" s="292">
        <v>0</v>
      </c>
      <c r="M863" s="292">
        <v>0</v>
      </c>
    </row>
    <row r="864" spans="1:13" x14ac:dyDescent="0.25">
      <c r="A864" t="s">
        <v>1990</v>
      </c>
      <c r="B864" t="s">
        <v>33</v>
      </c>
      <c r="C864">
        <v>0</v>
      </c>
      <c r="D864" t="s">
        <v>2626</v>
      </c>
      <c r="E864" t="s">
        <v>2612</v>
      </c>
      <c r="F864">
        <v>24</v>
      </c>
      <c r="G864" s="292" t="s">
        <v>8</v>
      </c>
      <c r="H864" s="292">
        <v>0</v>
      </c>
      <c r="I864" s="292">
        <v>0</v>
      </c>
      <c r="J864" s="292">
        <v>0</v>
      </c>
      <c r="K864" s="292">
        <v>0</v>
      </c>
      <c r="L864" s="292">
        <v>0</v>
      </c>
      <c r="M864" s="292">
        <v>0</v>
      </c>
    </row>
    <row r="865" spans="1:13" x14ac:dyDescent="0.25">
      <c r="A865" t="s">
        <v>1623</v>
      </c>
      <c r="B865" t="s">
        <v>33</v>
      </c>
      <c r="C865">
        <v>0</v>
      </c>
      <c r="D865" t="s">
        <v>2611</v>
      </c>
      <c r="E865" t="s">
        <v>2612</v>
      </c>
      <c r="F865">
        <v>22</v>
      </c>
      <c r="G865" s="292" t="s">
        <v>8</v>
      </c>
      <c r="H865" s="292">
        <v>0</v>
      </c>
      <c r="I865" s="292">
        <v>0</v>
      </c>
      <c r="J865" s="292">
        <v>0</v>
      </c>
      <c r="K865" s="292">
        <v>0</v>
      </c>
      <c r="L865" s="292">
        <v>0</v>
      </c>
      <c r="M865" s="292">
        <v>0</v>
      </c>
    </row>
    <row r="866" spans="1:13" x14ac:dyDescent="0.25">
      <c r="A866" t="s">
        <v>2519</v>
      </c>
      <c r="B866" t="s">
        <v>33</v>
      </c>
      <c r="C866">
        <v>0</v>
      </c>
      <c r="D866" t="s">
        <v>2618</v>
      </c>
      <c r="E866" t="s">
        <v>2612</v>
      </c>
      <c r="F866">
        <v>25</v>
      </c>
      <c r="G866" s="292">
        <v>5000000</v>
      </c>
      <c r="H866" s="292">
        <v>5000000</v>
      </c>
      <c r="I866" s="292">
        <v>5000000</v>
      </c>
      <c r="J866" s="292" t="s">
        <v>7</v>
      </c>
      <c r="K866" s="292">
        <v>0</v>
      </c>
      <c r="L866" s="292">
        <v>0</v>
      </c>
      <c r="M866" s="292">
        <v>0</v>
      </c>
    </row>
    <row r="867" spans="1:13" x14ac:dyDescent="0.25">
      <c r="A867" t="s">
        <v>2360</v>
      </c>
      <c r="B867" t="s">
        <v>33</v>
      </c>
      <c r="C867">
        <v>0</v>
      </c>
      <c r="D867" t="s">
        <v>2618</v>
      </c>
      <c r="E867" t="s">
        <v>2612</v>
      </c>
      <c r="F867">
        <v>30</v>
      </c>
      <c r="G867" s="292">
        <v>4000000</v>
      </c>
      <c r="H867" s="292" t="s">
        <v>7</v>
      </c>
      <c r="I867" s="292">
        <v>0</v>
      </c>
      <c r="J867" s="292">
        <v>0</v>
      </c>
      <c r="K867" s="292">
        <v>0</v>
      </c>
      <c r="L867" s="292">
        <v>0</v>
      </c>
      <c r="M867" s="292">
        <v>0</v>
      </c>
    </row>
    <row r="868" spans="1:13" x14ac:dyDescent="0.25">
      <c r="A868" t="s">
        <v>1994</v>
      </c>
      <c r="B868" t="s">
        <v>33</v>
      </c>
      <c r="C868" t="s">
        <v>2689</v>
      </c>
      <c r="D868" t="s">
        <v>2617</v>
      </c>
      <c r="E868" t="s">
        <v>2612</v>
      </c>
      <c r="F868">
        <v>27</v>
      </c>
      <c r="G868" s="292">
        <v>2750000</v>
      </c>
      <c r="H868" s="292" t="s">
        <v>7</v>
      </c>
      <c r="I868" s="292">
        <v>0</v>
      </c>
      <c r="J868" s="292">
        <v>0</v>
      </c>
      <c r="K868" s="292">
        <v>0</v>
      </c>
      <c r="L868" s="292">
        <v>0</v>
      </c>
      <c r="M868" s="292">
        <v>0</v>
      </c>
    </row>
    <row r="869" spans="1:13" x14ac:dyDescent="0.25">
      <c r="A869" t="s">
        <v>1631</v>
      </c>
      <c r="B869" t="s">
        <v>33</v>
      </c>
      <c r="C869" t="s">
        <v>412</v>
      </c>
      <c r="D869" t="s">
        <v>2618</v>
      </c>
      <c r="E869" t="s">
        <v>2612</v>
      </c>
      <c r="F869">
        <v>22</v>
      </c>
      <c r="G869" s="292">
        <v>863333</v>
      </c>
      <c r="H869" s="292" t="s">
        <v>8</v>
      </c>
      <c r="I869" s="292">
        <v>0</v>
      </c>
      <c r="J869" s="292">
        <v>0</v>
      </c>
      <c r="K869" s="292">
        <v>0</v>
      </c>
      <c r="L869" s="292">
        <v>0</v>
      </c>
      <c r="M869" s="292">
        <v>0</v>
      </c>
    </row>
    <row r="870" spans="1:13" x14ac:dyDescent="0.25">
      <c r="A870" t="s">
        <v>1555</v>
      </c>
      <c r="B870" t="s">
        <v>33</v>
      </c>
      <c r="C870">
        <v>0</v>
      </c>
      <c r="D870" t="s">
        <v>2618</v>
      </c>
      <c r="E870" t="s">
        <v>2612</v>
      </c>
      <c r="F870">
        <v>24</v>
      </c>
      <c r="G870" s="292">
        <v>725000</v>
      </c>
      <c r="H870" s="292" t="s">
        <v>8</v>
      </c>
      <c r="I870" s="292">
        <v>0</v>
      </c>
      <c r="J870" s="292">
        <v>0</v>
      </c>
      <c r="K870" s="292">
        <v>0</v>
      </c>
      <c r="L870" s="292">
        <v>0</v>
      </c>
      <c r="M870" s="292">
        <v>0</v>
      </c>
    </row>
    <row r="871" spans="1:13" x14ac:dyDescent="0.25">
      <c r="A871" t="s">
        <v>1645</v>
      </c>
      <c r="B871" t="s">
        <v>33</v>
      </c>
      <c r="C871">
        <v>0</v>
      </c>
      <c r="D871" t="s">
        <v>2618</v>
      </c>
      <c r="E871" t="s">
        <v>2612</v>
      </c>
      <c r="F871">
        <v>27</v>
      </c>
      <c r="G871" s="292">
        <v>700000</v>
      </c>
      <c r="H871" s="292" t="s">
        <v>7</v>
      </c>
      <c r="I871" s="292">
        <v>0</v>
      </c>
      <c r="J871" s="292">
        <v>0</v>
      </c>
      <c r="K871" s="292">
        <v>0</v>
      </c>
      <c r="L871" s="292">
        <v>0</v>
      </c>
      <c r="M871" s="292">
        <v>0</v>
      </c>
    </row>
    <row r="872" spans="1:13" x14ac:dyDescent="0.25">
      <c r="A872" t="s">
        <v>2323</v>
      </c>
      <c r="B872" t="s">
        <v>33</v>
      </c>
      <c r="C872">
        <v>0</v>
      </c>
      <c r="D872" t="s">
        <v>2618</v>
      </c>
      <c r="E872" t="s">
        <v>2612</v>
      </c>
      <c r="F872">
        <v>27</v>
      </c>
      <c r="G872" s="292">
        <v>700000</v>
      </c>
      <c r="H872" s="292" t="s">
        <v>7</v>
      </c>
      <c r="I872" s="292">
        <v>0</v>
      </c>
      <c r="J872" s="292">
        <v>0</v>
      </c>
      <c r="K872" s="292">
        <v>0</v>
      </c>
      <c r="L872" s="292">
        <v>0</v>
      </c>
      <c r="M872" s="292">
        <v>0</v>
      </c>
    </row>
    <row r="873" spans="1:13" x14ac:dyDescent="0.25">
      <c r="A873" t="s">
        <v>1632</v>
      </c>
      <c r="B873" t="s">
        <v>33</v>
      </c>
      <c r="C873">
        <v>0</v>
      </c>
      <c r="D873" t="s">
        <v>2617</v>
      </c>
      <c r="E873" t="s">
        <v>2612</v>
      </c>
      <c r="F873">
        <v>27</v>
      </c>
      <c r="G873" s="292">
        <v>675000</v>
      </c>
      <c r="H873" s="292" t="s">
        <v>7</v>
      </c>
      <c r="I873" s="292">
        <v>0</v>
      </c>
      <c r="J873" s="292">
        <v>0</v>
      </c>
      <c r="K873" s="292">
        <v>0</v>
      </c>
      <c r="L873" s="292">
        <v>0</v>
      </c>
      <c r="M873" s="292">
        <v>0</v>
      </c>
    </row>
    <row r="874" spans="1:13" x14ac:dyDescent="0.25">
      <c r="A874" t="s">
        <v>1550</v>
      </c>
      <c r="B874" t="s">
        <v>33</v>
      </c>
      <c r="C874">
        <v>0</v>
      </c>
      <c r="D874" t="s">
        <v>2617</v>
      </c>
      <c r="E874" t="s">
        <v>2612</v>
      </c>
      <c r="F874">
        <v>25</v>
      </c>
      <c r="G874" s="292" t="s">
        <v>8</v>
      </c>
      <c r="H874" s="292">
        <v>0</v>
      </c>
      <c r="I874" s="292">
        <v>0</v>
      </c>
      <c r="J874" s="292">
        <v>0</v>
      </c>
      <c r="K874" s="292">
        <v>0</v>
      </c>
      <c r="L874" s="292">
        <v>0</v>
      </c>
      <c r="M874" s="292">
        <v>0</v>
      </c>
    </row>
    <row r="875" spans="1:13" x14ac:dyDescent="0.25">
      <c r="A875" t="s">
        <v>1633</v>
      </c>
      <c r="B875" t="s">
        <v>33</v>
      </c>
      <c r="C875" t="s">
        <v>390</v>
      </c>
      <c r="D875" t="s">
        <v>128</v>
      </c>
      <c r="E875" t="s">
        <v>2612</v>
      </c>
      <c r="F875">
        <v>29</v>
      </c>
      <c r="G875" s="292">
        <v>5000000</v>
      </c>
      <c r="H875" s="292">
        <v>5000000</v>
      </c>
      <c r="I875" s="292" t="s">
        <v>7</v>
      </c>
      <c r="J875" s="292">
        <v>0</v>
      </c>
      <c r="K875" s="292">
        <v>0</v>
      </c>
      <c r="L875" s="292">
        <v>0</v>
      </c>
      <c r="M875" s="292">
        <v>0</v>
      </c>
    </row>
    <row r="876" spans="1:13" x14ac:dyDescent="0.25">
      <c r="A876" t="s">
        <v>1486</v>
      </c>
      <c r="B876" t="s">
        <v>33</v>
      </c>
      <c r="C876">
        <v>0</v>
      </c>
      <c r="D876" t="s">
        <v>128</v>
      </c>
      <c r="E876" t="s">
        <v>2612</v>
      </c>
      <c r="F876">
        <v>29</v>
      </c>
      <c r="G876" s="292">
        <v>700000</v>
      </c>
      <c r="H876" s="292" t="s">
        <v>7</v>
      </c>
      <c r="I876" s="292">
        <v>0</v>
      </c>
      <c r="J876" s="292">
        <v>0</v>
      </c>
      <c r="K876" s="292">
        <v>0</v>
      </c>
      <c r="L876" s="292">
        <v>0</v>
      </c>
      <c r="M876" s="292">
        <v>0</v>
      </c>
    </row>
    <row r="877" spans="1:13" x14ac:dyDescent="0.25">
      <c r="A877" t="s">
        <v>2800</v>
      </c>
      <c r="B877" t="s">
        <v>33</v>
      </c>
      <c r="C877" t="s">
        <v>395</v>
      </c>
      <c r="D877" t="s">
        <v>2615</v>
      </c>
      <c r="E877" t="s">
        <v>2619</v>
      </c>
      <c r="F877">
        <v>24</v>
      </c>
      <c r="G877" s="292">
        <v>925000</v>
      </c>
      <c r="H877" s="292" t="s">
        <v>8</v>
      </c>
      <c r="I877" s="292">
        <v>0</v>
      </c>
      <c r="J877" s="292">
        <v>0</v>
      </c>
      <c r="K877" s="292">
        <v>0</v>
      </c>
      <c r="L877" s="292">
        <v>0</v>
      </c>
      <c r="M877" s="292">
        <v>0</v>
      </c>
    </row>
    <row r="878" spans="1:13" x14ac:dyDescent="0.25">
      <c r="A878" t="s">
        <v>2801</v>
      </c>
      <c r="B878" t="s">
        <v>33</v>
      </c>
      <c r="C878" t="s">
        <v>395</v>
      </c>
      <c r="D878" t="s">
        <v>2611</v>
      </c>
      <c r="E878" t="s">
        <v>2619</v>
      </c>
      <c r="F878">
        <v>22</v>
      </c>
      <c r="G878" s="292">
        <v>925000</v>
      </c>
      <c r="H878" s="292">
        <v>925000</v>
      </c>
      <c r="I878" s="292" t="s">
        <v>8</v>
      </c>
      <c r="J878" s="292">
        <v>0</v>
      </c>
      <c r="K878" s="292">
        <v>0</v>
      </c>
      <c r="L878" s="292">
        <v>0</v>
      </c>
      <c r="M878" s="292">
        <v>0</v>
      </c>
    </row>
    <row r="879" spans="1:13" x14ac:dyDescent="0.25">
      <c r="A879" t="s">
        <v>1640</v>
      </c>
      <c r="B879" t="s">
        <v>33</v>
      </c>
      <c r="C879" t="s">
        <v>395</v>
      </c>
      <c r="D879" t="s">
        <v>2615</v>
      </c>
      <c r="E879" t="s">
        <v>2619</v>
      </c>
      <c r="F879">
        <v>23</v>
      </c>
      <c r="G879" s="292">
        <v>925000</v>
      </c>
      <c r="H879" s="292" t="s">
        <v>8</v>
      </c>
      <c r="I879" s="292">
        <v>0</v>
      </c>
      <c r="J879" s="292">
        <v>0</v>
      </c>
      <c r="K879" s="292">
        <v>0</v>
      </c>
      <c r="L879" s="292">
        <v>0</v>
      </c>
      <c r="M879" s="292">
        <v>0</v>
      </c>
    </row>
    <row r="880" spans="1:13" x14ac:dyDescent="0.25">
      <c r="A880" t="s">
        <v>1644</v>
      </c>
      <c r="B880" t="s">
        <v>33</v>
      </c>
      <c r="C880" t="s">
        <v>395</v>
      </c>
      <c r="D880" t="s">
        <v>2611</v>
      </c>
      <c r="E880" t="s">
        <v>2619</v>
      </c>
      <c r="F880">
        <v>22</v>
      </c>
      <c r="G880" s="292">
        <v>925000</v>
      </c>
      <c r="H880" s="292" t="s">
        <v>8</v>
      </c>
      <c r="I880" s="292">
        <v>0</v>
      </c>
      <c r="J880" s="292">
        <v>0</v>
      </c>
      <c r="K880" s="292">
        <v>0</v>
      </c>
      <c r="L880" s="292">
        <v>0</v>
      </c>
      <c r="M880" s="292">
        <v>0</v>
      </c>
    </row>
    <row r="881" spans="1:13" x14ac:dyDescent="0.25">
      <c r="A881" t="s">
        <v>2802</v>
      </c>
      <c r="B881" t="s">
        <v>33</v>
      </c>
      <c r="C881" t="s">
        <v>395</v>
      </c>
      <c r="D881" t="s">
        <v>73</v>
      </c>
      <c r="E881" t="s">
        <v>2619</v>
      </c>
      <c r="F881">
        <v>18</v>
      </c>
      <c r="G881" s="292">
        <v>783333</v>
      </c>
      <c r="H881" s="292">
        <v>783333</v>
      </c>
      <c r="I881" s="292">
        <v>783333</v>
      </c>
      <c r="J881" s="292" t="s">
        <v>8</v>
      </c>
      <c r="K881" s="292">
        <v>0</v>
      </c>
      <c r="L881" s="292">
        <v>0</v>
      </c>
      <c r="M881" s="292">
        <v>0</v>
      </c>
    </row>
    <row r="882" spans="1:13" x14ac:dyDescent="0.25">
      <c r="A882" t="s">
        <v>1648</v>
      </c>
      <c r="B882" t="s">
        <v>33</v>
      </c>
      <c r="C882" t="s">
        <v>395</v>
      </c>
      <c r="D882" t="s">
        <v>2613</v>
      </c>
      <c r="E882" t="s">
        <v>2619</v>
      </c>
      <c r="F882">
        <v>24</v>
      </c>
      <c r="G882" s="292">
        <v>925000</v>
      </c>
      <c r="H882" s="292" t="s">
        <v>8</v>
      </c>
      <c r="I882" s="292">
        <v>0</v>
      </c>
      <c r="J882" s="292">
        <v>0</v>
      </c>
      <c r="K882" s="292">
        <v>0</v>
      </c>
      <c r="L882" s="292">
        <v>0</v>
      </c>
      <c r="M882" s="292">
        <v>0</v>
      </c>
    </row>
    <row r="883" spans="1:13" x14ac:dyDescent="0.25">
      <c r="A883" t="s">
        <v>1649</v>
      </c>
      <c r="B883" t="s">
        <v>33</v>
      </c>
      <c r="C883" t="s">
        <v>395</v>
      </c>
      <c r="D883" t="s">
        <v>73</v>
      </c>
      <c r="E883" t="s">
        <v>2619</v>
      </c>
      <c r="F883">
        <v>23</v>
      </c>
      <c r="G883" s="292">
        <v>925000</v>
      </c>
      <c r="H883" s="292" t="s">
        <v>8</v>
      </c>
      <c r="I883" s="292">
        <v>0</v>
      </c>
      <c r="J883" s="292">
        <v>0</v>
      </c>
      <c r="K883" s="292">
        <v>0</v>
      </c>
      <c r="L883" s="292">
        <v>0</v>
      </c>
      <c r="M883" s="292">
        <v>0</v>
      </c>
    </row>
    <row r="884" spans="1:13" x14ac:dyDescent="0.25">
      <c r="A884" t="s">
        <v>1564</v>
      </c>
      <c r="B884" t="s">
        <v>33</v>
      </c>
      <c r="C884" t="s">
        <v>395</v>
      </c>
      <c r="D884" t="s">
        <v>73</v>
      </c>
      <c r="E884" t="s">
        <v>2619</v>
      </c>
      <c r="F884">
        <v>22</v>
      </c>
      <c r="G884" s="292">
        <v>925000</v>
      </c>
      <c r="H884" s="292" t="s">
        <v>8</v>
      </c>
      <c r="I884" s="292">
        <v>0</v>
      </c>
      <c r="J884" s="292">
        <v>0</v>
      </c>
      <c r="K884" s="292">
        <v>0</v>
      </c>
      <c r="L884" s="292">
        <v>0</v>
      </c>
      <c r="M884" s="292">
        <v>0</v>
      </c>
    </row>
    <row r="885" spans="1:13" x14ac:dyDescent="0.25">
      <c r="A885" t="s">
        <v>1651</v>
      </c>
      <c r="B885" t="s">
        <v>33</v>
      </c>
      <c r="C885" t="s">
        <v>412</v>
      </c>
      <c r="D885" t="s">
        <v>2613</v>
      </c>
      <c r="E885" t="s">
        <v>2619</v>
      </c>
      <c r="F885">
        <v>22</v>
      </c>
      <c r="G885" s="292">
        <v>836111</v>
      </c>
      <c r="H885" s="292" t="s">
        <v>8</v>
      </c>
      <c r="I885" s="292">
        <v>0</v>
      </c>
      <c r="J885" s="292">
        <v>0</v>
      </c>
      <c r="K885" s="292">
        <v>0</v>
      </c>
      <c r="L885" s="292">
        <v>0</v>
      </c>
      <c r="M885" s="292">
        <v>0</v>
      </c>
    </row>
    <row r="886" spans="1:13" x14ac:dyDescent="0.25">
      <c r="A886" t="s">
        <v>1641</v>
      </c>
      <c r="B886" t="s">
        <v>33</v>
      </c>
      <c r="C886" t="s">
        <v>395</v>
      </c>
      <c r="D886" t="s">
        <v>2618</v>
      </c>
      <c r="E886" t="s">
        <v>2619</v>
      </c>
      <c r="F886">
        <v>19</v>
      </c>
      <c r="G886" s="292">
        <v>894167</v>
      </c>
      <c r="H886" s="292">
        <v>894167</v>
      </c>
      <c r="I886" s="292">
        <v>894167</v>
      </c>
      <c r="J886" s="292" t="s">
        <v>8</v>
      </c>
      <c r="K886" s="292">
        <v>0</v>
      </c>
      <c r="L886" s="292">
        <v>0</v>
      </c>
      <c r="M886" s="292">
        <v>0</v>
      </c>
    </row>
    <row r="887" spans="1:13" x14ac:dyDescent="0.25">
      <c r="A887" t="s">
        <v>1642</v>
      </c>
      <c r="B887" t="s">
        <v>33</v>
      </c>
      <c r="C887" t="s">
        <v>395</v>
      </c>
      <c r="D887" t="s">
        <v>2617</v>
      </c>
      <c r="E887" t="s">
        <v>2619</v>
      </c>
      <c r="F887">
        <v>20</v>
      </c>
      <c r="G887" s="292">
        <v>1263333</v>
      </c>
      <c r="H887" s="292">
        <v>1263333</v>
      </c>
      <c r="I887" s="292">
        <v>1263333</v>
      </c>
      <c r="J887" s="292" t="s">
        <v>8</v>
      </c>
      <c r="K887" s="292">
        <v>0</v>
      </c>
      <c r="L887" s="292">
        <v>0</v>
      </c>
      <c r="M887" s="292">
        <v>0</v>
      </c>
    </row>
    <row r="888" spans="1:13" x14ac:dyDescent="0.25">
      <c r="A888" t="s">
        <v>2803</v>
      </c>
      <c r="B888" t="s">
        <v>33</v>
      </c>
      <c r="C888" t="s">
        <v>395</v>
      </c>
      <c r="D888" t="s">
        <v>2617</v>
      </c>
      <c r="E888" t="s">
        <v>2619</v>
      </c>
      <c r="F888">
        <v>21</v>
      </c>
      <c r="G888" s="292">
        <v>800000</v>
      </c>
      <c r="H888" s="292">
        <v>800000</v>
      </c>
      <c r="I888" s="292" t="s">
        <v>8</v>
      </c>
      <c r="J888" s="292">
        <v>0</v>
      </c>
      <c r="K888" s="292">
        <v>0</v>
      </c>
      <c r="L888" s="292">
        <v>0</v>
      </c>
      <c r="M888" s="292">
        <v>0</v>
      </c>
    </row>
    <row r="889" spans="1:13" x14ac:dyDescent="0.25">
      <c r="A889" t="s">
        <v>2804</v>
      </c>
      <c r="B889" t="s">
        <v>33</v>
      </c>
      <c r="C889" t="s">
        <v>395</v>
      </c>
      <c r="D889" t="s">
        <v>82</v>
      </c>
      <c r="E889" t="s">
        <v>2619</v>
      </c>
      <c r="F889">
        <v>20</v>
      </c>
      <c r="G889" s="292">
        <v>799766</v>
      </c>
      <c r="H889" s="292">
        <v>799766</v>
      </c>
      <c r="I889" s="292">
        <v>799766</v>
      </c>
      <c r="J889" s="292" t="s">
        <v>8</v>
      </c>
      <c r="K889" s="292">
        <v>0</v>
      </c>
      <c r="L889" s="292">
        <v>0</v>
      </c>
      <c r="M889" s="292">
        <v>0</v>
      </c>
    </row>
    <row r="890" spans="1:13" x14ac:dyDescent="0.25">
      <c r="A890" t="s">
        <v>2805</v>
      </c>
      <c r="B890" t="s">
        <v>33</v>
      </c>
      <c r="C890" t="s">
        <v>395</v>
      </c>
      <c r="D890" t="s">
        <v>2618</v>
      </c>
      <c r="E890" t="s">
        <v>2619</v>
      </c>
      <c r="F890">
        <v>24</v>
      </c>
      <c r="G890" s="292">
        <v>925000</v>
      </c>
      <c r="H890" s="292" t="s">
        <v>8</v>
      </c>
      <c r="I890" s="292">
        <v>0</v>
      </c>
      <c r="J890" s="292">
        <v>0</v>
      </c>
      <c r="K890" s="292">
        <v>0</v>
      </c>
      <c r="L890" s="292">
        <v>0</v>
      </c>
      <c r="M890" s="292">
        <v>0</v>
      </c>
    </row>
    <row r="891" spans="1:13" x14ac:dyDescent="0.25">
      <c r="A891" t="s">
        <v>1647</v>
      </c>
      <c r="B891" t="s">
        <v>33</v>
      </c>
      <c r="C891" t="s">
        <v>395</v>
      </c>
      <c r="D891" t="s">
        <v>82</v>
      </c>
      <c r="E891" t="s">
        <v>2619</v>
      </c>
      <c r="F891">
        <v>22</v>
      </c>
      <c r="G891" s="292">
        <v>925000</v>
      </c>
      <c r="H891" s="292">
        <v>925000</v>
      </c>
      <c r="I891" s="292" t="s">
        <v>8</v>
      </c>
      <c r="J891" s="292">
        <v>0</v>
      </c>
      <c r="K891" s="292">
        <v>0</v>
      </c>
      <c r="L891" s="292">
        <v>0</v>
      </c>
      <c r="M891" s="292">
        <v>0</v>
      </c>
    </row>
    <row r="892" spans="1:13" x14ac:dyDescent="0.25">
      <c r="A892" t="s">
        <v>1639</v>
      </c>
      <c r="B892" t="s">
        <v>33</v>
      </c>
      <c r="C892">
        <v>0</v>
      </c>
      <c r="D892" t="s">
        <v>2618</v>
      </c>
      <c r="E892" t="s">
        <v>2619</v>
      </c>
      <c r="F892">
        <v>24</v>
      </c>
      <c r="G892" s="292">
        <v>700000</v>
      </c>
      <c r="H892" s="292" t="s">
        <v>8</v>
      </c>
      <c r="I892" s="292">
        <v>0</v>
      </c>
      <c r="J892" s="292">
        <v>0</v>
      </c>
      <c r="K892" s="292">
        <v>0</v>
      </c>
      <c r="L892" s="292">
        <v>0</v>
      </c>
      <c r="M892" s="292">
        <v>0</v>
      </c>
    </row>
    <row r="893" spans="1:13" x14ac:dyDescent="0.25">
      <c r="A893" t="s">
        <v>2806</v>
      </c>
      <c r="B893" t="s">
        <v>33</v>
      </c>
      <c r="C893" t="s">
        <v>395</v>
      </c>
      <c r="D893" t="s">
        <v>128</v>
      </c>
      <c r="E893" t="s">
        <v>2619</v>
      </c>
      <c r="F893">
        <v>20</v>
      </c>
      <c r="G893" s="292">
        <v>910833</v>
      </c>
      <c r="H893" s="292">
        <v>910833</v>
      </c>
      <c r="I893" s="292">
        <v>910833</v>
      </c>
      <c r="J893" s="292" t="s">
        <v>8</v>
      </c>
      <c r="K893" s="292">
        <v>0</v>
      </c>
      <c r="L893" s="292">
        <v>0</v>
      </c>
      <c r="M893" s="292">
        <v>0</v>
      </c>
    </row>
    <row r="894" spans="1:13" x14ac:dyDescent="0.25">
      <c r="A894" t="s">
        <v>2807</v>
      </c>
      <c r="B894" t="s">
        <v>33</v>
      </c>
      <c r="C894" t="s">
        <v>395</v>
      </c>
      <c r="D894" t="s">
        <v>128</v>
      </c>
      <c r="E894" t="s">
        <v>2619</v>
      </c>
      <c r="F894">
        <v>20</v>
      </c>
      <c r="G894" s="292">
        <v>800000</v>
      </c>
      <c r="H894" s="292">
        <v>800000</v>
      </c>
      <c r="I894" s="292" t="s">
        <v>8</v>
      </c>
      <c r="J894" s="292">
        <v>0</v>
      </c>
      <c r="K894" s="292">
        <v>0</v>
      </c>
      <c r="L894" s="292">
        <v>0</v>
      </c>
      <c r="M894" s="292">
        <v>0</v>
      </c>
    </row>
    <row r="895" spans="1:13" x14ac:dyDescent="0.25">
      <c r="A895" t="s">
        <v>1634</v>
      </c>
      <c r="B895" t="s">
        <v>33</v>
      </c>
      <c r="C895">
        <v>0</v>
      </c>
      <c r="D895" t="s">
        <v>128</v>
      </c>
      <c r="E895" t="s">
        <v>2619</v>
      </c>
      <c r="F895">
        <v>26</v>
      </c>
      <c r="G895" s="292">
        <v>750000</v>
      </c>
      <c r="H895" s="292" t="s">
        <v>7</v>
      </c>
      <c r="I895" s="292">
        <v>0</v>
      </c>
      <c r="J895" s="292">
        <v>0</v>
      </c>
      <c r="K895" s="292">
        <v>0</v>
      </c>
      <c r="L895" s="292">
        <v>0</v>
      </c>
      <c r="M895" s="292">
        <v>0</v>
      </c>
    </row>
    <row r="896" spans="1:13" x14ac:dyDescent="0.25">
      <c r="A896" t="s">
        <v>1652</v>
      </c>
      <c r="B896" t="s">
        <v>33</v>
      </c>
      <c r="C896">
        <v>0</v>
      </c>
      <c r="D896" t="s">
        <v>128</v>
      </c>
      <c r="E896" t="s">
        <v>2619</v>
      </c>
      <c r="F896">
        <v>25</v>
      </c>
      <c r="G896" s="292">
        <v>675000</v>
      </c>
      <c r="H896" s="292" t="s">
        <v>8</v>
      </c>
      <c r="I896" s="292">
        <v>0</v>
      </c>
      <c r="J896" s="292">
        <v>0</v>
      </c>
      <c r="K896" s="292">
        <v>0</v>
      </c>
      <c r="L896" s="292">
        <v>0</v>
      </c>
      <c r="M896" s="292">
        <v>0</v>
      </c>
    </row>
    <row r="897" spans="1:13" x14ac:dyDescent="0.25">
      <c r="A897" t="s">
        <v>1502</v>
      </c>
      <c r="B897" t="s">
        <v>22</v>
      </c>
      <c r="C897">
        <v>0</v>
      </c>
      <c r="D897" t="s">
        <v>2648</v>
      </c>
      <c r="E897" t="s">
        <v>2612</v>
      </c>
      <c r="F897">
        <v>24</v>
      </c>
      <c r="G897" s="292">
        <v>5500000</v>
      </c>
      <c r="H897" s="292">
        <v>5500000</v>
      </c>
      <c r="I897" s="292">
        <v>5500000</v>
      </c>
      <c r="J897" s="292">
        <v>5500000</v>
      </c>
      <c r="K897" s="292" t="s">
        <v>7</v>
      </c>
      <c r="L897" s="292">
        <v>0</v>
      </c>
      <c r="M897" s="292">
        <v>0</v>
      </c>
    </row>
    <row r="898" spans="1:13" x14ac:dyDescent="0.25">
      <c r="A898" t="s">
        <v>1503</v>
      </c>
      <c r="B898" t="s">
        <v>22</v>
      </c>
      <c r="C898" t="s">
        <v>2689</v>
      </c>
      <c r="D898" t="s">
        <v>2615</v>
      </c>
      <c r="E898" t="s">
        <v>2612</v>
      </c>
      <c r="F898">
        <v>28</v>
      </c>
      <c r="G898" s="292">
        <v>4800000</v>
      </c>
      <c r="H898" s="292">
        <v>4800000</v>
      </c>
      <c r="I898" s="292" t="s">
        <v>7</v>
      </c>
      <c r="J898" s="292">
        <v>0</v>
      </c>
      <c r="K898" s="292">
        <v>0</v>
      </c>
      <c r="L898" s="292">
        <v>0</v>
      </c>
      <c r="M898" s="292">
        <v>0</v>
      </c>
    </row>
    <row r="899" spans="1:13" x14ac:dyDescent="0.25">
      <c r="A899" t="s">
        <v>2517</v>
      </c>
      <c r="B899" t="s">
        <v>22</v>
      </c>
      <c r="C899">
        <v>0</v>
      </c>
      <c r="D899" t="s">
        <v>2611</v>
      </c>
      <c r="E899" t="s">
        <v>2612</v>
      </c>
      <c r="F899">
        <v>27</v>
      </c>
      <c r="G899" s="292">
        <v>3750000</v>
      </c>
      <c r="H899" s="292">
        <v>3750000</v>
      </c>
      <c r="I899" s="292" t="s">
        <v>7</v>
      </c>
      <c r="J899" s="292">
        <v>0</v>
      </c>
      <c r="K899" s="292">
        <v>0</v>
      </c>
      <c r="L899" s="292">
        <v>0</v>
      </c>
      <c r="M899" s="292">
        <v>0</v>
      </c>
    </row>
    <row r="900" spans="1:13" x14ac:dyDescent="0.25">
      <c r="A900" t="s">
        <v>2808</v>
      </c>
      <c r="B900" t="s">
        <v>22</v>
      </c>
      <c r="C900">
        <v>0</v>
      </c>
      <c r="D900" t="s">
        <v>2615</v>
      </c>
      <c r="E900" t="s">
        <v>2612</v>
      </c>
      <c r="F900">
        <v>30</v>
      </c>
      <c r="G900" s="292">
        <v>3400000</v>
      </c>
      <c r="H900" s="292">
        <v>3400000</v>
      </c>
      <c r="I900" s="292">
        <v>3400000</v>
      </c>
      <c r="J900" s="292">
        <v>3400000</v>
      </c>
      <c r="K900" s="292" t="s">
        <v>7</v>
      </c>
      <c r="L900" s="292">
        <v>0</v>
      </c>
      <c r="M900" s="292">
        <v>0</v>
      </c>
    </row>
    <row r="901" spans="1:13" x14ac:dyDescent="0.25">
      <c r="A901" t="s">
        <v>1505</v>
      </c>
      <c r="B901" t="s">
        <v>22</v>
      </c>
      <c r="C901">
        <v>0</v>
      </c>
      <c r="D901" t="s">
        <v>2626</v>
      </c>
      <c r="E901" t="s">
        <v>2612</v>
      </c>
      <c r="F901">
        <v>24</v>
      </c>
      <c r="G901" s="292">
        <v>3150000</v>
      </c>
      <c r="H901" s="292" t="s">
        <v>8</v>
      </c>
      <c r="I901" s="292">
        <v>0</v>
      </c>
      <c r="J901" s="292">
        <v>0</v>
      </c>
      <c r="K901" s="292">
        <v>0</v>
      </c>
      <c r="L901" s="292">
        <v>0</v>
      </c>
      <c r="M901" s="292">
        <v>0</v>
      </c>
    </row>
    <row r="902" spans="1:13" x14ac:dyDescent="0.25">
      <c r="A902" t="s">
        <v>1506</v>
      </c>
      <c r="B902" t="s">
        <v>22</v>
      </c>
      <c r="C902">
        <v>0</v>
      </c>
      <c r="D902" t="s">
        <v>73</v>
      </c>
      <c r="E902" t="s">
        <v>2612</v>
      </c>
      <c r="F902">
        <v>26</v>
      </c>
      <c r="G902" s="292">
        <v>3083333</v>
      </c>
      <c r="H902" s="292">
        <v>3083333</v>
      </c>
      <c r="I902" s="292" t="s">
        <v>7</v>
      </c>
      <c r="J902" s="292">
        <v>0</v>
      </c>
      <c r="K902" s="292">
        <v>0</v>
      </c>
      <c r="L902" s="292">
        <v>0</v>
      </c>
      <c r="M902" s="292">
        <v>0</v>
      </c>
    </row>
    <row r="903" spans="1:13" x14ac:dyDescent="0.25">
      <c r="A903" t="s">
        <v>1842</v>
      </c>
      <c r="B903" t="s">
        <v>22</v>
      </c>
      <c r="C903">
        <v>0</v>
      </c>
      <c r="D903" t="s">
        <v>2614</v>
      </c>
      <c r="E903" t="s">
        <v>2612</v>
      </c>
      <c r="F903">
        <v>30</v>
      </c>
      <c r="G903" s="292">
        <v>2350000</v>
      </c>
      <c r="H903" s="292" t="s">
        <v>7</v>
      </c>
      <c r="I903" s="292">
        <v>0</v>
      </c>
      <c r="J903" s="292">
        <v>0</v>
      </c>
      <c r="K903" s="292">
        <v>0</v>
      </c>
      <c r="L903" s="292">
        <v>0</v>
      </c>
      <c r="M903" s="292">
        <v>0</v>
      </c>
    </row>
    <row r="904" spans="1:13" x14ac:dyDescent="0.25">
      <c r="A904" t="s">
        <v>1844</v>
      </c>
      <c r="B904" t="s">
        <v>22</v>
      </c>
      <c r="C904">
        <v>0</v>
      </c>
      <c r="D904" t="s">
        <v>2626</v>
      </c>
      <c r="E904" t="s">
        <v>2612</v>
      </c>
      <c r="F904">
        <v>27</v>
      </c>
      <c r="G904" s="292">
        <v>1400000</v>
      </c>
      <c r="H904" s="292">
        <v>1400000</v>
      </c>
      <c r="I904" s="292" t="s">
        <v>7</v>
      </c>
      <c r="J904" s="292">
        <v>0</v>
      </c>
      <c r="K904" s="292">
        <v>0</v>
      </c>
      <c r="L904" s="292">
        <v>0</v>
      </c>
      <c r="M904" s="292">
        <v>0</v>
      </c>
    </row>
    <row r="905" spans="1:13" x14ac:dyDescent="0.25">
      <c r="A905" t="s">
        <v>1508</v>
      </c>
      <c r="B905" t="s">
        <v>22</v>
      </c>
      <c r="C905">
        <v>0</v>
      </c>
      <c r="D905" t="s">
        <v>2623</v>
      </c>
      <c r="E905" t="s">
        <v>2612</v>
      </c>
      <c r="F905">
        <v>26</v>
      </c>
      <c r="G905" s="292">
        <v>1300000</v>
      </c>
      <c r="H905" s="292" t="s">
        <v>7</v>
      </c>
      <c r="I905" s="292">
        <v>0</v>
      </c>
      <c r="J905" s="292">
        <v>0</v>
      </c>
      <c r="K905" s="292">
        <v>0</v>
      </c>
      <c r="L905" s="292">
        <v>0</v>
      </c>
      <c r="M905" s="292">
        <v>0</v>
      </c>
    </row>
    <row r="906" spans="1:13" x14ac:dyDescent="0.25">
      <c r="A906" t="s">
        <v>2354</v>
      </c>
      <c r="B906" t="s">
        <v>22</v>
      </c>
      <c r="C906">
        <v>0</v>
      </c>
      <c r="D906" t="s">
        <v>73</v>
      </c>
      <c r="E906" t="s">
        <v>2612</v>
      </c>
      <c r="F906">
        <v>34</v>
      </c>
      <c r="G906" s="292">
        <v>1000000</v>
      </c>
      <c r="H906" s="292" t="s">
        <v>7</v>
      </c>
      <c r="I906" s="292">
        <v>0</v>
      </c>
      <c r="J906" s="292">
        <v>0</v>
      </c>
      <c r="K906" s="292">
        <v>0</v>
      </c>
      <c r="L906" s="292">
        <v>0</v>
      </c>
      <c r="M906" s="292">
        <v>0</v>
      </c>
    </row>
    <row r="907" spans="1:13" x14ac:dyDescent="0.25">
      <c r="A907" t="s">
        <v>1522</v>
      </c>
      <c r="B907" t="s">
        <v>22</v>
      </c>
      <c r="C907" t="s">
        <v>395</v>
      </c>
      <c r="D907" t="s">
        <v>2626</v>
      </c>
      <c r="E907" t="s">
        <v>2612</v>
      </c>
      <c r="F907">
        <v>18</v>
      </c>
      <c r="G907" s="292">
        <v>3425000</v>
      </c>
      <c r="H907" s="292">
        <v>3425000</v>
      </c>
      <c r="I907" s="292" t="s">
        <v>8</v>
      </c>
      <c r="J907" s="292">
        <v>0</v>
      </c>
      <c r="K907" s="292">
        <v>0</v>
      </c>
      <c r="L907" s="292">
        <v>0</v>
      </c>
      <c r="M907" s="292">
        <v>0</v>
      </c>
    </row>
    <row r="908" spans="1:13" x14ac:dyDescent="0.25">
      <c r="A908" t="s">
        <v>2809</v>
      </c>
      <c r="B908" t="s">
        <v>22</v>
      </c>
      <c r="C908" t="s">
        <v>395</v>
      </c>
      <c r="D908" t="s">
        <v>73</v>
      </c>
      <c r="E908" t="s">
        <v>2612</v>
      </c>
      <c r="F908">
        <v>20</v>
      </c>
      <c r="G908" s="292">
        <v>1491666</v>
      </c>
      <c r="H908" s="292">
        <v>1491666</v>
      </c>
      <c r="I908" s="292" t="s">
        <v>8</v>
      </c>
      <c r="J908" s="292">
        <v>0</v>
      </c>
      <c r="K908" s="292">
        <v>0</v>
      </c>
      <c r="L908" s="292">
        <v>0</v>
      </c>
      <c r="M908" s="292">
        <v>0</v>
      </c>
    </row>
    <row r="909" spans="1:13" x14ac:dyDescent="0.25">
      <c r="A909" t="s">
        <v>1880</v>
      </c>
      <c r="B909" t="s">
        <v>22</v>
      </c>
      <c r="C909">
        <v>0</v>
      </c>
      <c r="D909" t="s">
        <v>73</v>
      </c>
      <c r="E909" t="s">
        <v>2612</v>
      </c>
      <c r="F909">
        <v>28</v>
      </c>
      <c r="G909" s="292">
        <v>700000</v>
      </c>
      <c r="H909" s="292" t="s">
        <v>7</v>
      </c>
      <c r="I909" s="292">
        <v>0</v>
      </c>
      <c r="J909" s="292">
        <v>0</v>
      </c>
      <c r="K909" s="292">
        <v>0</v>
      </c>
      <c r="L909" s="292">
        <v>0</v>
      </c>
      <c r="M909" s="292">
        <v>0</v>
      </c>
    </row>
    <row r="910" spans="1:13" x14ac:dyDescent="0.25">
      <c r="A910" t="s">
        <v>1513</v>
      </c>
      <c r="B910" t="s">
        <v>22</v>
      </c>
      <c r="C910">
        <v>0</v>
      </c>
      <c r="D910" t="s">
        <v>2615</v>
      </c>
      <c r="E910" t="s">
        <v>2612</v>
      </c>
      <c r="F910">
        <v>25</v>
      </c>
      <c r="G910" s="292" t="s">
        <v>8</v>
      </c>
      <c r="H910" s="292">
        <v>0</v>
      </c>
      <c r="I910" s="292">
        <v>0</v>
      </c>
      <c r="J910" s="292">
        <v>0</v>
      </c>
      <c r="K910" s="292">
        <v>0</v>
      </c>
      <c r="L910" s="292">
        <v>0</v>
      </c>
      <c r="M910" s="292">
        <v>0</v>
      </c>
    </row>
    <row r="911" spans="1:13" x14ac:dyDescent="0.25">
      <c r="A911" t="s">
        <v>1512</v>
      </c>
      <c r="B911" t="s">
        <v>22</v>
      </c>
      <c r="C911">
        <v>0</v>
      </c>
      <c r="D911" t="s">
        <v>2615</v>
      </c>
      <c r="E911" t="s">
        <v>2612</v>
      </c>
      <c r="F911">
        <v>23</v>
      </c>
      <c r="G911" s="292" t="s">
        <v>8</v>
      </c>
      <c r="H911" s="292">
        <v>0</v>
      </c>
      <c r="I911" s="292">
        <v>0</v>
      </c>
      <c r="J911" s="292">
        <v>0</v>
      </c>
      <c r="K911" s="292">
        <v>0</v>
      </c>
      <c r="L911" s="292">
        <v>0</v>
      </c>
      <c r="M911" s="292">
        <v>0</v>
      </c>
    </row>
    <row r="912" spans="1:13" x14ac:dyDescent="0.25">
      <c r="A912" t="s">
        <v>1507</v>
      </c>
      <c r="B912" t="s">
        <v>22</v>
      </c>
      <c r="C912">
        <v>0</v>
      </c>
      <c r="D912" t="s">
        <v>2611</v>
      </c>
      <c r="E912" t="s">
        <v>2612</v>
      </c>
      <c r="F912">
        <v>26</v>
      </c>
      <c r="G912" s="292" t="s">
        <v>8</v>
      </c>
      <c r="H912" s="292">
        <v>0</v>
      </c>
      <c r="I912" s="292">
        <v>0</v>
      </c>
      <c r="J912" s="292">
        <v>0</v>
      </c>
      <c r="K912" s="292">
        <v>0</v>
      </c>
      <c r="L912" s="292">
        <v>0</v>
      </c>
      <c r="M912" s="292">
        <v>0</v>
      </c>
    </row>
    <row r="913" spans="1:13" x14ac:dyDescent="0.25">
      <c r="A913" t="s">
        <v>2518</v>
      </c>
      <c r="B913" t="s">
        <v>22</v>
      </c>
      <c r="C913">
        <v>0</v>
      </c>
      <c r="D913" t="s">
        <v>2617</v>
      </c>
      <c r="E913" t="s">
        <v>2612</v>
      </c>
      <c r="F913">
        <v>33</v>
      </c>
      <c r="G913" s="292">
        <v>7857143</v>
      </c>
      <c r="H913" s="292">
        <v>7857143</v>
      </c>
      <c r="I913" s="292">
        <v>7857143</v>
      </c>
      <c r="J913" s="292">
        <v>7857143</v>
      </c>
      <c r="K913" s="292">
        <v>7857143</v>
      </c>
      <c r="L913" s="292">
        <v>7857143</v>
      </c>
      <c r="M913" s="292">
        <v>7857143</v>
      </c>
    </row>
    <row r="914" spans="1:13" x14ac:dyDescent="0.25">
      <c r="A914" t="s">
        <v>1514</v>
      </c>
      <c r="B914" t="s">
        <v>22</v>
      </c>
      <c r="C914" t="s">
        <v>379</v>
      </c>
      <c r="D914" t="s">
        <v>2617</v>
      </c>
      <c r="E914" t="s">
        <v>2612</v>
      </c>
      <c r="F914">
        <v>31</v>
      </c>
      <c r="G914" s="292">
        <v>5500000</v>
      </c>
      <c r="H914" s="292">
        <v>5500000</v>
      </c>
      <c r="I914" s="292" t="s">
        <v>7</v>
      </c>
      <c r="J914" s="292">
        <v>0</v>
      </c>
      <c r="K914" s="292">
        <v>0</v>
      </c>
      <c r="L914" s="292">
        <v>0</v>
      </c>
      <c r="M914" s="292">
        <v>0</v>
      </c>
    </row>
    <row r="915" spans="1:13" x14ac:dyDescent="0.25">
      <c r="A915" t="s">
        <v>1515</v>
      </c>
      <c r="B915" t="s">
        <v>22</v>
      </c>
      <c r="C915" t="s">
        <v>390</v>
      </c>
      <c r="D915" t="s">
        <v>2618</v>
      </c>
      <c r="E915" t="s">
        <v>2612</v>
      </c>
      <c r="F915">
        <v>30</v>
      </c>
      <c r="G915" s="292">
        <v>4625000</v>
      </c>
      <c r="H915" s="292">
        <v>4625000</v>
      </c>
      <c r="I915" s="292">
        <v>4625000</v>
      </c>
      <c r="J915" s="292" t="s">
        <v>7</v>
      </c>
      <c r="K915" s="292">
        <v>0</v>
      </c>
      <c r="L915" s="292">
        <v>0</v>
      </c>
      <c r="M915" s="292">
        <v>0</v>
      </c>
    </row>
    <row r="916" spans="1:13" x14ac:dyDescent="0.25">
      <c r="A916" t="s">
        <v>2293</v>
      </c>
      <c r="B916" t="s">
        <v>22</v>
      </c>
      <c r="C916">
        <v>0</v>
      </c>
      <c r="D916" t="s">
        <v>2618</v>
      </c>
      <c r="E916" t="s">
        <v>2612</v>
      </c>
      <c r="F916">
        <v>25</v>
      </c>
      <c r="G916" s="292">
        <v>1850000</v>
      </c>
      <c r="H916" s="292">
        <v>1850000</v>
      </c>
      <c r="I916" s="292">
        <v>1850000</v>
      </c>
      <c r="J916" s="292" t="s">
        <v>7</v>
      </c>
      <c r="K916" s="292">
        <v>0</v>
      </c>
      <c r="L916" s="292">
        <v>0</v>
      </c>
      <c r="M916" s="292">
        <v>0</v>
      </c>
    </row>
    <row r="917" spans="1:13" x14ac:dyDescent="0.25">
      <c r="A917" t="s">
        <v>1519</v>
      </c>
      <c r="B917" t="s">
        <v>22</v>
      </c>
      <c r="C917">
        <v>0</v>
      </c>
      <c r="D917" t="s">
        <v>2618</v>
      </c>
      <c r="E917" t="s">
        <v>2612</v>
      </c>
      <c r="F917">
        <v>25</v>
      </c>
      <c r="G917" s="292">
        <v>1500000</v>
      </c>
      <c r="H917" s="292">
        <v>1500000</v>
      </c>
      <c r="I917" s="292" t="s">
        <v>7</v>
      </c>
      <c r="J917" s="292">
        <v>0</v>
      </c>
      <c r="K917" s="292">
        <v>0</v>
      </c>
      <c r="L917" s="292">
        <v>0</v>
      </c>
      <c r="M917" s="292">
        <v>0</v>
      </c>
    </row>
    <row r="918" spans="1:13" x14ac:dyDescent="0.25">
      <c r="A918" t="s">
        <v>1517</v>
      </c>
      <c r="B918" t="s">
        <v>22</v>
      </c>
      <c r="C918" t="s">
        <v>395</v>
      </c>
      <c r="D918" t="s">
        <v>2617</v>
      </c>
      <c r="E918" t="s">
        <v>2612</v>
      </c>
      <c r="F918">
        <v>22</v>
      </c>
      <c r="G918" s="292">
        <v>1063333</v>
      </c>
      <c r="H918" s="292" t="s">
        <v>8</v>
      </c>
      <c r="I918" s="292">
        <v>0</v>
      </c>
      <c r="J918" s="292">
        <v>0</v>
      </c>
      <c r="K918" s="292">
        <v>0</v>
      </c>
      <c r="L918" s="292">
        <v>0</v>
      </c>
      <c r="M918" s="292">
        <v>0</v>
      </c>
    </row>
    <row r="919" spans="1:13" x14ac:dyDescent="0.25">
      <c r="A919" t="s">
        <v>1854</v>
      </c>
      <c r="B919" t="s">
        <v>22</v>
      </c>
      <c r="C919">
        <v>0</v>
      </c>
      <c r="D919" t="s">
        <v>2617</v>
      </c>
      <c r="E919" t="s">
        <v>2612</v>
      </c>
      <c r="F919">
        <v>28</v>
      </c>
      <c r="G919" s="292">
        <v>800000</v>
      </c>
      <c r="H919" s="292" t="s">
        <v>7</v>
      </c>
      <c r="I919" s="292">
        <v>0</v>
      </c>
      <c r="J919" s="292">
        <v>0</v>
      </c>
      <c r="K919" s="292">
        <v>0</v>
      </c>
      <c r="L919" s="292">
        <v>0</v>
      </c>
      <c r="M919" s="292">
        <v>0</v>
      </c>
    </row>
    <row r="920" spans="1:13" x14ac:dyDescent="0.25">
      <c r="A920" t="s">
        <v>1518</v>
      </c>
      <c r="B920" t="s">
        <v>22</v>
      </c>
      <c r="C920" t="s">
        <v>395</v>
      </c>
      <c r="D920" t="s">
        <v>2618</v>
      </c>
      <c r="E920" t="s">
        <v>2612</v>
      </c>
      <c r="F920">
        <v>21</v>
      </c>
      <c r="G920" s="292">
        <v>870000</v>
      </c>
      <c r="H920" s="292" t="s">
        <v>8</v>
      </c>
      <c r="I920" s="292">
        <v>0</v>
      </c>
      <c r="J920" s="292">
        <v>0</v>
      </c>
      <c r="K920" s="292">
        <v>0</v>
      </c>
      <c r="L920" s="292">
        <v>0</v>
      </c>
      <c r="M920" s="292">
        <v>0</v>
      </c>
    </row>
    <row r="921" spans="1:13" x14ac:dyDescent="0.25">
      <c r="A921" t="s">
        <v>1520</v>
      </c>
      <c r="B921" t="s">
        <v>22</v>
      </c>
      <c r="C921" t="s">
        <v>429</v>
      </c>
      <c r="D921" t="s">
        <v>128</v>
      </c>
      <c r="E921" t="s">
        <v>2612</v>
      </c>
      <c r="F921">
        <v>31</v>
      </c>
      <c r="G921" s="292">
        <v>10500000</v>
      </c>
      <c r="H921" s="292">
        <v>10500000</v>
      </c>
      <c r="I921" s="292">
        <v>10500000</v>
      </c>
      <c r="J921" s="292">
        <v>10500000</v>
      </c>
      <c r="K921" s="292">
        <v>10500000</v>
      </c>
      <c r="L921" s="292">
        <v>10500000</v>
      </c>
      <c r="M921" s="292">
        <v>10500000</v>
      </c>
    </row>
    <row r="922" spans="1:13" x14ac:dyDescent="0.25">
      <c r="A922" t="s">
        <v>1750</v>
      </c>
      <c r="B922" t="s">
        <v>22</v>
      </c>
      <c r="C922">
        <v>0</v>
      </c>
      <c r="D922" t="s">
        <v>128</v>
      </c>
      <c r="E922" t="s">
        <v>2612</v>
      </c>
      <c r="F922">
        <v>29</v>
      </c>
      <c r="G922" s="292">
        <v>1750000</v>
      </c>
      <c r="H922" s="292" t="s">
        <v>7</v>
      </c>
      <c r="I922" s="292">
        <v>0</v>
      </c>
      <c r="J922" s="292">
        <v>0</v>
      </c>
      <c r="K922" s="292">
        <v>0</v>
      </c>
      <c r="L922" s="292">
        <v>0</v>
      </c>
      <c r="M922" s="292">
        <v>0</v>
      </c>
    </row>
    <row r="923" spans="1:13" x14ac:dyDescent="0.25">
      <c r="A923" t="s">
        <v>1530</v>
      </c>
      <c r="B923" t="s">
        <v>22</v>
      </c>
      <c r="C923">
        <v>0</v>
      </c>
      <c r="D923" t="s">
        <v>128</v>
      </c>
      <c r="E923" t="s">
        <v>2612</v>
      </c>
      <c r="F923">
        <v>25</v>
      </c>
      <c r="G923" s="292">
        <v>750000</v>
      </c>
      <c r="H923" s="292">
        <v>750000</v>
      </c>
      <c r="I923" s="292" t="s">
        <v>7</v>
      </c>
      <c r="J923" s="292">
        <v>0</v>
      </c>
      <c r="K923" s="292">
        <v>0</v>
      </c>
      <c r="L923" s="292">
        <v>0</v>
      </c>
      <c r="M923" s="292">
        <v>0</v>
      </c>
    </row>
    <row r="924" spans="1:13" x14ac:dyDescent="0.25">
      <c r="A924" t="s">
        <v>1523</v>
      </c>
      <c r="B924" t="s">
        <v>22</v>
      </c>
      <c r="C924" t="s">
        <v>395</v>
      </c>
      <c r="D924" t="s">
        <v>2621</v>
      </c>
      <c r="E924" t="s">
        <v>2619</v>
      </c>
      <c r="F924">
        <v>23</v>
      </c>
      <c r="G924" s="292">
        <v>1350000</v>
      </c>
      <c r="H924" s="292" t="s">
        <v>8</v>
      </c>
      <c r="I924" s="292">
        <v>0</v>
      </c>
      <c r="J924" s="292">
        <v>0</v>
      </c>
      <c r="K924" s="292">
        <v>0</v>
      </c>
      <c r="L924" s="292">
        <v>0</v>
      </c>
      <c r="M924" s="292">
        <v>0</v>
      </c>
    </row>
    <row r="925" spans="1:13" x14ac:dyDescent="0.25">
      <c r="A925" t="s">
        <v>1524</v>
      </c>
      <c r="B925" t="s">
        <v>22</v>
      </c>
      <c r="C925" t="s">
        <v>395</v>
      </c>
      <c r="D925" t="s">
        <v>73</v>
      </c>
      <c r="E925" t="s">
        <v>2619</v>
      </c>
      <c r="F925">
        <v>19</v>
      </c>
      <c r="G925" s="292">
        <v>1325833</v>
      </c>
      <c r="H925" s="292">
        <v>1325833</v>
      </c>
      <c r="I925" s="292">
        <v>1325833</v>
      </c>
      <c r="J925" s="292" t="s">
        <v>8</v>
      </c>
      <c r="K925" s="292">
        <v>0</v>
      </c>
      <c r="L925" s="292">
        <v>0</v>
      </c>
      <c r="M925" s="292">
        <v>0</v>
      </c>
    </row>
    <row r="926" spans="1:13" x14ac:dyDescent="0.25">
      <c r="A926" t="s">
        <v>1527</v>
      </c>
      <c r="B926" t="s">
        <v>22</v>
      </c>
      <c r="C926" t="s">
        <v>395</v>
      </c>
      <c r="D926" t="s">
        <v>2676</v>
      </c>
      <c r="E926" t="s">
        <v>2619</v>
      </c>
      <c r="F926">
        <v>23</v>
      </c>
      <c r="G926" s="292">
        <v>925000</v>
      </c>
      <c r="H926" s="292" t="s">
        <v>8</v>
      </c>
      <c r="I926" s="292">
        <v>0</v>
      </c>
      <c r="J926" s="292">
        <v>0</v>
      </c>
      <c r="K926" s="292">
        <v>0</v>
      </c>
      <c r="L926" s="292">
        <v>0</v>
      </c>
      <c r="M926" s="292">
        <v>0</v>
      </c>
    </row>
    <row r="927" spans="1:13" x14ac:dyDescent="0.25">
      <c r="A927" t="s">
        <v>2810</v>
      </c>
      <c r="B927" t="s">
        <v>22</v>
      </c>
      <c r="C927" t="s">
        <v>395</v>
      </c>
      <c r="D927" t="s">
        <v>73</v>
      </c>
      <c r="E927" t="s">
        <v>2619</v>
      </c>
      <c r="F927">
        <v>20</v>
      </c>
      <c r="G927" s="292">
        <v>786667</v>
      </c>
      <c r="H927" s="292">
        <v>786667</v>
      </c>
      <c r="I927" s="292">
        <v>786667</v>
      </c>
      <c r="J927" s="292" t="s">
        <v>8</v>
      </c>
      <c r="K927" s="292">
        <v>0</v>
      </c>
      <c r="L927" s="292">
        <v>0</v>
      </c>
      <c r="M927" s="292">
        <v>0</v>
      </c>
    </row>
    <row r="928" spans="1:13" x14ac:dyDescent="0.25">
      <c r="A928" t="s">
        <v>1528</v>
      </c>
      <c r="B928" t="s">
        <v>22</v>
      </c>
      <c r="C928" t="s">
        <v>395</v>
      </c>
      <c r="D928" t="s">
        <v>73</v>
      </c>
      <c r="E928" t="s">
        <v>2619</v>
      </c>
      <c r="F928">
        <v>21</v>
      </c>
      <c r="G928" s="292">
        <v>776666</v>
      </c>
      <c r="H928" s="292">
        <v>776666</v>
      </c>
      <c r="I928" s="292" t="s">
        <v>8</v>
      </c>
      <c r="J928" s="292">
        <v>0</v>
      </c>
      <c r="K928" s="292">
        <v>0</v>
      </c>
      <c r="L928" s="292">
        <v>0</v>
      </c>
      <c r="M928" s="292">
        <v>0</v>
      </c>
    </row>
    <row r="929" spans="1:13" x14ac:dyDescent="0.25">
      <c r="A929" t="s">
        <v>1529</v>
      </c>
      <c r="B929" t="s">
        <v>22</v>
      </c>
      <c r="C929" t="s">
        <v>395</v>
      </c>
      <c r="D929" t="s">
        <v>2627</v>
      </c>
      <c r="E929" t="s">
        <v>2619</v>
      </c>
      <c r="F929">
        <v>22</v>
      </c>
      <c r="G929" s="292">
        <v>776666</v>
      </c>
      <c r="H929" s="292">
        <v>776666</v>
      </c>
      <c r="I929" s="292" t="s">
        <v>8</v>
      </c>
      <c r="J929" s="292">
        <v>0</v>
      </c>
      <c r="K929" s="292">
        <v>0</v>
      </c>
      <c r="L929" s="292">
        <v>0</v>
      </c>
      <c r="M929" s="292">
        <v>0</v>
      </c>
    </row>
    <row r="930" spans="1:13" x14ac:dyDescent="0.25">
      <c r="A930" t="s">
        <v>1531</v>
      </c>
      <c r="B930" t="s">
        <v>22</v>
      </c>
      <c r="C930" t="s">
        <v>395</v>
      </c>
      <c r="D930" t="s">
        <v>2623</v>
      </c>
      <c r="E930" t="s">
        <v>2619</v>
      </c>
      <c r="F930">
        <v>21</v>
      </c>
      <c r="G930" s="292">
        <v>743333</v>
      </c>
      <c r="H930" s="292">
        <v>743333</v>
      </c>
      <c r="I930" s="292" t="s">
        <v>8</v>
      </c>
      <c r="J930" s="292">
        <v>0</v>
      </c>
      <c r="K930" s="292">
        <v>0</v>
      </c>
      <c r="L930" s="292">
        <v>0</v>
      </c>
      <c r="M930" s="292">
        <v>0</v>
      </c>
    </row>
    <row r="931" spans="1:13" x14ac:dyDescent="0.25">
      <c r="A931" t="s">
        <v>1532</v>
      </c>
      <c r="B931" t="s">
        <v>22</v>
      </c>
      <c r="C931" t="s">
        <v>395</v>
      </c>
      <c r="D931" t="s">
        <v>2611</v>
      </c>
      <c r="E931" t="s">
        <v>2619</v>
      </c>
      <c r="F931">
        <v>23</v>
      </c>
      <c r="G931" s="292">
        <v>726667</v>
      </c>
      <c r="H931" s="292" t="s">
        <v>8</v>
      </c>
      <c r="I931" s="292">
        <v>0</v>
      </c>
      <c r="J931" s="292">
        <v>0</v>
      </c>
      <c r="K931" s="292">
        <v>0</v>
      </c>
      <c r="L931" s="292">
        <v>0</v>
      </c>
      <c r="M931" s="292">
        <v>0</v>
      </c>
    </row>
    <row r="932" spans="1:13" x14ac:dyDescent="0.25">
      <c r="A932" t="s">
        <v>2811</v>
      </c>
      <c r="B932" t="s">
        <v>22</v>
      </c>
      <c r="C932">
        <v>0</v>
      </c>
      <c r="D932" t="s">
        <v>2627</v>
      </c>
      <c r="E932" t="s">
        <v>2619</v>
      </c>
      <c r="F932">
        <v>27</v>
      </c>
      <c r="G932" s="292">
        <v>700000</v>
      </c>
      <c r="H932" s="292" t="s">
        <v>7</v>
      </c>
      <c r="I932" s="292">
        <v>0</v>
      </c>
      <c r="J932" s="292">
        <v>0</v>
      </c>
      <c r="K932" s="292">
        <v>0</v>
      </c>
      <c r="L932" s="292">
        <v>0</v>
      </c>
      <c r="M932" s="292">
        <v>0</v>
      </c>
    </row>
    <row r="933" spans="1:13" x14ac:dyDescent="0.25">
      <c r="A933" t="s">
        <v>1952</v>
      </c>
      <c r="B933" t="s">
        <v>22</v>
      </c>
      <c r="C933">
        <v>0</v>
      </c>
      <c r="D933" t="s">
        <v>2611</v>
      </c>
      <c r="E933" t="s">
        <v>2619</v>
      </c>
      <c r="F933">
        <v>25</v>
      </c>
      <c r="G933" s="292">
        <v>700000</v>
      </c>
      <c r="H933" s="292" t="s">
        <v>8</v>
      </c>
      <c r="I933" s="292">
        <v>0</v>
      </c>
      <c r="J933" s="292">
        <v>0</v>
      </c>
      <c r="K933" s="292">
        <v>0</v>
      </c>
      <c r="L933" s="292">
        <v>0</v>
      </c>
      <c r="M933" s="292">
        <v>0</v>
      </c>
    </row>
    <row r="934" spans="1:13" x14ac:dyDescent="0.25">
      <c r="A934" t="s">
        <v>1525</v>
      </c>
      <c r="B934" t="s">
        <v>22</v>
      </c>
      <c r="C934">
        <v>0</v>
      </c>
      <c r="D934" t="s">
        <v>2627</v>
      </c>
      <c r="E934" t="s">
        <v>2619</v>
      </c>
      <c r="F934">
        <v>24</v>
      </c>
      <c r="G934" s="292" t="s">
        <v>8</v>
      </c>
      <c r="H934" s="292">
        <v>0</v>
      </c>
      <c r="I934" s="292">
        <v>0</v>
      </c>
      <c r="J934" s="292">
        <v>0</v>
      </c>
      <c r="K934" s="292">
        <v>0</v>
      </c>
      <c r="L934" s="292">
        <v>0</v>
      </c>
      <c r="M934" s="292">
        <v>0</v>
      </c>
    </row>
    <row r="935" spans="1:13" x14ac:dyDescent="0.25">
      <c r="A935" t="s">
        <v>1521</v>
      </c>
      <c r="B935" t="s">
        <v>22</v>
      </c>
      <c r="C935" t="s">
        <v>395</v>
      </c>
      <c r="D935" t="s">
        <v>2618</v>
      </c>
      <c r="E935" t="s">
        <v>2619</v>
      </c>
      <c r="F935">
        <v>22</v>
      </c>
      <c r="G935" s="292">
        <v>925000</v>
      </c>
      <c r="H935" s="292" t="s">
        <v>8</v>
      </c>
      <c r="I935" s="292">
        <v>0</v>
      </c>
      <c r="J935" s="292">
        <v>0</v>
      </c>
      <c r="K935" s="292">
        <v>0</v>
      </c>
      <c r="L935" s="292">
        <v>0</v>
      </c>
      <c r="M935" s="292">
        <v>0</v>
      </c>
    </row>
    <row r="936" spans="1:13" x14ac:dyDescent="0.25">
      <c r="A936" t="s">
        <v>2812</v>
      </c>
      <c r="B936" t="s">
        <v>22</v>
      </c>
      <c r="C936" t="s">
        <v>395</v>
      </c>
      <c r="D936" t="s">
        <v>2618</v>
      </c>
      <c r="E936" t="s">
        <v>2619</v>
      </c>
      <c r="F936">
        <v>22</v>
      </c>
      <c r="G936" s="292">
        <v>925000</v>
      </c>
      <c r="H936" s="292">
        <v>925000</v>
      </c>
      <c r="I936" s="292" t="s">
        <v>8</v>
      </c>
      <c r="J936" s="292">
        <v>0</v>
      </c>
      <c r="K936" s="292">
        <v>0</v>
      </c>
      <c r="L936" s="292">
        <v>0</v>
      </c>
      <c r="M936" s="292">
        <v>0</v>
      </c>
    </row>
    <row r="937" spans="1:13" x14ac:dyDescent="0.25">
      <c r="A937" t="s">
        <v>2813</v>
      </c>
      <c r="B937" t="s">
        <v>22</v>
      </c>
      <c r="C937" t="s">
        <v>395</v>
      </c>
      <c r="D937" t="s">
        <v>2617</v>
      </c>
      <c r="E937" t="s">
        <v>2619</v>
      </c>
      <c r="F937">
        <v>20</v>
      </c>
      <c r="G937" s="292">
        <v>910833</v>
      </c>
      <c r="H937" s="292">
        <v>910833</v>
      </c>
      <c r="I937" s="292">
        <v>910833</v>
      </c>
      <c r="J937" s="292" t="s">
        <v>8</v>
      </c>
      <c r="K937" s="292">
        <v>0</v>
      </c>
      <c r="L937" s="292">
        <v>0</v>
      </c>
      <c r="M937" s="292">
        <v>0</v>
      </c>
    </row>
    <row r="938" spans="1:13" x14ac:dyDescent="0.25">
      <c r="A938" t="s">
        <v>2814</v>
      </c>
      <c r="B938" t="s">
        <v>22</v>
      </c>
      <c r="C938" t="s">
        <v>395</v>
      </c>
      <c r="D938" t="s">
        <v>2617</v>
      </c>
      <c r="E938" t="s">
        <v>2619</v>
      </c>
      <c r="F938">
        <v>20</v>
      </c>
      <c r="G938" s="292">
        <v>883333</v>
      </c>
      <c r="H938" s="292">
        <v>883333</v>
      </c>
      <c r="I938" s="292" t="s">
        <v>8</v>
      </c>
      <c r="J938" s="292">
        <v>0</v>
      </c>
      <c r="K938" s="292">
        <v>0</v>
      </c>
      <c r="L938" s="292">
        <v>0</v>
      </c>
      <c r="M938" s="292">
        <v>0</v>
      </c>
    </row>
    <row r="939" spans="1:13" x14ac:dyDescent="0.25">
      <c r="A939" t="s">
        <v>1450</v>
      </c>
      <c r="B939" t="s">
        <v>22</v>
      </c>
      <c r="C939">
        <v>0</v>
      </c>
      <c r="D939" t="s">
        <v>2618</v>
      </c>
      <c r="E939" t="s">
        <v>2619</v>
      </c>
      <c r="F939">
        <v>25</v>
      </c>
      <c r="G939" s="292">
        <v>700000</v>
      </c>
      <c r="H939" s="292" t="s">
        <v>8</v>
      </c>
      <c r="I939" s="292">
        <v>0</v>
      </c>
      <c r="J939" s="292">
        <v>0</v>
      </c>
      <c r="K939" s="292">
        <v>0</v>
      </c>
      <c r="L939" s="292">
        <v>0</v>
      </c>
      <c r="M939" s="292">
        <v>0</v>
      </c>
    </row>
    <row r="940" spans="1:13" x14ac:dyDescent="0.25">
      <c r="A940" t="s">
        <v>2076</v>
      </c>
      <c r="B940" t="s">
        <v>22</v>
      </c>
      <c r="C940">
        <v>0</v>
      </c>
      <c r="D940" t="s">
        <v>2618</v>
      </c>
      <c r="E940" t="s">
        <v>2619</v>
      </c>
      <c r="F940">
        <v>24</v>
      </c>
      <c r="G940" s="292">
        <v>700000</v>
      </c>
      <c r="H940" s="292" t="s">
        <v>8</v>
      </c>
      <c r="I940" s="292">
        <v>0</v>
      </c>
      <c r="J940" s="292">
        <v>0</v>
      </c>
      <c r="K940" s="292">
        <v>0</v>
      </c>
      <c r="L940" s="292">
        <v>0</v>
      </c>
      <c r="M940" s="292">
        <v>0</v>
      </c>
    </row>
    <row r="941" spans="1:13" x14ac:dyDescent="0.25">
      <c r="A941" t="s">
        <v>2815</v>
      </c>
      <c r="B941" t="s">
        <v>22</v>
      </c>
      <c r="C941" t="s">
        <v>395</v>
      </c>
      <c r="D941" t="s">
        <v>128</v>
      </c>
      <c r="E941" t="s">
        <v>2619</v>
      </c>
      <c r="F941">
        <v>19</v>
      </c>
      <c r="G941" s="292">
        <v>966666</v>
      </c>
      <c r="H941" s="292">
        <v>966666</v>
      </c>
      <c r="I941" s="292">
        <v>966666</v>
      </c>
      <c r="J941" s="292" t="s">
        <v>8</v>
      </c>
      <c r="K941" s="292">
        <v>0</v>
      </c>
      <c r="L941" s="292">
        <v>0</v>
      </c>
      <c r="M941" s="292">
        <v>0</v>
      </c>
    </row>
    <row r="942" spans="1:13" x14ac:dyDescent="0.25">
      <c r="A942" t="s">
        <v>1535</v>
      </c>
      <c r="B942" t="s">
        <v>22</v>
      </c>
      <c r="C942" t="s">
        <v>395</v>
      </c>
      <c r="D942" t="s">
        <v>128</v>
      </c>
      <c r="E942" t="s">
        <v>2619</v>
      </c>
      <c r="F942">
        <v>21</v>
      </c>
      <c r="G942" s="292">
        <v>718888</v>
      </c>
      <c r="H942" s="292" t="s">
        <v>8</v>
      </c>
      <c r="I942" s="292">
        <v>0</v>
      </c>
      <c r="J942" s="292">
        <v>0</v>
      </c>
      <c r="K942" s="292">
        <v>0</v>
      </c>
      <c r="L942" s="292">
        <v>0</v>
      </c>
      <c r="M942" s="292">
        <v>0</v>
      </c>
    </row>
    <row r="943" spans="1:13" x14ac:dyDescent="0.25">
      <c r="A943" t="s">
        <v>1658</v>
      </c>
      <c r="B943" t="s">
        <v>11</v>
      </c>
      <c r="C943">
        <v>0</v>
      </c>
      <c r="D943" t="s">
        <v>2626</v>
      </c>
      <c r="E943" t="s">
        <v>2612</v>
      </c>
      <c r="F943">
        <v>21</v>
      </c>
      <c r="G943" s="292">
        <v>8454000</v>
      </c>
      <c r="H943" s="292">
        <v>8454000</v>
      </c>
      <c r="I943" s="292">
        <v>8454000</v>
      </c>
      <c r="J943" s="292">
        <v>8454000</v>
      </c>
      <c r="K943" s="292">
        <v>8454000</v>
      </c>
      <c r="L943" s="292" t="s">
        <v>7</v>
      </c>
      <c r="M943" s="292">
        <v>0</v>
      </c>
    </row>
    <row r="944" spans="1:13" x14ac:dyDescent="0.25">
      <c r="A944" t="s">
        <v>2520</v>
      </c>
      <c r="B944" t="s">
        <v>11</v>
      </c>
      <c r="C944" t="s">
        <v>429</v>
      </c>
      <c r="D944" t="s">
        <v>2626</v>
      </c>
      <c r="E944" t="s">
        <v>2612</v>
      </c>
      <c r="F944">
        <v>30</v>
      </c>
      <c r="G944" s="292">
        <v>6000000</v>
      </c>
      <c r="H944" s="292">
        <v>6000000</v>
      </c>
      <c r="I944" s="292">
        <v>6000000</v>
      </c>
      <c r="J944" s="292">
        <v>6000000</v>
      </c>
      <c r="K944" s="292" t="s">
        <v>7</v>
      </c>
      <c r="L944" s="292">
        <v>0</v>
      </c>
      <c r="M944" s="292">
        <v>0</v>
      </c>
    </row>
    <row r="945" spans="1:13" x14ac:dyDescent="0.25">
      <c r="A945" t="s">
        <v>1656</v>
      </c>
      <c r="B945" t="s">
        <v>11</v>
      </c>
      <c r="C945">
        <v>0</v>
      </c>
      <c r="D945" t="s">
        <v>2614</v>
      </c>
      <c r="E945" t="s">
        <v>2612</v>
      </c>
      <c r="F945">
        <v>24</v>
      </c>
      <c r="G945" s="292">
        <v>5400000</v>
      </c>
      <c r="H945" s="292">
        <v>5400000</v>
      </c>
      <c r="I945" s="292">
        <v>5400000</v>
      </c>
      <c r="J945" s="292">
        <v>5400000</v>
      </c>
      <c r="K945" s="292">
        <v>5400000</v>
      </c>
      <c r="L945" s="292" t="s">
        <v>7</v>
      </c>
      <c r="M945" s="292">
        <v>0</v>
      </c>
    </row>
    <row r="946" spans="1:13" x14ac:dyDescent="0.25">
      <c r="A946" t="s">
        <v>2064</v>
      </c>
      <c r="B946" t="s">
        <v>11</v>
      </c>
      <c r="C946">
        <v>0</v>
      </c>
      <c r="D946" t="s">
        <v>2615</v>
      </c>
      <c r="E946" t="s">
        <v>2612</v>
      </c>
      <c r="F946">
        <v>26</v>
      </c>
      <c r="G946" s="292">
        <v>5250000</v>
      </c>
      <c r="H946" s="292">
        <v>5250000</v>
      </c>
      <c r="I946" s="292">
        <v>5250000</v>
      </c>
      <c r="J946" s="292" t="s">
        <v>7</v>
      </c>
      <c r="K946" s="292">
        <v>0</v>
      </c>
      <c r="L946" s="292">
        <v>0</v>
      </c>
      <c r="M946" s="292">
        <v>0</v>
      </c>
    </row>
    <row r="947" spans="1:13" x14ac:dyDescent="0.25">
      <c r="A947" t="s">
        <v>2476</v>
      </c>
      <c r="B947" t="s">
        <v>11</v>
      </c>
      <c r="C947">
        <v>0</v>
      </c>
      <c r="D947" t="s">
        <v>2626</v>
      </c>
      <c r="E947" t="s">
        <v>2612</v>
      </c>
      <c r="F947">
        <v>28</v>
      </c>
      <c r="G947" s="292">
        <v>2750000</v>
      </c>
      <c r="H947" s="292" t="s">
        <v>7</v>
      </c>
      <c r="I947" s="292">
        <v>0</v>
      </c>
      <c r="J947" s="292">
        <v>0</v>
      </c>
      <c r="K947" s="292">
        <v>0</v>
      </c>
      <c r="L947" s="292">
        <v>0</v>
      </c>
      <c r="M947" s="292">
        <v>0</v>
      </c>
    </row>
    <row r="948" spans="1:13" x14ac:dyDescent="0.25">
      <c r="A948" t="s">
        <v>1657</v>
      </c>
      <c r="B948" t="s">
        <v>11</v>
      </c>
      <c r="C948">
        <v>0</v>
      </c>
      <c r="D948" t="s">
        <v>2676</v>
      </c>
      <c r="E948" t="s">
        <v>2612</v>
      </c>
      <c r="F948">
        <v>26</v>
      </c>
      <c r="G948" s="292">
        <v>2000000</v>
      </c>
      <c r="H948" s="292">
        <v>2000000</v>
      </c>
      <c r="I948" s="292" t="s">
        <v>7</v>
      </c>
      <c r="J948" s="292">
        <v>0</v>
      </c>
      <c r="K948" s="292">
        <v>0</v>
      </c>
      <c r="L948" s="292">
        <v>0</v>
      </c>
      <c r="M948" s="292">
        <v>0</v>
      </c>
    </row>
    <row r="949" spans="1:13" x14ac:dyDescent="0.25">
      <c r="A949" t="s">
        <v>1659</v>
      </c>
      <c r="B949" t="s">
        <v>11</v>
      </c>
      <c r="C949" t="s">
        <v>395</v>
      </c>
      <c r="D949" t="s">
        <v>2615</v>
      </c>
      <c r="E949" t="s">
        <v>2612</v>
      </c>
      <c r="F949">
        <v>19</v>
      </c>
      <c r="G949" s="292">
        <v>3575000</v>
      </c>
      <c r="H949" s="292">
        <v>3575000</v>
      </c>
      <c r="I949" s="292" t="s">
        <v>8</v>
      </c>
      <c r="J949" s="292">
        <v>0</v>
      </c>
      <c r="K949" s="292">
        <v>0</v>
      </c>
      <c r="L949" s="292">
        <v>0</v>
      </c>
      <c r="M949" s="292">
        <v>0</v>
      </c>
    </row>
    <row r="950" spans="1:13" x14ac:dyDescent="0.25">
      <c r="A950" t="s">
        <v>1670</v>
      </c>
      <c r="B950" t="s">
        <v>11</v>
      </c>
      <c r="C950" t="s">
        <v>395</v>
      </c>
      <c r="D950" t="s">
        <v>73</v>
      </c>
      <c r="E950" t="s">
        <v>2612</v>
      </c>
      <c r="F950">
        <v>20</v>
      </c>
      <c r="G950" s="292">
        <v>1400833</v>
      </c>
      <c r="H950" s="292">
        <v>1400833</v>
      </c>
      <c r="I950" s="292">
        <v>1400833</v>
      </c>
      <c r="J950" s="292" t="s">
        <v>8</v>
      </c>
      <c r="K950" s="292">
        <v>0</v>
      </c>
      <c r="L950" s="292">
        <v>0</v>
      </c>
      <c r="M950" s="292">
        <v>0</v>
      </c>
    </row>
    <row r="951" spans="1:13" x14ac:dyDescent="0.25">
      <c r="A951" t="s">
        <v>1678</v>
      </c>
      <c r="B951" t="s">
        <v>11</v>
      </c>
      <c r="C951" t="s">
        <v>412</v>
      </c>
      <c r="D951" t="s">
        <v>2613</v>
      </c>
      <c r="E951" t="s">
        <v>2612</v>
      </c>
      <c r="F951">
        <v>23</v>
      </c>
      <c r="G951" s="292">
        <v>800000</v>
      </c>
      <c r="H951" s="292" t="s">
        <v>8</v>
      </c>
      <c r="I951" s="292">
        <v>0</v>
      </c>
      <c r="J951" s="292">
        <v>0</v>
      </c>
      <c r="K951" s="292">
        <v>0</v>
      </c>
      <c r="L951" s="292">
        <v>0</v>
      </c>
      <c r="M951" s="292">
        <v>0</v>
      </c>
    </row>
    <row r="952" spans="1:13" x14ac:dyDescent="0.25">
      <c r="A952" t="s">
        <v>1689</v>
      </c>
      <c r="B952" t="s">
        <v>11</v>
      </c>
      <c r="C952">
        <v>0</v>
      </c>
      <c r="D952" t="s">
        <v>73</v>
      </c>
      <c r="E952" t="s">
        <v>2612</v>
      </c>
      <c r="F952">
        <v>23</v>
      </c>
      <c r="G952" s="292">
        <v>675000</v>
      </c>
      <c r="H952" s="292" t="s">
        <v>8</v>
      </c>
      <c r="I952" s="292">
        <v>0</v>
      </c>
      <c r="J952" s="292">
        <v>0</v>
      </c>
      <c r="K952" s="292">
        <v>0</v>
      </c>
      <c r="L952" s="292">
        <v>0</v>
      </c>
      <c r="M952" s="292">
        <v>0</v>
      </c>
    </row>
    <row r="953" spans="1:13" x14ac:dyDescent="0.25">
      <c r="A953" t="s">
        <v>1660</v>
      </c>
      <c r="B953" t="s">
        <v>11</v>
      </c>
      <c r="C953">
        <v>0</v>
      </c>
      <c r="D953" t="s">
        <v>2615</v>
      </c>
      <c r="E953" t="s">
        <v>2612</v>
      </c>
      <c r="F953">
        <v>25</v>
      </c>
      <c r="G953" s="292" t="s">
        <v>8</v>
      </c>
      <c r="H953" s="292">
        <v>0</v>
      </c>
      <c r="I953" s="292">
        <v>0</v>
      </c>
      <c r="J953" s="292">
        <v>0</v>
      </c>
      <c r="K953" s="292">
        <v>0</v>
      </c>
      <c r="L953" s="292">
        <v>0</v>
      </c>
      <c r="M953" s="292">
        <v>0</v>
      </c>
    </row>
    <row r="954" spans="1:13" x14ac:dyDescent="0.25">
      <c r="A954" t="s">
        <v>1688</v>
      </c>
      <c r="B954" t="s">
        <v>11</v>
      </c>
      <c r="C954">
        <v>0</v>
      </c>
      <c r="D954" t="s">
        <v>73</v>
      </c>
      <c r="E954" t="s">
        <v>2612</v>
      </c>
      <c r="F954">
        <v>23</v>
      </c>
      <c r="G954" s="292" t="s">
        <v>8</v>
      </c>
      <c r="H954" s="292">
        <v>0</v>
      </c>
      <c r="I954" s="292">
        <v>0</v>
      </c>
      <c r="J954" s="292">
        <v>0</v>
      </c>
      <c r="K954" s="292">
        <v>0</v>
      </c>
      <c r="L954" s="292">
        <v>0</v>
      </c>
      <c r="M954" s="292">
        <v>0</v>
      </c>
    </row>
    <row r="955" spans="1:13" x14ac:dyDescent="0.25">
      <c r="A955" t="s">
        <v>1662</v>
      </c>
      <c r="B955" t="s">
        <v>11</v>
      </c>
      <c r="C955">
        <v>0</v>
      </c>
      <c r="D955" t="s">
        <v>2617</v>
      </c>
      <c r="E955" t="s">
        <v>2612</v>
      </c>
      <c r="F955">
        <v>26</v>
      </c>
      <c r="G955" s="292">
        <v>5750000</v>
      </c>
      <c r="H955" s="292">
        <v>5750000</v>
      </c>
      <c r="I955" s="292" t="s">
        <v>7</v>
      </c>
      <c r="J955" s="292">
        <v>0</v>
      </c>
      <c r="K955" s="292">
        <v>0</v>
      </c>
      <c r="L955" s="292">
        <v>0</v>
      </c>
      <c r="M955" s="292">
        <v>0</v>
      </c>
    </row>
    <row r="956" spans="1:13" x14ac:dyDescent="0.25">
      <c r="A956" t="s">
        <v>1663</v>
      </c>
      <c r="B956" t="s">
        <v>11</v>
      </c>
      <c r="C956">
        <v>0</v>
      </c>
      <c r="D956" t="s">
        <v>2618</v>
      </c>
      <c r="E956" t="s">
        <v>2612</v>
      </c>
      <c r="F956">
        <v>25</v>
      </c>
      <c r="G956" s="292">
        <v>5300000</v>
      </c>
      <c r="H956" s="292">
        <v>5300000</v>
      </c>
      <c r="I956" s="292">
        <v>5300000</v>
      </c>
      <c r="J956" s="292">
        <v>5300000</v>
      </c>
      <c r="K956" s="292">
        <v>5300000</v>
      </c>
      <c r="L956" s="292">
        <v>5300000</v>
      </c>
      <c r="M956" s="292" t="s">
        <v>7</v>
      </c>
    </row>
    <row r="957" spans="1:13" x14ac:dyDescent="0.25">
      <c r="A957" t="s">
        <v>2521</v>
      </c>
      <c r="B957" t="s">
        <v>11</v>
      </c>
      <c r="C957" t="s">
        <v>390</v>
      </c>
      <c r="D957" t="s">
        <v>2617</v>
      </c>
      <c r="E957" t="s">
        <v>2612</v>
      </c>
      <c r="F957">
        <v>27</v>
      </c>
      <c r="G957" s="292">
        <v>4833333</v>
      </c>
      <c r="H957" s="292" t="s">
        <v>7</v>
      </c>
      <c r="I957" s="292">
        <v>0</v>
      </c>
      <c r="J957" s="292">
        <v>0</v>
      </c>
      <c r="K957" s="292">
        <v>0</v>
      </c>
      <c r="L957" s="292">
        <v>0</v>
      </c>
      <c r="M957" s="292">
        <v>0</v>
      </c>
    </row>
    <row r="958" spans="1:13" x14ac:dyDescent="0.25">
      <c r="A958" t="s">
        <v>1665</v>
      </c>
      <c r="B958" t="s">
        <v>11</v>
      </c>
      <c r="C958">
        <v>0</v>
      </c>
      <c r="D958" t="s">
        <v>2617</v>
      </c>
      <c r="E958" t="s">
        <v>2612</v>
      </c>
      <c r="F958">
        <v>24</v>
      </c>
      <c r="G958" s="292">
        <v>4025000</v>
      </c>
      <c r="H958" s="292">
        <v>4025000</v>
      </c>
      <c r="I958" s="292">
        <v>4025000</v>
      </c>
      <c r="J958" s="292">
        <v>4025000</v>
      </c>
      <c r="K958" s="292">
        <v>4025000</v>
      </c>
      <c r="L958" s="292" t="s">
        <v>7</v>
      </c>
      <c r="M958" s="292">
        <v>0</v>
      </c>
    </row>
    <row r="959" spans="1:13" x14ac:dyDescent="0.25">
      <c r="A959" t="s">
        <v>1666</v>
      </c>
      <c r="B959" t="s">
        <v>11</v>
      </c>
      <c r="C959">
        <v>0</v>
      </c>
      <c r="D959" t="s">
        <v>2617</v>
      </c>
      <c r="E959" t="s">
        <v>2612</v>
      </c>
      <c r="F959">
        <v>27</v>
      </c>
      <c r="G959" s="292">
        <v>2300000</v>
      </c>
      <c r="H959" s="292" t="s">
        <v>7</v>
      </c>
      <c r="I959" s="292">
        <v>0</v>
      </c>
      <c r="J959" s="292">
        <v>0</v>
      </c>
      <c r="K959" s="292">
        <v>0</v>
      </c>
      <c r="L959" s="292">
        <v>0</v>
      </c>
      <c r="M959" s="292">
        <v>0</v>
      </c>
    </row>
    <row r="960" spans="1:13" x14ac:dyDescent="0.25">
      <c r="A960" t="s">
        <v>1973</v>
      </c>
      <c r="B960" t="s">
        <v>11</v>
      </c>
      <c r="C960">
        <v>0</v>
      </c>
      <c r="D960" t="s">
        <v>2618</v>
      </c>
      <c r="E960" t="s">
        <v>2612</v>
      </c>
      <c r="F960">
        <v>23</v>
      </c>
      <c r="G960" s="292" t="s">
        <v>8</v>
      </c>
      <c r="H960" s="292">
        <v>0</v>
      </c>
      <c r="I960" s="292">
        <v>0</v>
      </c>
      <c r="J960" s="292">
        <v>0</v>
      </c>
      <c r="K960" s="292">
        <v>0</v>
      </c>
      <c r="L960" s="292">
        <v>0</v>
      </c>
      <c r="M960" s="292">
        <v>0</v>
      </c>
    </row>
    <row r="961" spans="1:13" x14ac:dyDescent="0.25">
      <c r="A961" t="s">
        <v>1485</v>
      </c>
      <c r="B961" t="s">
        <v>11</v>
      </c>
      <c r="C961">
        <v>0</v>
      </c>
      <c r="D961" t="s">
        <v>128</v>
      </c>
      <c r="E961" t="s">
        <v>2612</v>
      </c>
      <c r="F961">
        <v>31</v>
      </c>
      <c r="G961" s="292">
        <v>3400000</v>
      </c>
      <c r="H961" s="292">
        <v>3400000</v>
      </c>
      <c r="I961" s="292" t="s">
        <v>7</v>
      </c>
      <c r="J961" s="292">
        <v>0</v>
      </c>
      <c r="K961" s="292">
        <v>0</v>
      </c>
      <c r="L961" s="292">
        <v>0</v>
      </c>
      <c r="M961" s="292">
        <v>0</v>
      </c>
    </row>
    <row r="962" spans="1:13" x14ac:dyDescent="0.25">
      <c r="A962" t="s">
        <v>1668</v>
      </c>
      <c r="B962" t="s">
        <v>11</v>
      </c>
      <c r="C962">
        <v>0</v>
      </c>
      <c r="D962" t="s">
        <v>128</v>
      </c>
      <c r="E962" t="s">
        <v>2612</v>
      </c>
      <c r="F962">
        <v>27</v>
      </c>
      <c r="G962" s="292">
        <v>3125000</v>
      </c>
      <c r="H962" s="292">
        <v>3125000</v>
      </c>
      <c r="I962" s="292" t="s">
        <v>7</v>
      </c>
      <c r="J962" s="292">
        <v>0</v>
      </c>
      <c r="K962" s="292">
        <v>0</v>
      </c>
      <c r="L962" s="292">
        <v>0</v>
      </c>
      <c r="M962" s="292">
        <v>0</v>
      </c>
    </row>
    <row r="963" spans="1:13" x14ac:dyDescent="0.25">
      <c r="A963" t="s">
        <v>2816</v>
      </c>
      <c r="B963" t="s">
        <v>11</v>
      </c>
      <c r="C963" t="s">
        <v>395</v>
      </c>
      <c r="D963" t="s">
        <v>73</v>
      </c>
      <c r="E963" t="s">
        <v>2619</v>
      </c>
      <c r="F963">
        <v>20</v>
      </c>
      <c r="G963" s="292">
        <v>925000</v>
      </c>
      <c r="H963" s="292">
        <v>925000</v>
      </c>
      <c r="I963" s="292">
        <v>925000</v>
      </c>
      <c r="J963" s="292" t="s">
        <v>8</v>
      </c>
      <c r="K963" s="292">
        <v>0</v>
      </c>
      <c r="L963" s="292">
        <v>0</v>
      </c>
      <c r="M963" s="292">
        <v>0</v>
      </c>
    </row>
    <row r="964" spans="1:13" x14ac:dyDescent="0.25">
      <c r="A964" t="s">
        <v>1671</v>
      </c>
      <c r="B964" t="s">
        <v>11</v>
      </c>
      <c r="C964" t="s">
        <v>395</v>
      </c>
      <c r="D964" t="s">
        <v>2611</v>
      </c>
      <c r="E964" t="s">
        <v>2619</v>
      </c>
      <c r="F964">
        <v>21</v>
      </c>
      <c r="G964" s="292">
        <v>1163333</v>
      </c>
      <c r="H964" s="292">
        <v>1163333</v>
      </c>
      <c r="I964" s="292" t="s">
        <v>8</v>
      </c>
      <c r="J964" s="292">
        <v>0</v>
      </c>
      <c r="K964" s="292">
        <v>0</v>
      </c>
      <c r="L964" s="292">
        <v>0</v>
      </c>
      <c r="M964" s="292">
        <v>0</v>
      </c>
    </row>
    <row r="965" spans="1:13" x14ac:dyDescent="0.25">
      <c r="A965" t="s">
        <v>2817</v>
      </c>
      <c r="B965" t="s">
        <v>11</v>
      </c>
      <c r="C965" t="s">
        <v>395</v>
      </c>
      <c r="D965" t="s">
        <v>2613</v>
      </c>
      <c r="E965" t="s">
        <v>2619</v>
      </c>
      <c r="F965">
        <v>24</v>
      </c>
      <c r="G965" s="292">
        <v>925000</v>
      </c>
      <c r="H965" s="292" t="s">
        <v>8</v>
      </c>
      <c r="I965" s="292">
        <v>0</v>
      </c>
      <c r="J965" s="292">
        <v>0</v>
      </c>
      <c r="K965" s="292">
        <v>0</v>
      </c>
      <c r="L965" s="292">
        <v>0</v>
      </c>
      <c r="M965" s="292">
        <v>0</v>
      </c>
    </row>
    <row r="966" spans="1:13" x14ac:dyDescent="0.25">
      <c r="A966" t="s">
        <v>1674</v>
      </c>
      <c r="B966" t="s">
        <v>11</v>
      </c>
      <c r="C966" t="s">
        <v>395</v>
      </c>
      <c r="D966" t="s">
        <v>2626</v>
      </c>
      <c r="E966" t="s">
        <v>2619</v>
      </c>
      <c r="F966">
        <v>21</v>
      </c>
      <c r="G966" s="292">
        <v>894166</v>
      </c>
      <c r="H966" s="292">
        <v>894166</v>
      </c>
      <c r="I966" s="292" t="s">
        <v>8</v>
      </c>
      <c r="J966" s="292">
        <v>0</v>
      </c>
      <c r="K966" s="292">
        <v>0</v>
      </c>
      <c r="L966" s="292">
        <v>0</v>
      </c>
      <c r="M966" s="292">
        <v>0</v>
      </c>
    </row>
    <row r="967" spans="1:13" x14ac:dyDescent="0.25">
      <c r="A967" t="s">
        <v>2818</v>
      </c>
      <c r="B967" t="s">
        <v>11</v>
      </c>
      <c r="C967" t="s">
        <v>395</v>
      </c>
      <c r="D967" t="s">
        <v>73</v>
      </c>
      <c r="E967" t="s">
        <v>2619</v>
      </c>
      <c r="F967">
        <v>20</v>
      </c>
      <c r="G967" s="292">
        <v>925000</v>
      </c>
      <c r="H967" s="292">
        <v>925000</v>
      </c>
      <c r="I967" s="292">
        <v>925000</v>
      </c>
      <c r="J967" s="292" t="s">
        <v>8</v>
      </c>
      <c r="K967" s="292">
        <v>0</v>
      </c>
      <c r="L967" s="292">
        <v>0</v>
      </c>
      <c r="M967" s="292">
        <v>0</v>
      </c>
    </row>
    <row r="968" spans="1:13" x14ac:dyDescent="0.25">
      <c r="A968" t="s">
        <v>1675</v>
      </c>
      <c r="B968" t="s">
        <v>11</v>
      </c>
      <c r="C968" t="s">
        <v>395</v>
      </c>
      <c r="D968" t="s">
        <v>2621</v>
      </c>
      <c r="E968" t="s">
        <v>2619</v>
      </c>
      <c r="F968">
        <v>20</v>
      </c>
      <c r="G968" s="292">
        <v>800000</v>
      </c>
      <c r="H968" s="292">
        <v>800000</v>
      </c>
      <c r="I968" s="292" t="s">
        <v>8</v>
      </c>
      <c r="J968" s="292">
        <v>0</v>
      </c>
      <c r="K968" s="292">
        <v>0</v>
      </c>
      <c r="L968" s="292">
        <v>0</v>
      </c>
      <c r="M968" s="292">
        <v>0</v>
      </c>
    </row>
    <row r="969" spans="1:13" x14ac:dyDescent="0.25">
      <c r="A969" t="s">
        <v>1682</v>
      </c>
      <c r="B969" t="s">
        <v>11</v>
      </c>
      <c r="C969" t="s">
        <v>395</v>
      </c>
      <c r="D969" t="s">
        <v>2611</v>
      </c>
      <c r="E969" t="s">
        <v>2619</v>
      </c>
      <c r="F969">
        <v>22</v>
      </c>
      <c r="G969" s="292">
        <v>758333</v>
      </c>
      <c r="H969" s="292" t="s">
        <v>8</v>
      </c>
      <c r="I969" s="292">
        <v>0</v>
      </c>
      <c r="J969" s="292">
        <v>0</v>
      </c>
      <c r="K969" s="292">
        <v>0</v>
      </c>
      <c r="L969" s="292">
        <v>0</v>
      </c>
      <c r="M969" s="292">
        <v>0</v>
      </c>
    </row>
    <row r="970" spans="1:13" x14ac:dyDescent="0.25">
      <c r="A970" t="s">
        <v>1683</v>
      </c>
      <c r="B970" t="s">
        <v>11</v>
      </c>
      <c r="C970" t="s">
        <v>395</v>
      </c>
      <c r="D970" t="s">
        <v>2626</v>
      </c>
      <c r="E970" t="s">
        <v>2619</v>
      </c>
      <c r="F970">
        <v>23</v>
      </c>
      <c r="G970" s="292">
        <v>728333</v>
      </c>
      <c r="H970" s="292" t="s">
        <v>8</v>
      </c>
      <c r="I970" s="292">
        <v>0</v>
      </c>
      <c r="J970" s="292">
        <v>0</v>
      </c>
      <c r="K970" s="292">
        <v>0</v>
      </c>
      <c r="L970" s="292">
        <v>0</v>
      </c>
      <c r="M970" s="292">
        <v>0</v>
      </c>
    </row>
    <row r="971" spans="1:13" x14ac:dyDescent="0.25">
      <c r="A971" t="s">
        <v>1669</v>
      </c>
      <c r="B971" t="s">
        <v>11</v>
      </c>
      <c r="C971">
        <v>0</v>
      </c>
      <c r="D971" t="s">
        <v>2614</v>
      </c>
      <c r="E971" t="s">
        <v>2619</v>
      </c>
      <c r="F971">
        <v>25</v>
      </c>
      <c r="G971" s="292" t="s">
        <v>8</v>
      </c>
      <c r="H971" s="292">
        <v>0</v>
      </c>
      <c r="I971" s="292">
        <v>0</v>
      </c>
      <c r="J971" s="292">
        <v>0</v>
      </c>
      <c r="K971" s="292">
        <v>0</v>
      </c>
      <c r="L971" s="292">
        <v>0</v>
      </c>
      <c r="M971" s="292">
        <v>0</v>
      </c>
    </row>
    <row r="972" spans="1:13" x14ac:dyDescent="0.25">
      <c r="A972" t="s">
        <v>1672</v>
      </c>
      <c r="B972" t="s">
        <v>11</v>
      </c>
      <c r="C972" t="s">
        <v>395</v>
      </c>
      <c r="D972" t="s">
        <v>2618</v>
      </c>
      <c r="E972" t="s">
        <v>2619</v>
      </c>
      <c r="F972">
        <v>20</v>
      </c>
      <c r="G972" s="292">
        <v>1363333</v>
      </c>
      <c r="H972" s="292">
        <v>1363333</v>
      </c>
      <c r="I972" s="292" t="s">
        <v>8</v>
      </c>
      <c r="J972" s="292">
        <v>0</v>
      </c>
      <c r="K972" s="292">
        <v>0</v>
      </c>
      <c r="L972" s="292">
        <v>0</v>
      </c>
      <c r="M972" s="292">
        <v>0</v>
      </c>
    </row>
    <row r="973" spans="1:13" x14ac:dyDescent="0.25">
      <c r="A973" t="s">
        <v>2819</v>
      </c>
      <c r="B973" t="s">
        <v>11</v>
      </c>
      <c r="C973" t="s">
        <v>395</v>
      </c>
      <c r="D973" t="s">
        <v>82</v>
      </c>
      <c r="E973" t="s">
        <v>2619</v>
      </c>
      <c r="F973">
        <v>21</v>
      </c>
      <c r="G973" s="292">
        <v>875000</v>
      </c>
      <c r="H973" s="292">
        <v>875000</v>
      </c>
      <c r="I973" s="292">
        <v>875000</v>
      </c>
      <c r="J973" s="292" t="s">
        <v>8</v>
      </c>
      <c r="K973" s="292">
        <v>0</v>
      </c>
      <c r="L973" s="292">
        <v>0</v>
      </c>
      <c r="M973" s="292">
        <v>0</v>
      </c>
    </row>
    <row r="974" spans="1:13" x14ac:dyDescent="0.25">
      <c r="A974" t="s">
        <v>2389</v>
      </c>
      <c r="B974" t="s">
        <v>11</v>
      </c>
      <c r="C974">
        <v>0</v>
      </c>
      <c r="D974" t="s">
        <v>2617</v>
      </c>
      <c r="E974" t="s">
        <v>2619</v>
      </c>
      <c r="F974">
        <v>23</v>
      </c>
      <c r="G974" s="292">
        <v>700000</v>
      </c>
      <c r="H974" s="292" t="s">
        <v>8</v>
      </c>
      <c r="I974" s="292">
        <v>0</v>
      </c>
      <c r="J974" s="292">
        <v>0</v>
      </c>
      <c r="K974" s="292">
        <v>0</v>
      </c>
      <c r="L974" s="292">
        <v>0</v>
      </c>
      <c r="M974" s="292">
        <v>0</v>
      </c>
    </row>
    <row r="975" spans="1:13" x14ac:dyDescent="0.25">
      <c r="A975" t="s">
        <v>1687</v>
      </c>
      <c r="B975" t="s">
        <v>11</v>
      </c>
      <c r="C975">
        <v>0</v>
      </c>
      <c r="D975" t="s">
        <v>2618</v>
      </c>
      <c r="E975" t="s">
        <v>2619</v>
      </c>
      <c r="F975">
        <v>24</v>
      </c>
      <c r="G975" s="292" t="s">
        <v>8</v>
      </c>
      <c r="H975" s="292">
        <v>0</v>
      </c>
      <c r="I975" s="292">
        <v>0</v>
      </c>
      <c r="J975" s="292">
        <v>0</v>
      </c>
      <c r="K975" s="292">
        <v>0</v>
      </c>
      <c r="L975" s="292">
        <v>0</v>
      </c>
      <c r="M975" s="292">
        <v>0</v>
      </c>
    </row>
    <row r="976" spans="1:13" x14ac:dyDescent="0.25">
      <c r="A976" t="s">
        <v>1679</v>
      </c>
      <c r="B976" t="s">
        <v>11</v>
      </c>
      <c r="C976">
        <v>0</v>
      </c>
      <c r="D976" t="s">
        <v>2617</v>
      </c>
      <c r="E976" t="s">
        <v>2619</v>
      </c>
      <c r="F976">
        <v>23</v>
      </c>
      <c r="G976" s="292" t="s">
        <v>8</v>
      </c>
      <c r="H976" s="292">
        <v>0</v>
      </c>
      <c r="I976" s="292">
        <v>0</v>
      </c>
      <c r="J976" s="292">
        <v>0</v>
      </c>
      <c r="K976" s="292">
        <v>0</v>
      </c>
      <c r="L976" s="292">
        <v>0</v>
      </c>
      <c r="M976" s="292">
        <v>0</v>
      </c>
    </row>
    <row r="977" spans="1:13" x14ac:dyDescent="0.25">
      <c r="A977" t="s">
        <v>1667</v>
      </c>
      <c r="B977" t="s">
        <v>11</v>
      </c>
      <c r="C977">
        <v>0</v>
      </c>
      <c r="D977" t="s">
        <v>2618</v>
      </c>
      <c r="E977" t="s">
        <v>2619</v>
      </c>
      <c r="F977">
        <v>22</v>
      </c>
      <c r="G977" s="292" t="s">
        <v>8</v>
      </c>
      <c r="H977" s="292">
        <v>0</v>
      </c>
      <c r="I977" s="292">
        <v>0</v>
      </c>
      <c r="J977" s="292">
        <v>0</v>
      </c>
      <c r="K977" s="292">
        <v>0</v>
      </c>
      <c r="L977" s="292">
        <v>0</v>
      </c>
      <c r="M977" s="292">
        <v>0</v>
      </c>
    </row>
    <row r="978" spans="1:13" x14ac:dyDescent="0.25">
      <c r="A978" t="s">
        <v>1676</v>
      </c>
      <c r="B978" t="s">
        <v>11</v>
      </c>
      <c r="C978" t="s">
        <v>395</v>
      </c>
      <c r="D978" t="s">
        <v>128</v>
      </c>
      <c r="E978" t="s">
        <v>2619</v>
      </c>
      <c r="F978">
        <v>22</v>
      </c>
      <c r="G978" s="292">
        <v>785000</v>
      </c>
      <c r="H978" s="292">
        <v>785000</v>
      </c>
      <c r="I978" s="292" t="s">
        <v>8</v>
      </c>
      <c r="J978" s="292">
        <v>0</v>
      </c>
      <c r="K978" s="292">
        <v>0</v>
      </c>
      <c r="L978" s="292">
        <v>0</v>
      </c>
      <c r="M978" s="292">
        <v>0</v>
      </c>
    </row>
    <row r="979" spans="1:13" x14ac:dyDescent="0.25">
      <c r="A979" t="s">
        <v>1681</v>
      </c>
      <c r="B979" t="s">
        <v>11</v>
      </c>
      <c r="C979" t="s">
        <v>395</v>
      </c>
      <c r="D979" t="s">
        <v>128</v>
      </c>
      <c r="E979" t="s">
        <v>2619</v>
      </c>
      <c r="F979">
        <v>22</v>
      </c>
      <c r="G979" s="292">
        <v>758333</v>
      </c>
      <c r="H979" s="292" t="s">
        <v>8</v>
      </c>
      <c r="I979" s="292">
        <v>0</v>
      </c>
      <c r="J979" s="292">
        <v>0</v>
      </c>
      <c r="K979" s="292">
        <v>0</v>
      </c>
      <c r="L979" s="292">
        <v>0</v>
      </c>
      <c r="M979" s="292">
        <v>0</v>
      </c>
    </row>
    <row r="980" spans="1:13" x14ac:dyDescent="0.25">
      <c r="A980" t="s">
        <v>1673</v>
      </c>
      <c r="B980" t="s">
        <v>11</v>
      </c>
      <c r="C980">
        <v>0</v>
      </c>
      <c r="D980" t="s">
        <v>128</v>
      </c>
      <c r="E980" t="s">
        <v>2619</v>
      </c>
      <c r="F980">
        <v>23</v>
      </c>
      <c r="G980" s="292">
        <v>737500</v>
      </c>
      <c r="H980" s="292">
        <v>737500</v>
      </c>
      <c r="I980" s="292" t="s">
        <v>8</v>
      </c>
      <c r="J980" s="292">
        <v>0</v>
      </c>
      <c r="K980" s="292">
        <v>0</v>
      </c>
      <c r="L980" s="292">
        <v>0</v>
      </c>
      <c r="M980" s="292">
        <v>0</v>
      </c>
    </row>
    <row r="981" spans="1:13" x14ac:dyDescent="0.25">
      <c r="A981" t="s">
        <v>1980</v>
      </c>
      <c r="B981" t="s">
        <v>11</v>
      </c>
      <c r="C981">
        <v>0</v>
      </c>
      <c r="D981" t="s">
        <v>128</v>
      </c>
      <c r="E981" t="s">
        <v>2619</v>
      </c>
      <c r="F981">
        <v>26</v>
      </c>
      <c r="G981" s="292" t="s">
        <v>8</v>
      </c>
      <c r="H981" s="292">
        <v>0</v>
      </c>
      <c r="I981" s="292">
        <v>0</v>
      </c>
      <c r="J981" s="292">
        <v>0</v>
      </c>
      <c r="K981" s="292">
        <v>0</v>
      </c>
      <c r="L981" s="292">
        <v>0</v>
      </c>
      <c r="M981" s="292">
        <v>0</v>
      </c>
    </row>
    <row r="982" spans="1:13" x14ac:dyDescent="0.25">
      <c r="A982" t="s">
        <v>2534</v>
      </c>
      <c r="B982" t="s">
        <v>21</v>
      </c>
      <c r="C982" t="s">
        <v>429</v>
      </c>
      <c r="D982" t="s">
        <v>2613</v>
      </c>
      <c r="E982" t="s">
        <v>2612</v>
      </c>
      <c r="F982">
        <v>34</v>
      </c>
      <c r="G982" s="292">
        <v>7538461</v>
      </c>
      <c r="H982" s="292">
        <v>7538461</v>
      </c>
      <c r="I982" s="292">
        <v>7538461</v>
      </c>
      <c r="J982" s="292">
        <v>7538461</v>
      </c>
      <c r="K982" s="292">
        <v>7538461</v>
      </c>
      <c r="L982" s="292">
        <v>7538461</v>
      </c>
      <c r="M982" s="292" t="s">
        <v>7</v>
      </c>
    </row>
    <row r="983" spans="1:13" x14ac:dyDescent="0.25">
      <c r="A983" t="s">
        <v>2820</v>
      </c>
      <c r="B983" t="s">
        <v>21</v>
      </c>
      <c r="C983" t="s">
        <v>429</v>
      </c>
      <c r="D983" t="s">
        <v>2611</v>
      </c>
      <c r="E983" t="s">
        <v>2612</v>
      </c>
      <c r="F983">
        <v>31</v>
      </c>
      <c r="G983" s="292">
        <v>6000000</v>
      </c>
      <c r="H983" s="292">
        <v>6000000</v>
      </c>
      <c r="I983" s="292">
        <v>6000000</v>
      </c>
      <c r="J983" s="292">
        <v>6000000</v>
      </c>
      <c r="K983" s="292">
        <v>6000000</v>
      </c>
      <c r="L983" s="292" t="s">
        <v>7</v>
      </c>
      <c r="M983" s="292">
        <v>0</v>
      </c>
    </row>
    <row r="984" spans="1:13" x14ac:dyDescent="0.25">
      <c r="A984" t="s">
        <v>2063</v>
      </c>
      <c r="B984" t="s">
        <v>21</v>
      </c>
      <c r="C984" t="s">
        <v>390</v>
      </c>
      <c r="D984" t="s">
        <v>2615</v>
      </c>
      <c r="E984" t="s">
        <v>2612</v>
      </c>
      <c r="F984">
        <v>27</v>
      </c>
      <c r="G984" s="292">
        <v>5500000</v>
      </c>
      <c r="H984" s="292">
        <v>5500000</v>
      </c>
      <c r="I984" s="292">
        <v>5500000</v>
      </c>
      <c r="J984" s="292">
        <v>5500000</v>
      </c>
      <c r="K984" s="292" t="s">
        <v>7</v>
      </c>
      <c r="L984" s="292">
        <v>0</v>
      </c>
      <c r="M984" s="292">
        <v>0</v>
      </c>
    </row>
    <row r="985" spans="1:13" x14ac:dyDescent="0.25">
      <c r="A985" t="s">
        <v>2565</v>
      </c>
      <c r="B985" t="s">
        <v>21</v>
      </c>
      <c r="C985" t="s">
        <v>2681</v>
      </c>
      <c r="D985" t="s">
        <v>73</v>
      </c>
      <c r="E985" t="s">
        <v>2612</v>
      </c>
      <c r="F985">
        <v>36</v>
      </c>
      <c r="G985" s="292">
        <v>5500000</v>
      </c>
      <c r="H985" s="292" t="s">
        <v>7</v>
      </c>
      <c r="I985" s="292">
        <v>0</v>
      </c>
      <c r="J985" s="292">
        <v>0</v>
      </c>
      <c r="K985" s="292">
        <v>0</v>
      </c>
      <c r="L985" s="292">
        <v>0</v>
      </c>
      <c r="M985" s="292">
        <v>0</v>
      </c>
    </row>
    <row r="986" spans="1:13" x14ac:dyDescent="0.25">
      <c r="A986" t="s">
        <v>1655</v>
      </c>
      <c r="B986" t="s">
        <v>21</v>
      </c>
      <c r="C986">
        <v>0</v>
      </c>
      <c r="D986" t="s">
        <v>73</v>
      </c>
      <c r="E986" t="s">
        <v>2612</v>
      </c>
      <c r="F986">
        <v>26</v>
      </c>
      <c r="G986" s="292">
        <v>4000000</v>
      </c>
      <c r="H986" s="292">
        <v>4000000</v>
      </c>
      <c r="I986" s="292">
        <v>4000000</v>
      </c>
      <c r="J986" s="292" t="s">
        <v>7</v>
      </c>
      <c r="K986" s="292">
        <v>0</v>
      </c>
      <c r="L986" s="292">
        <v>0</v>
      </c>
      <c r="M986" s="292">
        <v>0</v>
      </c>
    </row>
    <row r="987" spans="1:13" x14ac:dyDescent="0.25">
      <c r="A987" t="s">
        <v>2065</v>
      </c>
      <c r="B987" t="s">
        <v>21</v>
      </c>
      <c r="C987">
        <v>0</v>
      </c>
      <c r="D987" t="s">
        <v>73</v>
      </c>
      <c r="E987" t="s">
        <v>2612</v>
      </c>
      <c r="F987">
        <v>34</v>
      </c>
      <c r="G987" s="292">
        <v>3250000</v>
      </c>
      <c r="H987" s="292">
        <v>3250000</v>
      </c>
      <c r="I987" s="292" t="s">
        <v>7</v>
      </c>
      <c r="J987" s="292">
        <v>0</v>
      </c>
      <c r="K987" s="292">
        <v>0</v>
      </c>
      <c r="L987" s="292">
        <v>0</v>
      </c>
      <c r="M987" s="292">
        <v>0</v>
      </c>
    </row>
    <row r="988" spans="1:13" x14ac:dyDescent="0.25">
      <c r="A988" t="s">
        <v>2067</v>
      </c>
      <c r="B988" t="s">
        <v>21</v>
      </c>
      <c r="C988">
        <v>0</v>
      </c>
      <c r="D988" t="s">
        <v>2615</v>
      </c>
      <c r="E988" t="s">
        <v>2612</v>
      </c>
      <c r="F988">
        <v>27</v>
      </c>
      <c r="G988" s="292">
        <v>2875000</v>
      </c>
      <c r="H988" s="292">
        <v>2875000</v>
      </c>
      <c r="I988" s="292" t="s">
        <v>7</v>
      </c>
      <c r="J988" s="292">
        <v>0</v>
      </c>
      <c r="K988" s="292">
        <v>0</v>
      </c>
      <c r="L988" s="292">
        <v>0</v>
      </c>
      <c r="M988" s="292">
        <v>0</v>
      </c>
    </row>
    <row r="989" spans="1:13" x14ac:dyDescent="0.25">
      <c r="A989" t="s">
        <v>2103</v>
      </c>
      <c r="B989" t="s">
        <v>21</v>
      </c>
      <c r="C989">
        <v>0</v>
      </c>
      <c r="D989" t="s">
        <v>2615</v>
      </c>
      <c r="E989" t="s">
        <v>2612</v>
      </c>
      <c r="F989">
        <v>24</v>
      </c>
      <c r="G989" s="292">
        <v>1900000</v>
      </c>
      <c r="H989" s="292">
        <v>1900000</v>
      </c>
      <c r="I989" s="292" t="s">
        <v>8</v>
      </c>
      <c r="J989" s="292">
        <v>0</v>
      </c>
      <c r="K989" s="292">
        <v>0</v>
      </c>
      <c r="L989" s="292">
        <v>0</v>
      </c>
      <c r="M989" s="292">
        <v>0</v>
      </c>
    </row>
    <row r="990" spans="1:13" x14ac:dyDescent="0.25">
      <c r="A990" t="s">
        <v>2070</v>
      </c>
      <c r="B990" t="s">
        <v>21</v>
      </c>
      <c r="C990">
        <v>0</v>
      </c>
      <c r="D990" t="s">
        <v>2611</v>
      </c>
      <c r="E990" t="s">
        <v>2612</v>
      </c>
      <c r="F990">
        <v>29</v>
      </c>
      <c r="G990" s="292">
        <v>687500</v>
      </c>
      <c r="H990" s="292" t="s">
        <v>7</v>
      </c>
      <c r="I990" s="292">
        <v>0</v>
      </c>
      <c r="J990" s="292">
        <v>0</v>
      </c>
      <c r="K990" s="292">
        <v>0</v>
      </c>
      <c r="L990" s="292">
        <v>0</v>
      </c>
      <c r="M990" s="292">
        <v>0</v>
      </c>
    </row>
    <row r="991" spans="1:13" x14ac:dyDescent="0.25">
      <c r="A991" t="s">
        <v>2104</v>
      </c>
      <c r="B991" t="s">
        <v>21</v>
      </c>
      <c r="C991">
        <v>0</v>
      </c>
      <c r="D991" t="s">
        <v>2613</v>
      </c>
      <c r="E991" t="s">
        <v>2612</v>
      </c>
      <c r="F991">
        <v>22</v>
      </c>
      <c r="G991" s="292" t="s">
        <v>8</v>
      </c>
      <c r="H991" s="292">
        <v>0</v>
      </c>
      <c r="I991" s="292">
        <v>0</v>
      </c>
      <c r="J991" s="292">
        <v>0</v>
      </c>
      <c r="K991" s="292">
        <v>0</v>
      </c>
      <c r="L991" s="292">
        <v>0</v>
      </c>
      <c r="M991" s="292">
        <v>0</v>
      </c>
    </row>
    <row r="992" spans="1:13" x14ac:dyDescent="0.25">
      <c r="A992" t="s">
        <v>2069</v>
      </c>
      <c r="B992" t="s">
        <v>21</v>
      </c>
      <c r="C992">
        <v>0</v>
      </c>
      <c r="D992" t="s">
        <v>73</v>
      </c>
      <c r="E992" t="s">
        <v>2612</v>
      </c>
      <c r="F992">
        <v>22</v>
      </c>
      <c r="G992" s="292" t="s">
        <v>8</v>
      </c>
      <c r="H992" s="292">
        <v>0</v>
      </c>
      <c r="I992" s="292">
        <v>0</v>
      </c>
      <c r="J992" s="292">
        <v>0</v>
      </c>
      <c r="K992" s="292">
        <v>0</v>
      </c>
      <c r="L992" s="292">
        <v>0</v>
      </c>
      <c r="M992" s="292">
        <v>0</v>
      </c>
    </row>
    <row r="993" spans="1:13" x14ac:dyDescent="0.25">
      <c r="A993" t="s">
        <v>2535</v>
      </c>
      <c r="B993" t="s">
        <v>21</v>
      </c>
      <c r="C993" t="s">
        <v>429</v>
      </c>
      <c r="D993" t="s">
        <v>2618</v>
      </c>
      <c r="E993" t="s">
        <v>2612</v>
      </c>
      <c r="F993">
        <v>34</v>
      </c>
      <c r="G993" s="292">
        <v>7538461</v>
      </c>
      <c r="H993" s="292">
        <v>7538461</v>
      </c>
      <c r="I993" s="292">
        <v>7538461</v>
      </c>
      <c r="J993" s="292">
        <v>7538461</v>
      </c>
      <c r="K993" s="292">
        <v>7538461</v>
      </c>
      <c r="L993" s="292">
        <v>7538461</v>
      </c>
      <c r="M993" s="292" t="s">
        <v>7</v>
      </c>
    </row>
    <row r="994" spans="1:13" x14ac:dyDescent="0.25">
      <c r="A994" t="s">
        <v>2071</v>
      </c>
      <c r="B994" t="s">
        <v>21</v>
      </c>
      <c r="C994">
        <v>0</v>
      </c>
      <c r="D994" t="s">
        <v>2617</v>
      </c>
      <c r="E994" t="s">
        <v>2612</v>
      </c>
      <c r="F994">
        <v>24</v>
      </c>
      <c r="G994" s="292">
        <v>6000000</v>
      </c>
      <c r="H994" s="292">
        <v>6000000</v>
      </c>
      <c r="I994" s="292">
        <v>6000000</v>
      </c>
      <c r="J994" s="292">
        <v>6000000</v>
      </c>
      <c r="K994" s="292" t="s">
        <v>7</v>
      </c>
      <c r="L994" s="292">
        <v>0</v>
      </c>
      <c r="M994" s="292">
        <v>0</v>
      </c>
    </row>
    <row r="995" spans="1:13" x14ac:dyDescent="0.25">
      <c r="A995" t="s">
        <v>2072</v>
      </c>
      <c r="B995" t="s">
        <v>21</v>
      </c>
      <c r="C995" t="s">
        <v>390</v>
      </c>
      <c r="D995" t="s">
        <v>2617</v>
      </c>
      <c r="E995" t="s">
        <v>2612</v>
      </c>
      <c r="F995">
        <v>29</v>
      </c>
      <c r="G995" s="292">
        <v>5187500</v>
      </c>
      <c r="H995" s="292" t="s">
        <v>7</v>
      </c>
      <c r="I995" s="292">
        <v>0</v>
      </c>
      <c r="J995" s="292">
        <v>0</v>
      </c>
      <c r="K995" s="292">
        <v>0</v>
      </c>
      <c r="L995" s="292">
        <v>0</v>
      </c>
      <c r="M995" s="292">
        <v>0</v>
      </c>
    </row>
    <row r="996" spans="1:13" x14ac:dyDescent="0.25">
      <c r="A996" t="s">
        <v>2073</v>
      </c>
      <c r="B996" t="s">
        <v>21</v>
      </c>
      <c r="C996">
        <v>0</v>
      </c>
      <c r="D996" t="s">
        <v>2618</v>
      </c>
      <c r="E996" t="s">
        <v>2612</v>
      </c>
      <c r="F996">
        <v>25</v>
      </c>
      <c r="G996" s="292">
        <v>4166667</v>
      </c>
      <c r="H996" s="292">
        <v>4166667</v>
      </c>
      <c r="I996" s="292" t="s">
        <v>7</v>
      </c>
      <c r="J996" s="292">
        <v>0</v>
      </c>
      <c r="K996" s="292">
        <v>0</v>
      </c>
      <c r="L996" s="292">
        <v>0</v>
      </c>
      <c r="M996" s="292">
        <v>0</v>
      </c>
    </row>
    <row r="997" spans="1:13" x14ac:dyDescent="0.25">
      <c r="A997" t="s">
        <v>2074</v>
      </c>
      <c r="B997" t="s">
        <v>21</v>
      </c>
      <c r="C997">
        <v>0</v>
      </c>
      <c r="D997" t="s">
        <v>2617</v>
      </c>
      <c r="E997" t="s">
        <v>2612</v>
      </c>
      <c r="F997">
        <v>29</v>
      </c>
      <c r="G997" s="292">
        <v>2250000</v>
      </c>
      <c r="H997" s="292">
        <v>2250000</v>
      </c>
      <c r="I997" s="292" t="s">
        <v>7</v>
      </c>
      <c r="J997" s="292">
        <v>0</v>
      </c>
      <c r="K997" s="292">
        <v>0</v>
      </c>
      <c r="L997" s="292">
        <v>0</v>
      </c>
      <c r="M997" s="292">
        <v>0</v>
      </c>
    </row>
    <row r="998" spans="1:13" x14ac:dyDescent="0.25">
      <c r="A998" t="s">
        <v>2075</v>
      </c>
      <c r="B998" t="s">
        <v>21</v>
      </c>
      <c r="C998">
        <v>0</v>
      </c>
      <c r="D998" t="s">
        <v>2618</v>
      </c>
      <c r="E998" t="s">
        <v>2612</v>
      </c>
      <c r="F998">
        <v>26</v>
      </c>
      <c r="G998" s="292">
        <v>725000</v>
      </c>
      <c r="H998" s="292">
        <v>725000</v>
      </c>
      <c r="I998" s="292" t="s">
        <v>7</v>
      </c>
      <c r="J998" s="292">
        <v>0</v>
      </c>
      <c r="K998" s="292">
        <v>0</v>
      </c>
      <c r="L998" s="292">
        <v>0</v>
      </c>
      <c r="M998" s="292">
        <v>0</v>
      </c>
    </row>
    <row r="999" spans="1:13" x14ac:dyDescent="0.25">
      <c r="A999" t="s">
        <v>2487</v>
      </c>
      <c r="B999" t="s">
        <v>21</v>
      </c>
      <c r="C999">
        <v>0</v>
      </c>
      <c r="D999" t="s">
        <v>2617</v>
      </c>
      <c r="E999" t="s">
        <v>2612</v>
      </c>
      <c r="F999">
        <v>30</v>
      </c>
      <c r="G999" s="292">
        <v>700000</v>
      </c>
      <c r="H999" s="292">
        <v>700000</v>
      </c>
      <c r="I999" s="292" t="s">
        <v>7</v>
      </c>
      <c r="J999" s="292">
        <v>0</v>
      </c>
      <c r="K999" s="292">
        <v>0</v>
      </c>
      <c r="L999" s="292">
        <v>0</v>
      </c>
      <c r="M999" s="292">
        <v>0</v>
      </c>
    </row>
    <row r="1000" spans="1:13" x14ac:dyDescent="0.25">
      <c r="A1000" t="s">
        <v>2078</v>
      </c>
      <c r="B1000" t="s">
        <v>21</v>
      </c>
      <c r="C1000" t="s">
        <v>390</v>
      </c>
      <c r="D1000" t="s">
        <v>128</v>
      </c>
      <c r="E1000" t="s">
        <v>2612</v>
      </c>
      <c r="F1000">
        <v>33</v>
      </c>
      <c r="G1000" s="292">
        <v>4333333</v>
      </c>
      <c r="H1000" s="292">
        <v>4333333</v>
      </c>
      <c r="I1000" s="292" t="s">
        <v>7</v>
      </c>
      <c r="J1000" s="292">
        <v>0</v>
      </c>
      <c r="K1000" s="292">
        <v>0</v>
      </c>
      <c r="L1000" s="292">
        <v>0</v>
      </c>
      <c r="M1000" s="292">
        <v>0</v>
      </c>
    </row>
    <row r="1001" spans="1:13" x14ac:dyDescent="0.25">
      <c r="A1001" t="s">
        <v>2079</v>
      </c>
      <c r="B1001" t="s">
        <v>21</v>
      </c>
      <c r="C1001">
        <v>0</v>
      </c>
      <c r="D1001" t="s">
        <v>128</v>
      </c>
      <c r="E1001" t="s">
        <v>2612</v>
      </c>
      <c r="F1001">
        <v>31</v>
      </c>
      <c r="G1001" s="292">
        <v>785000</v>
      </c>
      <c r="H1001" s="292">
        <v>785000</v>
      </c>
      <c r="I1001" s="292">
        <v>785000</v>
      </c>
      <c r="J1001" s="292" t="s">
        <v>7</v>
      </c>
      <c r="K1001" s="292">
        <v>0</v>
      </c>
      <c r="L1001" s="292">
        <v>0</v>
      </c>
      <c r="M1001" s="292">
        <v>0</v>
      </c>
    </row>
    <row r="1002" spans="1:13" x14ac:dyDescent="0.25">
      <c r="A1002" t="s">
        <v>2821</v>
      </c>
      <c r="B1002" t="s">
        <v>21</v>
      </c>
      <c r="C1002" t="s">
        <v>395</v>
      </c>
      <c r="D1002" t="s">
        <v>2611</v>
      </c>
      <c r="E1002" t="s">
        <v>2619</v>
      </c>
      <c r="F1002">
        <v>22</v>
      </c>
      <c r="G1002" s="292">
        <v>925000</v>
      </c>
      <c r="H1002" s="292">
        <v>925000</v>
      </c>
      <c r="I1002" s="292" t="s">
        <v>8</v>
      </c>
      <c r="J1002" s="292">
        <v>0</v>
      </c>
      <c r="K1002" s="292">
        <v>0</v>
      </c>
      <c r="L1002" s="292">
        <v>0</v>
      </c>
      <c r="M1002" s="292">
        <v>0</v>
      </c>
    </row>
    <row r="1003" spans="1:13" x14ac:dyDescent="0.25">
      <c r="A1003" t="s">
        <v>2081</v>
      </c>
      <c r="B1003" t="s">
        <v>21</v>
      </c>
      <c r="C1003" t="s">
        <v>395</v>
      </c>
      <c r="D1003" t="s">
        <v>2627</v>
      </c>
      <c r="E1003" t="s">
        <v>2619</v>
      </c>
      <c r="F1003">
        <v>21</v>
      </c>
      <c r="G1003" s="292">
        <v>1425000</v>
      </c>
      <c r="H1003" s="292" t="s">
        <v>8</v>
      </c>
      <c r="I1003" s="292">
        <v>0</v>
      </c>
      <c r="J1003" s="292">
        <v>0</v>
      </c>
      <c r="K1003" s="292">
        <v>0</v>
      </c>
      <c r="L1003" s="292">
        <v>0</v>
      </c>
      <c r="M1003" s="292">
        <v>0</v>
      </c>
    </row>
    <row r="1004" spans="1:13" x14ac:dyDescent="0.25">
      <c r="A1004" t="s">
        <v>2068</v>
      </c>
      <c r="B1004" t="s">
        <v>21</v>
      </c>
      <c r="C1004" t="s">
        <v>395</v>
      </c>
      <c r="D1004" t="s">
        <v>2613</v>
      </c>
      <c r="E1004" t="s">
        <v>2619</v>
      </c>
      <c r="F1004">
        <v>22</v>
      </c>
      <c r="G1004" s="292">
        <v>1225000</v>
      </c>
      <c r="H1004" s="292" t="s">
        <v>8</v>
      </c>
      <c r="I1004" s="292">
        <v>0</v>
      </c>
      <c r="J1004" s="292">
        <v>0</v>
      </c>
      <c r="K1004" s="292">
        <v>0</v>
      </c>
      <c r="L1004" s="292">
        <v>0</v>
      </c>
      <c r="M1004" s="292">
        <v>0</v>
      </c>
    </row>
    <row r="1005" spans="1:13" x14ac:dyDescent="0.25">
      <c r="A1005" t="s">
        <v>2822</v>
      </c>
      <c r="B1005" t="s">
        <v>21</v>
      </c>
      <c r="C1005" t="s">
        <v>395</v>
      </c>
      <c r="D1005" t="s">
        <v>73</v>
      </c>
      <c r="E1005" t="s">
        <v>2619</v>
      </c>
      <c r="F1005">
        <v>19</v>
      </c>
      <c r="G1005" s="292">
        <v>925000</v>
      </c>
      <c r="H1005" s="292">
        <v>925000</v>
      </c>
      <c r="I1005" s="292">
        <v>925000</v>
      </c>
      <c r="J1005" s="292" t="s">
        <v>8</v>
      </c>
      <c r="K1005" s="292">
        <v>0</v>
      </c>
      <c r="L1005" s="292">
        <v>0</v>
      </c>
      <c r="M1005" s="292">
        <v>0</v>
      </c>
    </row>
    <row r="1006" spans="1:13" x14ac:dyDescent="0.25">
      <c r="A1006" t="s">
        <v>2823</v>
      </c>
      <c r="B1006" t="s">
        <v>21</v>
      </c>
      <c r="C1006" t="s">
        <v>395</v>
      </c>
      <c r="D1006" t="s">
        <v>2613</v>
      </c>
      <c r="E1006" t="s">
        <v>2619</v>
      </c>
      <c r="F1006">
        <v>20</v>
      </c>
      <c r="G1006" s="292">
        <v>925000</v>
      </c>
      <c r="H1006" s="292">
        <v>925000</v>
      </c>
      <c r="I1006" s="292">
        <v>925000</v>
      </c>
      <c r="J1006" s="292" t="s">
        <v>8</v>
      </c>
      <c r="K1006" s="292">
        <v>0</v>
      </c>
      <c r="L1006" s="292">
        <v>0</v>
      </c>
      <c r="M1006" s="292">
        <v>0</v>
      </c>
    </row>
    <row r="1007" spans="1:13" x14ac:dyDescent="0.25">
      <c r="A1007" t="s">
        <v>1526</v>
      </c>
      <c r="B1007" t="s">
        <v>21</v>
      </c>
      <c r="C1007" t="s">
        <v>395</v>
      </c>
      <c r="D1007" t="s">
        <v>2627</v>
      </c>
      <c r="E1007" t="s">
        <v>2619</v>
      </c>
      <c r="F1007">
        <v>20</v>
      </c>
      <c r="G1007" s="292">
        <v>910000</v>
      </c>
      <c r="H1007" s="292">
        <v>910000</v>
      </c>
      <c r="I1007" s="292" t="s">
        <v>8</v>
      </c>
      <c r="J1007" s="292">
        <v>0</v>
      </c>
      <c r="K1007" s="292">
        <v>0</v>
      </c>
      <c r="L1007" s="292">
        <v>0</v>
      </c>
      <c r="M1007" s="292">
        <v>0</v>
      </c>
    </row>
    <row r="1008" spans="1:13" x14ac:dyDescent="0.25">
      <c r="A1008" t="s">
        <v>2084</v>
      </c>
      <c r="B1008" t="s">
        <v>21</v>
      </c>
      <c r="C1008" t="s">
        <v>395</v>
      </c>
      <c r="D1008" t="s">
        <v>73</v>
      </c>
      <c r="E1008" t="s">
        <v>2619</v>
      </c>
      <c r="F1008">
        <v>20</v>
      </c>
      <c r="G1008" s="292">
        <v>925000</v>
      </c>
      <c r="H1008" s="292">
        <v>925000</v>
      </c>
      <c r="I1008" s="292" t="s">
        <v>8</v>
      </c>
      <c r="J1008" s="292">
        <v>0</v>
      </c>
      <c r="K1008" s="292">
        <v>0</v>
      </c>
      <c r="L1008" s="292">
        <v>0</v>
      </c>
      <c r="M1008" s="292">
        <v>0</v>
      </c>
    </row>
    <row r="1009" spans="1:13" x14ac:dyDescent="0.25">
      <c r="A1009" t="s">
        <v>2087</v>
      </c>
      <c r="B1009" t="s">
        <v>21</v>
      </c>
      <c r="C1009" t="s">
        <v>395</v>
      </c>
      <c r="D1009" t="s">
        <v>73</v>
      </c>
      <c r="E1009" t="s">
        <v>2619</v>
      </c>
      <c r="F1009">
        <v>21</v>
      </c>
      <c r="G1009" s="292">
        <v>830000</v>
      </c>
      <c r="H1009" s="292">
        <v>830000</v>
      </c>
      <c r="I1009" s="292" t="s">
        <v>8</v>
      </c>
      <c r="J1009" s="292">
        <v>0</v>
      </c>
      <c r="K1009" s="292">
        <v>0</v>
      </c>
      <c r="L1009" s="292">
        <v>0</v>
      </c>
      <c r="M1009" s="292">
        <v>0</v>
      </c>
    </row>
    <row r="1010" spans="1:13" x14ac:dyDescent="0.25">
      <c r="A1010" t="s">
        <v>2085</v>
      </c>
      <c r="B1010" t="s">
        <v>21</v>
      </c>
      <c r="C1010" t="s">
        <v>395</v>
      </c>
      <c r="D1010" t="s">
        <v>2611</v>
      </c>
      <c r="E1010" t="s">
        <v>2619</v>
      </c>
      <c r="F1010">
        <v>19</v>
      </c>
      <c r="G1010" s="292">
        <v>871667</v>
      </c>
      <c r="H1010" s="292">
        <v>871667</v>
      </c>
      <c r="I1010" s="292">
        <v>871667</v>
      </c>
      <c r="J1010" s="292" t="s">
        <v>8</v>
      </c>
      <c r="K1010" s="292">
        <v>0</v>
      </c>
      <c r="L1010" s="292">
        <v>0</v>
      </c>
      <c r="M1010" s="292">
        <v>0</v>
      </c>
    </row>
    <row r="1011" spans="1:13" x14ac:dyDescent="0.25">
      <c r="A1011" t="s">
        <v>2091</v>
      </c>
      <c r="B1011" t="s">
        <v>21</v>
      </c>
      <c r="C1011">
        <v>0</v>
      </c>
      <c r="D1011" t="s">
        <v>2623</v>
      </c>
      <c r="E1011" t="s">
        <v>2619</v>
      </c>
      <c r="F1011">
        <v>26</v>
      </c>
      <c r="G1011" s="292">
        <v>700000</v>
      </c>
      <c r="H1011" s="292" t="s">
        <v>7</v>
      </c>
      <c r="I1011" s="292">
        <v>0</v>
      </c>
      <c r="J1011" s="292">
        <v>0</v>
      </c>
      <c r="K1011" s="292">
        <v>0</v>
      </c>
      <c r="L1011" s="292">
        <v>0</v>
      </c>
      <c r="M1011" s="292">
        <v>0</v>
      </c>
    </row>
    <row r="1012" spans="1:13" x14ac:dyDescent="0.25">
      <c r="A1012" t="s">
        <v>2824</v>
      </c>
      <c r="B1012" t="s">
        <v>21</v>
      </c>
      <c r="C1012">
        <v>0</v>
      </c>
      <c r="D1012" t="s">
        <v>2621</v>
      </c>
      <c r="E1012" t="s">
        <v>2619</v>
      </c>
      <c r="F1012">
        <v>26</v>
      </c>
      <c r="G1012" s="292">
        <v>700000</v>
      </c>
      <c r="H1012" s="292">
        <v>700000</v>
      </c>
      <c r="I1012" s="292" t="s">
        <v>7</v>
      </c>
      <c r="J1012" s="292">
        <v>0</v>
      </c>
      <c r="K1012" s="292">
        <v>0</v>
      </c>
      <c r="L1012" s="292">
        <v>0</v>
      </c>
      <c r="M1012" s="292">
        <v>0</v>
      </c>
    </row>
    <row r="1013" spans="1:13" x14ac:dyDescent="0.25">
      <c r="A1013" t="s">
        <v>1613</v>
      </c>
      <c r="B1013" t="s">
        <v>21</v>
      </c>
      <c r="C1013">
        <v>0</v>
      </c>
      <c r="D1013" t="s">
        <v>73</v>
      </c>
      <c r="E1013" t="s">
        <v>2619</v>
      </c>
      <c r="F1013">
        <v>28</v>
      </c>
      <c r="G1013" s="292">
        <v>700000</v>
      </c>
      <c r="H1013" s="292">
        <v>700000</v>
      </c>
      <c r="I1013" s="292" t="s">
        <v>7</v>
      </c>
      <c r="J1013" s="292">
        <v>0</v>
      </c>
      <c r="K1013" s="292">
        <v>0</v>
      </c>
      <c r="L1013" s="292">
        <v>0</v>
      </c>
      <c r="M1013" s="292">
        <v>0</v>
      </c>
    </row>
    <row r="1014" spans="1:13" x14ac:dyDescent="0.25">
      <c r="A1014" t="s">
        <v>1983</v>
      </c>
      <c r="B1014" t="s">
        <v>21</v>
      </c>
      <c r="C1014">
        <v>0</v>
      </c>
      <c r="D1014" t="s">
        <v>73</v>
      </c>
      <c r="E1014" t="s">
        <v>2619</v>
      </c>
      <c r="F1014">
        <v>24</v>
      </c>
      <c r="G1014" s="292">
        <v>700000</v>
      </c>
      <c r="H1014" s="292">
        <v>700000</v>
      </c>
      <c r="I1014" s="292" t="s">
        <v>8</v>
      </c>
      <c r="J1014" s="292">
        <v>0</v>
      </c>
      <c r="K1014" s="292">
        <v>0</v>
      </c>
      <c r="L1014" s="292">
        <v>0</v>
      </c>
      <c r="M1014" s="292">
        <v>0</v>
      </c>
    </row>
    <row r="1015" spans="1:13" x14ac:dyDescent="0.25">
      <c r="A1015" t="s">
        <v>2825</v>
      </c>
      <c r="B1015" t="s">
        <v>21</v>
      </c>
      <c r="C1015">
        <v>0</v>
      </c>
      <c r="D1015" t="s">
        <v>2613</v>
      </c>
      <c r="E1015" t="s">
        <v>2619</v>
      </c>
      <c r="F1015">
        <v>29</v>
      </c>
      <c r="G1015" s="292">
        <v>675000</v>
      </c>
      <c r="H1015" s="292" t="s">
        <v>7</v>
      </c>
      <c r="I1015" s="292">
        <v>0</v>
      </c>
      <c r="J1015" s="292">
        <v>0</v>
      </c>
      <c r="K1015" s="292">
        <v>0</v>
      </c>
      <c r="L1015" s="292">
        <v>0</v>
      </c>
      <c r="M1015" s="292">
        <v>0</v>
      </c>
    </row>
    <row r="1016" spans="1:13" x14ac:dyDescent="0.25">
      <c r="A1016" t="s">
        <v>2092</v>
      </c>
      <c r="B1016" t="s">
        <v>21</v>
      </c>
      <c r="C1016">
        <v>0</v>
      </c>
      <c r="D1016" t="s">
        <v>73</v>
      </c>
      <c r="E1016" t="s">
        <v>2619</v>
      </c>
      <c r="F1016">
        <v>26</v>
      </c>
      <c r="G1016" s="292">
        <v>675000</v>
      </c>
      <c r="H1016" s="292" t="s">
        <v>7</v>
      </c>
      <c r="I1016" s="292">
        <v>0</v>
      </c>
      <c r="J1016" s="292">
        <v>0</v>
      </c>
      <c r="K1016" s="292">
        <v>0</v>
      </c>
      <c r="L1016" s="292">
        <v>0</v>
      </c>
      <c r="M1016" s="292">
        <v>0</v>
      </c>
    </row>
    <row r="1017" spans="1:13" x14ac:dyDescent="0.25">
      <c r="A1017" t="s">
        <v>2093</v>
      </c>
      <c r="B1017" t="s">
        <v>21</v>
      </c>
      <c r="C1017">
        <v>0</v>
      </c>
      <c r="D1017" t="s">
        <v>2613</v>
      </c>
      <c r="E1017" t="s">
        <v>2619</v>
      </c>
      <c r="F1017">
        <v>30</v>
      </c>
      <c r="G1017" s="292">
        <v>675000</v>
      </c>
      <c r="H1017" s="292" t="s">
        <v>7</v>
      </c>
      <c r="I1017" s="292">
        <v>0</v>
      </c>
      <c r="J1017" s="292">
        <v>0</v>
      </c>
      <c r="K1017" s="292">
        <v>0</v>
      </c>
      <c r="L1017" s="292">
        <v>0</v>
      </c>
      <c r="M1017" s="292">
        <v>0</v>
      </c>
    </row>
    <row r="1018" spans="1:13" x14ac:dyDescent="0.25">
      <c r="A1018" t="s">
        <v>2826</v>
      </c>
      <c r="B1018" t="s">
        <v>21</v>
      </c>
      <c r="C1018">
        <v>0</v>
      </c>
      <c r="D1018" t="s">
        <v>73</v>
      </c>
      <c r="E1018" t="s">
        <v>2619</v>
      </c>
      <c r="F1018">
        <v>24</v>
      </c>
      <c r="G1018" s="292" t="s">
        <v>8</v>
      </c>
      <c r="H1018" s="292">
        <v>0</v>
      </c>
      <c r="I1018" s="292">
        <v>0</v>
      </c>
      <c r="J1018" s="292">
        <v>0</v>
      </c>
      <c r="K1018" s="292">
        <v>0</v>
      </c>
      <c r="L1018" s="292">
        <v>0</v>
      </c>
      <c r="M1018" s="292">
        <v>0</v>
      </c>
    </row>
    <row r="1019" spans="1:13" x14ac:dyDescent="0.25">
      <c r="A1019" t="s">
        <v>1360</v>
      </c>
      <c r="B1019" t="s">
        <v>21</v>
      </c>
      <c r="C1019">
        <v>0</v>
      </c>
      <c r="D1019" t="s">
        <v>2678</v>
      </c>
      <c r="E1019" t="s">
        <v>2619</v>
      </c>
      <c r="F1019">
        <v>23</v>
      </c>
      <c r="G1019" s="292" t="s">
        <v>8</v>
      </c>
      <c r="H1019" s="292">
        <v>0</v>
      </c>
      <c r="I1019" s="292">
        <v>0</v>
      </c>
      <c r="J1019" s="292">
        <v>0</v>
      </c>
      <c r="K1019" s="292">
        <v>0</v>
      </c>
      <c r="L1019" s="292">
        <v>0</v>
      </c>
      <c r="M1019" s="292">
        <v>0</v>
      </c>
    </row>
    <row r="1020" spans="1:13" x14ac:dyDescent="0.25">
      <c r="A1020" t="s">
        <v>2827</v>
      </c>
      <c r="B1020" t="s">
        <v>21</v>
      </c>
      <c r="C1020" t="s">
        <v>395</v>
      </c>
      <c r="D1020" t="s">
        <v>2618</v>
      </c>
      <c r="E1020" t="s">
        <v>2619</v>
      </c>
      <c r="F1020">
        <v>20</v>
      </c>
      <c r="G1020" s="292">
        <v>791667</v>
      </c>
      <c r="H1020" s="292">
        <v>791667</v>
      </c>
      <c r="I1020" s="292">
        <v>791667</v>
      </c>
      <c r="J1020" s="292" t="s">
        <v>8</v>
      </c>
      <c r="K1020" s="292">
        <v>0</v>
      </c>
      <c r="L1020" s="292">
        <v>0</v>
      </c>
      <c r="M1020" s="292">
        <v>0</v>
      </c>
    </row>
    <row r="1021" spans="1:13" x14ac:dyDescent="0.25">
      <c r="A1021" t="s">
        <v>2089</v>
      </c>
      <c r="B1021" t="s">
        <v>21</v>
      </c>
      <c r="C1021" t="s">
        <v>395</v>
      </c>
      <c r="D1021" t="s">
        <v>2617</v>
      </c>
      <c r="E1021" t="s">
        <v>2619</v>
      </c>
      <c r="F1021">
        <v>22</v>
      </c>
      <c r="G1021" s="292">
        <v>806666</v>
      </c>
      <c r="H1021" s="292" t="s">
        <v>8</v>
      </c>
      <c r="I1021" s="292">
        <v>0</v>
      </c>
      <c r="J1021" s="292">
        <v>0</v>
      </c>
      <c r="K1021" s="292">
        <v>0</v>
      </c>
      <c r="L1021" s="292">
        <v>0</v>
      </c>
      <c r="M1021" s="292">
        <v>0</v>
      </c>
    </row>
    <row r="1022" spans="1:13" x14ac:dyDescent="0.25">
      <c r="A1022" t="s">
        <v>2090</v>
      </c>
      <c r="B1022" t="s">
        <v>21</v>
      </c>
      <c r="C1022" t="s">
        <v>395</v>
      </c>
      <c r="D1022" t="s">
        <v>82</v>
      </c>
      <c r="E1022" t="s">
        <v>2619</v>
      </c>
      <c r="F1022">
        <v>22</v>
      </c>
      <c r="G1022" s="292">
        <v>716666</v>
      </c>
      <c r="H1022" s="292" t="s">
        <v>8</v>
      </c>
      <c r="I1022" s="292">
        <v>0</v>
      </c>
      <c r="J1022" s="292">
        <v>0</v>
      </c>
      <c r="K1022" s="292">
        <v>0</v>
      </c>
      <c r="L1022" s="292">
        <v>0</v>
      </c>
      <c r="M1022" s="292">
        <v>0</v>
      </c>
    </row>
    <row r="1023" spans="1:13" x14ac:dyDescent="0.25">
      <c r="A1023" t="s">
        <v>2094</v>
      </c>
      <c r="B1023" t="s">
        <v>21</v>
      </c>
      <c r="C1023">
        <v>0</v>
      </c>
      <c r="D1023" t="s">
        <v>2617</v>
      </c>
      <c r="E1023" t="s">
        <v>2619</v>
      </c>
      <c r="F1023">
        <v>31</v>
      </c>
      <c r="G1023" s="292">
        <v>700000</v>
      </c>
      <c r="H1023" s="292" t="s">
        <v>7</v>
      </c>
      <c r="I1023" s="292">
        <v>0</v>
      </c>
      <c r="J1023" s="292">
        <v>0</v>
      </c>
      <c r="K1023" s="292">
        <v>0</v>
      </c>
      <c r="L1023" s="292">
        <v>0</v>
      </c>
      <c r="M1023" s="292">
        <v>0</v>
      </c>
    </row>
    <row r="1024" spans="1:13" x14ac:dyDescent="0.25">
      <c r="A1024" t="s">
        <v>2384</v>
      </c>
      <c r="B1024" t="s">
        <v>21</v>
      </c>
      <c r="C1024" t="s">
        <v>395</v>
      </c>
      <c r="D1024" t="s">
        <v>2618</v>
      </c>
      <c r="E1024" t="s">
        <v>2619</v>
      </c>
      <c r="F1024">
        <v>22</v>
      </c>
      <c r="G1024" s="292">
        <v>698333</v>
      </c>
      <c r="H1024" s="292" t="s">
        <v>8</v>
      </c>
      <c r="I1024" s="292">
        <v>0</v>
      </c>
      <c r="J1024" s="292">
        <v>0</v>
      </c>
      <c r="K1024" s="292">
        <v>0</v>
      </c>
      <c r="L1024" s="292">
        <v>0</v>
      </c>
      <c r="M1024" s="292">
        <v>0</v>
      </c>
    </row>
    <row r="1025" spans="1:13" x14ac:dyDescent="0.25">
      <c r="A1025" t="s">
        <v>2096</v>
      </c>
      <c r="B1025" t="s">
        <v>21</v>
      </c>
      <c r="C1025">
        <v>0</v>
      </c>
      <c r="D1025" t="s">
        <v>2617</v>
      </c>
      <c r="E1025" t="s">
        <v>2619</v>
      </c>
      <c r="F1025">
        <v>23</v>
      </c>
      <c r="G1025" s="292" t="s">
        <v>8</v>
      </c>
      <c r="H1025" s="292">
        <v>0</v>
      </c>
      <c r="I1025" s="292">
        <v>0</v>
      </c>
      <c r="J1025" s="292">
        <v>0</v>
      </c>
      <c r="K1025" s="292">
        <v>0</v>
      </c>
      <c r="L1025" s="292">
        <v>0</v>
      </c>
      <c r="M1025" s="292">
        <v>0</v>
      </c>
    </row>
    <row r="1026" spans="1:13" x14ac:dyDescent="0.25">
      <c r="A1026" t="s">
        <v>2080</v>
      </c>
      <c r="B1026" t="s">
        <v>21</v>
      </c>
      <c r="C1026">
        <v>0</v>
      </c>
      <c r="D1026" t="s">
        <v>82</v>
      </c>
      <c r="E1026" t="s">
        <v>2619</v>
      </c>
      <c r="F1026">
        <v>24</v>
      </c>
      <c r="G1026" s="292" t="s">
        <v>8</v>
      </c>
      <c r="H1026" s="292">
        <v>0</v>
      </c>
      <c r="I1026" s="292">
        <v>0</v>
      </c>
      <c r="J1026" s="292">
        <v>0</v>
      </c>
      <c r="K1026" s="292">
        <v>0</v>
      </c>
      <c r="L1026" s="292">
        <v>0</v>
      </c>
      <c r="M1026" s="292">
        <v>0</v>
      </c>
    </row>
    <row r="1027" spans="1:13" x14ac:dyDescent="0.25">
      <c r="A1027" t="s">
        <v>2082</v>
      </c>
      <c r="B1027" t="s">
        <v>21</v>
      </c>
      <c r="C1027">
        <v>0</v>
      </c>
      <c r="D1027" t="s">
        <v>2617</v>
      </c>
      <c r="E1027" t="s">
        <v>2619</v>
      </c>
      <c r="F1027">
        <v>23</v>
      </c>
      <c r="G1027" s="292" t="s">
        <v>8</v>
      </c>
      <c r="H1027" s="292">
        <v>0</v>
      </c>
      <c r="I1027" s="292">
        <v>0</v>
      </c>
      <c r="J1027" s="292">
        <v>0</v>
      </c>
      <c r="K1027" s="292">
        <v>0</v>
      </c>
      <c r="L1027" s="292">
        <v>0</v>
      </c>
      <c r="M1027" s="292">
        <v>0</v>
      </c>
    </row>
    <row r="1028" spans="1:13" x14ac:dyDescent="0.25">
      <c r="A1028" t="s">
        <v>2828</v>
      </c>
      <c r="B1028" t="s">
        <v>21</v>
      </c>
      <c r="C1028" t="s">
        <v>395</v>
      </c>
      <c r="D1028" t="s">
        <v>128</v>
      </c>
      <c r="E1028" t="s">
        <v>2619</v>
      </c>
      <c r="F1028">
        <v>23</v>
      </c>
      <c r="G1028" s="292">
        <v>1387500</v>
      </c>
      <c r="H1028" s="292" t="s">
        <v>8</v>
      </c>
      <c r="I1028" s="292">
        <v>0</v>
      </c>
      <c r="J1028" s="292">
        <v>0</v>
      </c>
      <c r="K1028" s="292">
        <v>0</v>
      </c>
      <c r="L1028" s="292">
        <v>0</v>
      </c>
      <c r="M1028" s="292">
        <v>0</v>
      </c>
    </row>
    <row r="1029" spans="1:13" x14ac:dyDescent="0.25">
      <c r="A1029" t="s">
        <v>2086</v>
      </c>
      <c r="B1029" t="s">
        <v>21</v>
      </c>
      <c r="C1029" t="s">
        <v>395</v>
      </c>
      <c r="D1029" t="s">
        <v>128</v>
      </c>
      <c r="E1029" t="s">
        <v>2619</v>
      </c>
      <c r="F1029">
        <v>22</v>
      </c>
      <c r="G1029" s="292">
        <v>925000</v>
      </c>
      <c r="H1029" s="292" t="s">
        <v>8</v>
      </c>
      <c r="I1029" s="292">
        <v>0</v>
      </c>
      <c r="J1029" s="292">
        <v>0</v>
      </c>
      <c r="K1029" s="292">
        <v>0</v>
      </c>
      <c r="L1029" s="292">
        <v>0</v>
      </c>
      <c r="M1029" s="292">
        <v>0</v>
      </c>
    </row>
    <row r="1030" spans="1:13" x14ac:dyDescent="0.25">
      <c r="A1030" t="s">
        <v>2088</v>
      </c>
      <c r="B1030" t="s">
        <v>21</v>
      </c>
      <c r="C1030" t="s">
        <v>395</v>
      </c>
      <c r="D1030" t="s">
        <v>128</v>
      </c>
      <c r="E1030" t="s">
        <v>2619</v>
      </c>
      <c r="F1030">
        <v>20</v>
      </c>
      <c r="G1030" s="292">
        <v>733333</v>
      </c>
      <c r="H1030" s="292">
        <v>733333</v>
      </c>
      <c r="I1030" s="292">
        <v>733333</v>
      </c>
      <c r="J1030" s="292" t="s">
        <v>8</v>
      </c>
      <c r="K1030" s="292">
        <v>0</v>
      </c>
      <c r="L1030" s="292">
        <v>0</v>
      </c>
      <c r="M1030" s="292">
        <v>0</v>
      </c>
    </row>
    <row r="1031" spans="1:13" x14ac:dyDescent="0.25">
      <c r="A1031" t="s">
        <v>2573</v>
      </c>
      <c r="B1031" t="s">
        <v>20</v>
      </c>
      <c r="C1031" t="s">
        <v>429</v>
      </c>
      <c r="D1031" t="s">
        <v>73</v>
      </c>
      <c r="E1031" t="s">
        <v>2612</v>
      </c>
      <c r="F1031">
        <v>31</v>
      </c>
      <c r="G1031" s="292">
        <v>10000000</v>
      </c>
      <c r="H1031" s="292">
        <v>10000000</v>
      </c>
      <c r="I1031" s="292">
        <v>10000000</v>
      </c>
      <c r="J1031" s="292">
        <v>10000000</v>
      </c>
      <c r="K1031" s="292">
        <v>10000000</v>
      </c>
      <c r="L1031" s="292" t="s">
        <v>7</v>
      </c>
      <c r="M1031" s="292">
        <v>0</v>
      </c>
    </row>
    <row r="1032" spans="1:13" x14ac:dyDescent="0.25">
      <c r="A1032" t="s">
        <v>2349</v>
      </c>
      <c r="B1032" t="s">
        <v>20</v>
      </c>
      <c r="C1032" t="s">
        <v>2681</v>
      </c>
      <c r="D1032" t="s">
        <v>2615</v>
      </c>
      <c r="E1032" t="s">
        <v>2612</v>
      </c>
      <c r="F1032">
        <v>36</v>
      </c>
      <c r="G1032" s="292">
        <v>6250000</v>
      </c>
      <c r="H1032" s="292">
        <v>6250000</v>
      </c>
      <c r="I1032" s="292" t="s">
        <v>7</v>
      </c>
      <c r="J1032" s="292">
        <v>0</v>
      </c>
      <c r="K1032" s="292">
        <v>0</v>
      </c>
      <c r="L1032" s="292">
        <v>0</v>
      </c>
      <c r="M1032" s="292">
        <v>0</v>
      </c>
    </row>
    <row r="1033" spans="1:13" x14ac:dyDescent="0.25">
      <c r="A1033" t="s">
        <v>2350</v>
      </c>
      <c r="B1033" t="s">
        <v>20</v>
      </c>
      <c r="C1033" t="s">
        <v>390</v>
      </c>
      <c r="D1033" t="s">
        <v>2614</v>
      </c>
      <c r="E1033" t="s">
        <v>2612</v>
      </c>
      <c r="F1033">
        <v>34</v>
      </c>
      <c r="G1033" s="292">
        <v>5875000</v>
      </c>
      <c r="H1033" s="292">
        <v>5875000</v>
      </c>
      <c r="I1033" s="292">
        <v>5875000</v>
      </c>
      <c r="J1033" s="292" t="s">
        <v>7</v>
      </c>
      <c r="K1033" s="292">
        <v>0</v>
      </c>
      <c r="L1033" s="292">
        <v>0</v>
      </c>
      <c r="M1033" s="292">
        <v>0</v>
      </c>
    </row>
    <row r="1034" spans="1:13" x14ac:dyDescent="0.25">
      <c r="A1034" t="s">
        <v>2551</v>
      </c>
      <c r="B1034" t="s">
        <v>20</v>
      </c>
      <c r="C1034">
        <v>0</v>
      </c>
      <c r="D1034" t="s">
        <v>2621</v>
      </c>
      <c r="E1034" t="s">
        <v>2612</v>
      </c>
      <c r="F1034">
        <v>34</v>
      </c>
      <c r="G1034" s="292">
        <v>5272727</v>
      </c>
      <c r="H1034" s="292">
        <v>5272727</v>
      </c>
      <c r="I1034" s="292">
        <v>5272727</v>
      </c>
      <c r="J1034" s="292" t="s">
        <v>7</v>
      </c>
      <c r="K1034" s="292">
        <v>0</v>
      </c>
      <c r="L1034" s="292">
        <v>0</v>
      </c>
      <c r="M1034" s="292">
        <v>0</v>
      </c>
    </row>
    <row r="1035" spans="1:13" x14ac:dyDescent="0.25">
      <c r="A1035" t="s">
        <v>2351</v>
      </c>
      <c r="B1035" t="s">
        <v>20</v>
      </c>
      <c r="C1035">
        <v>0</v>
      </c>
      <c r="D1035" t="s">
        <v>2614</v>
      </c>
      <c r="E1035" t="s">
        <v>2612</v>
      </c>
      <c r="F1035">
        <v>27</v>
      </c>
      <c r="G1035" s="292">
        <v>4600000</v>
      </c>
      <c r="H1035" s="292" t="s">
        <v>7</v>
      </c>
      <c r="I1035" s="292">
        <v>0</v>
      </c>
      <c r="J1035" s="292">
        <v>0</v>
      </c>
      <c r="K1035" s="292">
        <v>0</v>
      </c>
      <c r="L1035" s="292">
        <v>0</v>
      </c>
      <c r="M1035" s="292">
        <v>0</v>
      </c>
    </row>
    <row r="1036" spans="1:13" x14ac:dyDescent="0.25">
      <c r="A1036" t="s">
        <v>2353</v>
      </c>
      <c r="B1036" t="s">
        <v>20</v>
      </c>
      <c r="C1036">
        <v>0</v>
      </c>
      <c r="D1036" t="s">
        <v>2707</v>
      </c>
      <c r="E1036" t="s">
        <v>2612</v>
      </c>
      <c r="F1036">
        <v>32</v>
      </c>
      <c r="G1036" s="292">
        <v>2000000</v>
      </c>
      <c r="H1036" s="292" t="s">
        <v>7</v>
      </c>
      <c r="I1036" s="292">
        <v>0</v>
      </c>
      <c r="J1036" s="292">
        <v>0</v>
      </c>
      <c r="K1036" s="292">
        <v>0</v>
      </c>
      <c r="L1036" s="292">
        <v>0</v>
      </c>
      <c r="M1036" s="292">
        <v>0</v>
      </c>
    </row>
    <row r="1037" spans="1:13" x14ac:dyDescent="0.25">
      <c r="A1037" t="s">
        <v>2355</v>
      </c>
      <c r="B1037" t="s">
        <v>20</v>
      </c>
      <c r="C1037">
        <v>0</v>
      </c>
      <c r="D1037" t="s">
        <v>2613</v>
      </c>
      <c r="E1037" t="s">
        <v>2612</v>
      </c>
      <c r="F1037">
        <v>28</v>
      </c>
      <c r="G1037" s="292">
        <v>1600000</v>
      </c>
      <c r="H1037" s="292" t="s">
        <v>7</v>
      </c>
      <c r="I1037" s="292">
        <v>0</v>
      </c>
      <c r="J1037" s="292">
        <v>0</v>
      </c>
      <c r="K1037" s="292">
        <v>0</v>
      </c>
      <c r="L1037" s="292">
        <v>0</v>
      </c>
      <c r="M1037" s="292">
        <v>0</v>
      </c>
    </row>
    <row r="1038" spans="1:13" x14ac:dyDescent="0.25">
      <c r="A1038" t="s">
        <v>2829</v>
      </c>
      <c r="B1038" t="s">
        <v>20</v>
      </c>
      <c r="C1038" t="s">
        <v>395</v>
      </c>
      <c r="D1038" t="s">
        <v>73</v>
      </c>
      <c r="E1038" t="s">
        <v>2612</v>
      </c>
      <c r="F1038">
        <v>21</v>
      </c>
      <c r="G1038" s="292">
        <v>1491666</v>
      </c>
      <c r="H1038" s="292">
        <v>1491666</v>
      </c>
      <c r="I1038" s="292" t="s">
        <v>8</v>
      </c>
      <c r="J1038" s="292">
        <v>0</v>
      </c>
      <c r="K1038" s="292">
        <v>0</v>
      </c>
      <c r="L1038" s="292">
        <v>0</v>
      </c>
      <c r="M1038" s="292">
        <v>0</v>
      </c>
    </row>
    <row r="1039" spans="1:13" x14ac:dyDescent="0.25">
      <c r="A1039" t="s">
        <v>1637</v>
      </c>
      <c r="B1039" t="s">
        <v>20</v>
      </c>
      <c r="C1039" t="s">
        <v>395</v>
      </c>
      <c r="D1039" t="s">
        <v>2613</v>
      </c>
      <c r="E1039" t="s">
        <v>2612</v>
      </c>
      <c r="F1039">
        <v>21</v>
      </c>
      <c r="G1039" s="292">
        <v>925000</v>
      </c>
      <c r="H1039" s="292" t="s">
        <v>8</v>
      </c>
      <c r="I1039" s="292">
        <v>0</v>
      </c>
      <c r="J1039" s="292">
        <v>0</v>
      </c>
      <c r="K1039" s="292">
        <v>0</v>
      </c>
      <c r="L1039" s="292">
        <v>0</v>
      </c>
      <c r="M1039" s="292">
        <v>0</v>
      </c>
    </row>
    <row r="1040" spans="1:13" x14ac:dyDescent="0.25">
      <c r="A1040" t="s">
        <v>2373</v>
      </c>
      <c r="B1040" t="s">
        <v>20</v>
      </c>
      <c r="C1040" t="s">
        <v>395</v>
      </c>
      <c r="D1040" t="s">
        <v>2614</v>
      </c>
      <c r="E1040" t="s">
        <v>2612</v>
      </c>
      <c r="F1040">
        <v>22</v>
      </c>
      <c r="G1040" s="292">
        <v>925000</v>
      </c>
      <c r="H1040" s="292" t="s">
        <v>8</v>
      </c>
      <c r="I1040" s="292">
        <v>0</v>
      </c>
      <c r="J1040" s="292">
        <v>0</v>
      </c>
      <c r="K1040" s="292">
        <v>0</v>
      </c>
      <c r="L1040" s="292">
        <v>0</v>
      </c>
      <c r="M1040" s="292">
        <v>0</v>
      </c>
    </row>
    <row r="1041" spans="1:13" x14ac:dyDescent="0.25">
      <c r="A1041" t="s">
        <v>2357</v>
      </c>
      <c r="B1041" t="s">
        <v>20</v>
      </c>
      <c r="C1041">
        <v>0</v>
      </c>
      <c r="D1041" t="s">
        <v>2623</v>
      </c>
      <c r="E1041" t="s">
        <v>2612</v>
      </c>
      <c r="F1041">
        <v>25</v>
      </c>
      <c r="G1041" s="292" t="s">
        <v>8</v>
      </c>
      <c r="H1041" s="292">
        <v>0</v>
      </c>
      <c r="I1041" s="292">
        <v>0</v>
      </c>
      <c r="J1041" s="292">
        <v>0</v>
      </c>
      <c r="K1041" s="292">
        <v>0</v>
      </c>
      <c r="L1041" s="292">
        <v>0</v>
      </c>
      <c r="M1041" s="292">
        <v>0</v>
      </c>
    </row>
    <row r="1042" spans="1:13" x14ac:dyDescent="0.25">
      <c r="A1042" t="s">
        <v>2358</v>
      </c>
      <c r="B1042" t="s">
        <v>20</v>
      </c>
      <c r="C1042">
        <v>0</v>
      </c>
      <c r="D1042" t="s">
        <v>2626</v>
      </c>
      <c r="E1042" t="s">
        <v>2612</v>
      </c>
      <c r="F1042">
        <v>22</v>
      </c>
      <c r="G1042" s="292" t="s">
        <v>8</v>
      </c>
      <c r="H1042" s="292">
        <v>0</v>
      </c>
      <c r="I1042" s="292">
        <v>0</v>
      </c>
      <c r="J1042" s="292">
        <v>0</v>
      </c>
      <c r="K1042" s="292">
        <v>0</v>
      </c>
      <c r="L1042" s="292">
        <v>0</v>
      </c>
      <c r="M1042" s="292">
        <v>0</v>
      </c>
    </row>
    <row r="1043" spans="1:13" x14ac:dyDescent="0.25">
      <c r="A1043" t="s">
        <v>2552</v>
      </c>
      <c r="B1043" t="s">
        <v>20</v>
      </c>
      <c r="C1043" t="s">
        <v>429</v>
      </c>
      <c r="D1043" t="s">
        <v>2617</v>
      </c>
      <c r="E1043" t="s">
        <v>2612</v>
      </c>
      <c r="F1043">
        <v>29</v>
      </c>
      <c r="G1043" s="292">
        <v>11000000</v>
      </c>
      <c r="H1043" s="292">
        <v>11000000</v>
      </c>
      <c r="I1043" s="292">
        <v>11000000</v>
      </c>
      <c r="J1043" s="292">
        <v>11000000</v>
      </c>
      <c r="K1043" s="292">
        <v>11000000</v>
      </c>
      <c r="L1043" s="292">
        <v>11000000</v>
      </c>
      <c r="M1043" s="292">
        <v>11000000</v>
      </c>
    </row>
    <row r="1044" spans="1:13" x14ac:dyDescent="0.25">
      <c r="A1044" t="s">
        <v>2359</v>
      </c>
      <c r="B1044" t="s">
        <v>20</v>
      </c>
      <c r="C1044">
        <v>0</v>
      </c>
      <c r="D1044" t="s">
        <v>2617</v>
      </c>
      <c r="E1044" t="s">
        <v>2612</v>
      </c>
      <c r="F1044">
        <v>31</v>
      </c>
      <c r="G1044" s="292">
        <v>4000000</v>
      </c>
      <c r="H1044" s="292">
        <v>4000000</v>
      </c>
      <c r="I1044" s="292" t="s">
        <v>7</v>
      </c>
      <c r="J1044" s="292">
        <v>0</v>
      </c>
      <c r="K1044" s="292">
        <v>0</v>
      </c>
      <c r="L1044" s="292">
        <v>0</v>
      </c>
      <c r="M1044" s="292">
        <v>0</v>
      </c>
    </row>
    <row r="1045" spans="1:13" x14ac:dyDescent="0.25">
      <c r="A1045" t="s">
        <v>2361</v>
      </c>
      <c r="B1045" t="s">
        <v>20</v>
      </c>
      <c r="C1045">
        <v>0</v>
      </c>
      <c r="D1045" t="s">
        <v>2618</v>
      </c>
      <c r="E1045" t="s">
        <v>2612</v>
      </c>
      <c r="F1045">
        <v>27</v>
      </c>
      <c r="G1045" s="292">
        <v>2525000</v>
      </c>
      <c r="H1045" s="292" t="s">
        <v>7</v>
      </c>
      <c r="I1045" s="292">
        <v>0</v>
      </c>
      <c r="J1045" s="292">
        <v>0</v>
      </c>
      <c r="K1045" s="292">
        <v>0</v>
      </c>
      <c r="L1045" s="292">
        <v>0</v>
      </c>
      <c r="M1045" s="292">
        <v>0</v>
      </c>
    </row>
    <row r="1046" spans="1:13" x14ac:dyDescent="0.25">
      <c r="A1046" t="s">
        <v>2370</v>
      </c>
      <c r="B1046" t="s">
        <v>20</v>
      </c>
      <c r="C1046">
        <v>0</v>
      </c>
      <c r="D1046" t="s">
        <v>2617</v>
      </c>
      <c r="E1046" t="s">
        <v>2612</v>
      </c>
      <c r="F1046">
        <v>26</v>
      </c>
      <c r="G1046" s="292">
        <v>825000</v>
      </c>
      <c r="H1046" s="292" t="s">
        <v>7</v>
      </c>
      <c r="I1046" s="292">
        <v>0</v>
      </c>
      <c r="J1046" s="292">
        <v>0</v>
      </c>
      <c r="K1046" s="292">
        <v>0</v>
      </c>
      <c r="L1046" s="292">
        <v>0</v>
      </c>
      <c r="M1046" s="292">
        <v>0</v>
      </c>
    </row>
    <row r="1047" spans="1:13" x14ac:dyDescent="0.25">
      <c r="A1047" t="s">
        <v>2376</v>
      </c>
      <c r="B1047" t="s">
        <v>20</v>
      </c>
      <c r="C1047" t="s">
        <v>395</v>
      </c>
      <c r="D1047" t="s">
        <v>2617</v>
      </c>
      <c r="E1047" t="s">
        <v>2612</v>
      </c>
      <c r="F1047">
        <v>24</v>
      </c>
      <c r="G1047" s="292">
        <v>745000</v>
      </c>
      <c r="H1047" s="292" t="s">
        <v>8</v>
      </c>
      <c r="I1047" s="292">
        <v>0</v>
      </c>
      <c r="J1047" s="292">
        <v>0</v>
      </c>
      <c r="K1047" s="292">
        <v>0</v>
      </c>
      <c r="L1047" s="292">
        <v>0</v>
      </c>
      <c r="M1047" s="292">
        <v>0</v>
      </c>
    </row>
    <row r="1048" spans="1:13" x14ac:dyDescent="0.25">
      <c r="A1048" t="s">
        <v>2405</v>
      </c>
      <c r="B1048" t="s">
        <v>20</v>
      </c>
      <c r="C1048">
        <v>0</v>
      </c>
      <c r="D1048" t="s">
        <v>2618</v>
      </c>
      <c r="E1048" t="s">
        <v>2612</v>
      </c>
      <c r="F1048">
        <v>26</v>
      </c>
      <c r="G1048" s="292">
        <v>725000</v>
      </c>
      <c r="H1048" s="292" t="s">
        <v>7</v>
      </c>
      <c r="I1048" s="292">
        <v>0</v>
      </c>
      <c r="J1048" s="292">
        <v>0</v>
      </c>
      <c r="K1048" s="292">
        <v>0</v>
      </c>
      <c r="L1048" s="292">
        <v>0</v>
      </c>
      <c r="M1048" s="292">
        <v>0</v>
      </c>
    </row>
    <row r="1049" spans="1:13" x14ac:dyDescent="0.25">
      <c r="A1049" t="s">
        <v>2386</v>
      </c>
      <c r="B1049" t="s">
        <v>20</v>
      </c>
      <c r="C1049">
        <v>0</v>
      </c>
      <c r="D1049" t="s">
        <v>2617</v>
      </c>
      <c r="E1049" t="s">
        <v>2612</v>
      </c>
      <c r="F1049">
        <v>25</v>
      </c>
      <c r="G1049" s="292">
        <v>675000</v>
      </c>
      <c r="H1049" s="292" t="s">
        <v>8</v>
      </c>
      <c r="I1049" s="292">
        <v>0</v>
      </c>
      <c r="J1049" s="292">
        <v>0</v>
      </c>
      <c r="K1049" s="292">
        <v>0</v>
      </c>
      <c r="L1049" s="292">
        <v>0</v>
      </c>
      <c r="M1049" s="292">
        <v>0</v>
      </c>
    </row>
    <row r="1050" spans="1:13" x14ac:dyDescent="0.25">
      <c r="A1050" t="s">
        <v>2368</v>
      </c>
      <c r="B1050" t="s">
        <v>20</v>
      </c>
      <c r="C1050">
        <v>0</v>
      </c>
      <c r="D1050" t="s">
        <v>2617</v>
      </c>
      <c r="E1050" t="s">
        <v>2612</v>
      </c>
      <c r="F1050">
        <v>24</v>
      </c>
      <c r="G1050" s="292" t="s">
        <v>8</v>
      </c>
      <c r="H1050" s="292">
        <v>0</v>
      </c>
      <c r="I1050" s="292">
        <v>0</v>
      </c>
      <c r="J1050" s="292">
        <v>0</v>
      </c>
      <c r="K1050" s="292">
        <v>0</v>
      </c>
      <c r="L1050" s="292">
        <v>0</v>
      </c>
      <c r="M1050" s="292">
        <v>0</v>
      </c>
    </row>
    <row r="1051" spans="1:13" x14ac:dyDescent="0.25">
      <c r="A1051" t="s">
        <v>2363</v>
      </c>
      <c r="B1051" t="s">
        <v>20</v>
      </c>
      <c r="C1051">
        <v>0</v>
      </c>
      <c r="D1051" t="s">
        <v>128</v>
      </c>
      <c r="E1051" t="s">
        <v>2612</v>
      </c>
      <c r="F1051">
        <v>33</v>
      </c>
      <c r="G1051" s="292">
        <v>5800000</v>
      </c>
      <c r="H1051" s="292">
        <v>5800000</v>
      </c>
      <c r="I1051" s="292">
        <v>5800000</v>
      </c>
      <c r="J1051" s="292">
        <v>5800000</v>
      </c>
      <c r="K1051" s="292" t="s">
        <v>7</v>
      </c>
      <c r="L1051" s="292">
        <v>0</v>
      </c>
      <c r="M1051" s="292">
        <v>0</v>
      </c>
    </row>
    <row r="1052" spans="1:13" x14ac:dyDescent="0.25">
      <c r="A1052" t="s">
        <v>2364</v>
      </c>
      <c r="B1052" t="s">
        <v>20</v>
      </c>
      <c r="C1052">
        <v>0</v>
      </c>
      <c r="D1052" t="s">
        <v>128</v>
      </c>
      <c r="E1052" t="s">
        <v>2612</v>
      </c>
      <c r="F1052">
        <v>27</v>
      </c>
      <c r="G1052" s="292">
        <v>675000</v>
      </c>
      <c r="H1052" s="292" t="s">
        <v>7</v>
      </c>
      <c r="I1052" s="292">
        <v>0</v>
      </c>
      <c r="J1052" s="292">
        <v>0</v>
      </c>
      <c r="K1052" s="292">
        <v>0</v>
      </c>
      <c r="L1052" s="292">
        <v>0</v>
      </c>
      <c r="M1052" s="292">
        <v>0</v>
      </c>
    </row>
    <row r="1053" spans="1:13" x14ac:dyDescent="0.25">
      <c r="A1053" t="s">
        <v>2830</v>
      </c>
      <c r="B1053" t="s">
        <v>20</v>
      </c>
      <c r="C1053" t="s">
        <v>395</v>
      </c>
      <c r="D1053" t="s">
        <v>2613</v>
      </c>
      <c r="E1053" t="s">
        <v>2619</v>
      </c>
      <c r="F1053">
        <v>25</v>
      </c>
      <c r="G1053" s="292">
        <v>1775000</v>
      </c>
      <c r="H1053" s="292" t="s">
        <v>8</v>
      </c>
      <c r="I1053" s="292">
        <v>0</v>
      </c>
      <c r="J1053" s="292">
        <v>0</v>
      </c>
      <c r="K1053" s="292">
        <v>0</v>
      </c>
      <c r="L1053" s="292">
        <v>0</v>
      </c>
      <c r="M1053" s="292">
        <v>0</v>
      </c>
    </row>
    <row r="1054" spans="1:13" x14ac:dyDescent="0.25">
      <c r="A1054" t="s">
        <v>2366</v>
      </c>
      <c r="B1054" t="s">
        <v>20</v>
      </c>
      <c r="C1054" t="s">
        <v>395</v>
      </c>
      <c r="D1054" t="s">
        <v>2676</v>
      </c>
      <c r="E1054" t="s">
        <v>2619</v>
      </c>
      <c r="F1054">
        <v>19</v>
      </c>
      <c r="G1054" s="292">
        <v>1081667</v>
      </c>
      <c r="H1054" s="292">
        <v>1081667</v>
      </c>
      <c r="I1054" s="292">
        <v>1081667</v>
      </c>
      <c r="J1054" s="292" t="s">
        <v>8</v>
      </c>
      <c r="K1054" s="292">
        <v>0</v>
      </c>
      <c r="L1054" s="292">
        <v>0</v>
      </c>
      <c r="M1054" s="292">
        <v>0</v>
      </c>
    </row>
    <row r="1055" spans="1:13" x14ac:dyDescent="0.25">
      <c r="A1055" t="s">
        <v>2367</v>
      </c>
      <c r="B1055" t="s">
        <v>20</v>
      </c>
      <c r="C1055" t="s">
        <v>395</v>
      </c>
      <c r="D1055" t="s">
        <v>73</v>
      </c>
      <c r="E1055" t="s">
        <v>2619</v>
      </c>
      <c r="F1055">
        <v>19</v>
      </c>
      <c r="G1055" s="292">
        <v>1627500</v>
      </c>
      <c r="H1055" s="292">
        <v>1627500</v>
      </c>
      <c r="I1055" s="292">
        <v>1627500</v>
      </c>
      <c r="J1055" s="292" t="s">
        <v>8</v>
      </c>
      <c r="K1055" s="292">
        <v>0</v>
      </c>
      <c r="L1055" s="292">
        <v>0</v>
      </c>
      <c r="M1055" s="292">
        <v>0</v>
      </c>
    </row>
    <row r="1056" spans="1:13" x14ac:dyDescent="0.25">
      <c r="A1056" t="s">
        <v>2369</v>
      </c>
      <c r="B1056" t="s">
        <v>20</v>
      </c>
      <c r="C1056" t="s">
        <v>395</v>
      </c>
      <c r="D1056" t="s">
        <v>73</v>
      </c>
      <c r="E1056" t="s">
        <v>2619</v>
      </c>
      <c r="F1056">
        <v>22</v>
      </c>
      <c r="G1056" s="292">
        <v>925000</v>
      </c>
      <c r="H1056" s="292" t="s">
        <v>8</v>
      </c>
      <c r="I1056" s="292">
        <v>0</v>
      </c>
      <c r="J1056" s="292">
        <v>0</v>
      </c>
      <c r="K1056" s="292">
        <v>0</v>
      </c>
      <c r="L1056" s="292">
        <v>0</v>
      </c>
      <c r="M1056" s="292">
        <v>0</v>
      </c>
    </row>
    <row r="1057" spans="1:13" x14ac:dyDescent="0.25">
      <c r="A1057" t="s">
        <v>2831</v>
      </c>
      <c r="B1057" t="s">
        <v>20</v>
      </c>
      <c r="C1057" t="s">
        <v>397</v>
      </c>
      <c r="D1057" t="s">
        <v>73</v>
      </c>
      <c r="E1057" t="s">
        <v>398</v>
      </c>
      <c r="F1057">
        <v>19</v>
      </c>
      <c r="G1057" s="292">
        <v>925000</v>
      </c>
      <c r="H1057" s="292">
        <v>925000</v>
      </c>
      <c r="I1057" s="292">
        <v>925000</v>
      </c>
      <c r="J1057" s="292" t="s">
        <v>8</v>
      </c>
      <c r="K1057" s="292">
        <v>0</v>
      </c>
      <c r="L1057" s="292">
        <v>0</v>
      </c>
      <c r="M1057" s="292">
        <v>0</v>
      </c>
    </row>
    <row r="1058" spans="1:13" x14ac:dyDescent="0.25">
      <c r="A1058" t="s">
        <v>2832</v>
      </c>
      <c r="B1058" t="s">
        <v>20</v>
      </c>
      <c r="C1058" t="s">
        <v>395</v>
      </c>
      <c r="D1058" t="s">
        <v>73</v>
      </c>
      <c r="E1058" t="s">
        <v>2619</v>
      </c>
      <c r="F1058">
        <v>19</v>
      </c>
      <c r="G1058" s="292">
        <v>791667</v>
      </c>
      <c r="H1058" s="292">
        <v>791667</v>
      </c>
      <c r="I1058" s="292">
        <v>791667</v>
      </c>
      <c r="J1058" s="292" t="s">
        <v>8</v>
      </c>
      <c r="K1058" s="292">
        <v>0</v>
      </c>
      <c r="L1058" s="292">
        <v>0</v>
      </c>
      <c r="M1058" s="292">
        <v>0</v>
      </c>
    </row>
    <row r="1059" spans="1:13" x14ac:dyDescent="0.25">
      <c r="A1059" t="s">
        <v>2377</v>
      </c>
      <c r="B1059" t="s">
        <v>20</v>
      </c>
      <c r="C1059" t="s">
        <v>395</v>
      </c>
      <c r="D1059" t="s">
        <v>73</v>
      </c>
      <c r="E1059" t="s">
        <v>2619</v>
      </c>
      <c r="F1059">
        <v>19</v>
      </c>
      <c r="G1059" s="292">
        <v>913333</v>
      </c>
      <c r="H1059" s="292">
        <v>913333</v>
      </c>
      <c r="I1059" s="292">
        <v>913333</v>
      </c>
      <c r="J1059" s="292" t="s">
        <v>8</v>
      </c>
      <c r="K1059" s="292">
        <v>0</v>
      </c>
      <c r="L1059" s="292">
        <v>0</v>
      </c>
      <c r="M1059" s="292">
        <v>0</v>
      </c>
    </row>
    <row r="1060" spans="1:13" x14ac:dyDescent="0.25">
      <c r="A1060" t="s">
        <v>2378</v>
      </c>
      <c r="B1060" t="s">
        <v>20</v>
      </c>
      <c r="C1060" t="s">
        <v>395</v>
      </c>
      <c r="D1060" t="s">
        <v>73</v>
      </c>
      <c r="E1060" t="s">
        <v>2619</v>
      </c>
      <c r="F1060">
        <v>22</v>
      </c>
      <c r="G1060" s="292">
        <v>743333</v>
      </c>
      <c r="H1060" s="292">
        <v>743333</v>
      </c>
      <c r="I1060" s="292" t="s">
        <v>8</v>
      </c>
      <c r="J1060" s="292">
        <v>0</v>
      </c>
      <c r="K1060" s="292">
        <v>0</v>
      </c>
      <c r="L1060" s="292">
        <v>0</v>
      </c>
      <c r="M1060" s="292">
        <v>0</v>
      </c>
    </row>
    <row r="1061" spans="1:13" x14ac:dyDescent="0.25">
      <c r="A1061" t="s">
        <v>2380</v>
      </c>
      <c r="B1061" t="s">
        <v>20</v>
      </c>
      <c r="C1061" t="s">
        <v>395</v>
      </c>
      <c r="D1061" t="s">
        <v>73</v>
      </c>
      <c r="E1061" t="s">
        <v>2619</v>
      </c>
      <c r="F1061">
        <v>20</v>
      </c>
      <c r="G1061" s="292">
        <v>733333</v>
      </c>
      <c r="H1061" s="292">
        <v>733333</v>
      </c>
      <c r="I1061" s="292" t="s">
        <v>8</v>
      </c>
      <c r="J1061" s="292">
        <v>0</v>
      </c>
      <c r="K1061" s="292">
        <v>0</v>
      </c>
      <c r="L1061" s="292">
        <v>0</v>
      </c>
      <c r="M1061" s="292">
        <v>0</v>
      </c>
    </row>
    <row r="1062" spans="1:13" x14ac:dyDescent="0.25">
      <c r="A1062" t="s">
        <v>2382</v>
      </c>
      <c r="B1062" t="s">
        <v>20</v>
      </c>
      <c r="C1062" t="s">
        <v>395</v>
      </c>
      <c r="D1062" t="s">
        <v>2613</v>
      </c>
      <c r="E1062" t="s">
        <v>2619</v>
      </c>
      <c r="F1062">
        <v>22</v>
      </c>
      <c r="G1062" s="292">
        <v>706667</v>
      </c>
      <c r="H1062" s="292" t="s">
        <v>8</v>
      </c>
      <c r="I1062" s="292">
        <v>0</v>
      </c>
      <c r="J1062" s="292">
        <v>0</v>
      </c>
      <c r="K1062" s="292">
        <v>0</v>
      </c>
      <c r="L1062" s="292">
        <v>0</v>
      </c>
      <c r="M1062" s="292">
        <v>0</v>
      </c>
    </row>
    <row r="1063" spans="1:13" x14ac:dyDescent="0.25">
      <c r="A1063" t="s">
        <v>1441</v>
      </c>
      <c r="B1063" t="s">
        <v>20</v>
      </c>
      <c r="C1063">
        <v>0</v>
      </c>
      <c r="D1063" t="s">
        <v>2611</v>
      </c>
      <c r="E1063" t="s">
        <v>2619</v>
      </c>
      <c r="F1063">
        <v>25</v>
      </c>
      <c r="G1063" s="292">
        <v>700000</v>
      </c>
      <c r="H1063" s="292" t="s">
        <v>8</v>
      </c>
      <c r="I1063" s="292">
        <v>0</v>
      </c>
      <c r="J1063" s="292">
        <v>0</v>
      </c>
      <c r="K1063" s="292">
        <v>0</v>
      </c>
      <c r="L1063" s="292">
        <v>0</v>
      </c>
      <c r="M1063" s="292">
        <v>0</v>
      </c>
    </row>
    <row r="1064" spans="1:13" x14ac:dyDescent="0.25">
      <c r="A1064" t="s">
        <v>2385</v>
      </c>
      <c r="B1064" t="s">
        <v>20</v>
      </c>
      <c r="C1064" t="s">
        <v>395</v>
      </c>
      <c r="D1064" t="s">
        <v>2611</v>
      </c>
      <c r="E1064" t="s">
        <v>2619</v>
      </c>
      <c r="F1064">
        <v>22</v>
      </c>
      <c r="G1064" s="292">
        <v>677777</v>
      </c>
      <c r="H1064" s="292" t="s">
        <v>8</v>
      </c>
      <c r="I1064" s="292">
        <v>0</v>
      </c>
      <c r="J1064" s="292">
        <v>0</v>
      </c>
      <c r="K1064" s="292">
        <v>0</v>
      </c>
      <c r="L1064" s="292">
        <v>0</v>
      </c>
      <c r="M1064" s="292">
        <v>0</v>
      </c>
    </row>
    <row r="1065" spans="1:13" x14ac:dyDescent="0.25">
      <c r="A1065" t="s">
        <v>2381</v>
      </c>
      <c r="B1065" t="s">
        <v>20</v>
      </c>
      <c r="C1065">
        <v>0</v>
      </c>
      <c r="D1065" t="s">
        <v>2621</v>
      </c>
      <c r="E1065" t="s">
        <v>2619</v>
      </c>
      <c r="F1065">
        <v>23</v>
      </c>
      <c r="G1065" s="292" t="s">
        <v>8</v>
      </c>
      <c r="H1065" s="292">
        <v>0</v>
      </c>
      <c r="I1065" s="292">
        <v>0</v>
      </c>
      <c r="J1065" s="292">
        <v>0</v>
      </c>
      <c r="K1065" s="292">
        <v>0</v>
      </c>
      <c r="L1065" s="292">
        <v>0</v>
      </c>
      <c r="M1065" s="292">
        <v>0</v>
      </c>
    </row>
    <row r="1066" spans="1:13" x14ac:dyDescent="0.25">
      <c r="A1066" t="s">
        <v>2356</v>
      </c>
      <c r="B1066" t="s">
        <v>20</v>
      </c>
      <c r="C1066">
        <v>0</v>
      </c>
      <c r="D1066" t="s">
        <v>2615</v>
      </c>
      <c r="E1066" t="s">
        <v>2619</v>
      </c>
      <c r="F1066">
        <v>23</v>
      </c>
      <c r="G1066" s="292" t="s">
        <v>8</v>
      </c>
      <c r="H1066" s="292">
        <v>0</v>
      </c>
      <c r="I1066" s="292">
        <v>0</v>
      </c>
      <c r="J1066" s="292">
        <v>0</v>
      </c>
      <c r="K1066" s="292">
        <v>0</v>
      </c>
      <c r="L1066" s="292">
        <v>0</v>
      </c>
      <c r="M1066" s="292">
        <v>0</v>
      </c>
    </row>
    <row r="1067" spans="1:13" x14ac:dyDescent="0.25">
      <c r="A1067" t="s">
        <v>2833</v>
      </c>
      <c r="B1067" t="s">
        <v>20</v>
      </c>
      <c r="C1067" t="s">
        <v>395</v>
      </c>
      <c r="D1067" t="s">
        <v>2618</v>
      </c>
      <c r="E1067" t="s">
        <v>2619</v>
      </c>
      <c r="F1067">
        <v>20</v>
      </c>
      <c r="G1067" s="292">
        <v>1775000</v>
      </c>
      <c r="H1067" s="292">
        <v>1775000</v>
      </c>
      <c r="I1067" s="292">
        <v>1775000</v>
      </c>
      <c r="J1067" s="292" t="s">
        <v>8</v>
      </c>
      <c r="K1067" s="292">
        <v>0</v>
      </c>
      <c r="L1067" s="292">
        <v>0</v>
      </c>
      <c r="M1067" s="292">
        <v>0</v>
      </c>
    </row>
    <row r="1068" spans="1:13" x14ac:dyDescent="0.25">
      <c r="A1068" t="s">
        <v>2834</v>
      </c>
      <c r="B1068" t="s">
        <v>20</v>
      </c>
      <c r="C1068" t="s">
        <v>395</v>
      </c>
      <c r="D1068" t="s">
        <v>2617</v>
      </c>
      <c r="E1068" t="s">
        <v>2619</v>
      </c>
      <c r="F1068">
        <v>20</v>
      </c>
      <c r="G1068" s="292">
        <v>925000</v>
      </c>
      <c r="H1068" s="292">
        <v>925000</v>
      </c>
      <c r="I1068" s="292">
        <v>925000</v>
      </c>
      <c r="J1068" s="292" t="s">
        <v>8</v>
      </c>
      <c r="K1068" s="292">
        <v>0</v>
      </c>
      <c r="L1068" s="292">
        <v>0</v>
      </c>
      <c r="M1068" s="292">
        <v>0</v>
      </c>
    </row>
    <row r="1069" spans="1:13" x14ac:dyDescent="0.25">
      <c r="A1069" t="s">
        <v>2835</v>
      </c>
      <c r="B1069" t="s">
        <v>20</v>
      </c>
      <c r="C1069" t="s">
        <v>395</v>
      </c>
      <c r="D1069" t="s">
        <v>2618</v>
      </c>
      <c r="E1069" t="s">
        <v>2619</v>
      </c>
      <c r="F1069">
        <v>20</v>
      </c>
      <c r="G1069" s="292">
        <v>801667</v>
      </c>
      <c r="H1069" s="292">
        <v>801667</v>
      </c>
      <c r="I1069" s="292">
        <v>801667</v>
      </c>
      <c r="J1069" s="292" t="s">
        <v>8</v>
      </c>
      <c r="K1069" s="292">
        <v>0</v>
      </c>
      <c r="L1069" s="292">
        <v>0</v>
      </c>
      <c r="M1069" s="292">
        <v>0</v>
      </c>
    </row>
    <row r="1070" spans="1:13" x14ac:dyDescent="0.25">
      <c r="A1070" t="s">
        <v>2372</v>
      </c>
      <c r="B1070" t="s">
        <v>20</v>
      </c>
      <c r="C1070" t="s">
        <v>395</v>
      </c>
      <c r="D1070" t="s">
        <v>2618</v>
      </c>
      <c r="E1070" t="s">
        <v>2619</v>
      </c>
      <c r="F1070">
        <v>21</v>
      </c>
      <c r="G1070" s="292">
        <v>894166</v>
      </c>
      <c r="H1070" s="292">
        <v>894166</v>
      </c>
      <c r="I1070" s="292" t="s">
        <v>8</v>
      </c>
      <c r="J1070" s="292">
        <v>0</v>
      </c>
      <c r="K1070" s="292">
        <v>0</v>
      </c>
      <c r="L1070" s="292">
        <v>0</v>
      </c>
      <c r="M1070" s="292">
        <v>0</v>
      </c>
    </row>
    <row r="1071" spans="1:13" x14ac:dyDescent="0.25">
      <c r="A1071" t="s">
        <v>2374</v>
      </c>
      <c r="B1071" t="s">
        <v>20</v>
      </c>
      <c r="C1071" t="s">
        <v>395</v>
      </c>
      <c r="D1071" t="s">
        <v>2617</v>
      </c>
      <c r="E1071" t="s">
        <v>2619</v>
      </c>
      <c r="F1071">
        <v>22</v>
      </c>
      <c r="G1071" s="292">
        <v>925000</v>
      </c>
      <c r="H1071" s="292" t="s">
        <v>8</v>
      </c>
      <c r="I1071" s="292">
        <v>0</v>
      </c>
      <c r="J1071" s="292">
        <v>0</v>
      </c>
      <c r="K1071" s="292">
        <v>0</v>
      </c>
      <c r="L1071" s="292">
        <v>0</v>
      </c>
      <c r="M1071" s="292">
        <v>0</v>
      </c>
    </row>
    <row r="1072" spans="1:13" x14ac:dyDescent="0.25">
      <c r="A1072" t="s">
        <v>2379</v>
      </c>
      <c r="B1072" t="s">
        <v>20</v>
      </c>
      <c r="C1072" t="s">
        <v>395</v>
      </c>
      <c r="D1072" t="s">
        <v>2618</v>
      </c>
      <c r="E1072" t="s">
        <v>2619</v>
      </c>
      <c r="F1072">
        <v>22</v>
      </c>
      <c r="G1072" s="292">
        <v>733333</v>
      </c>
      <c r="H1072" s="292" t="s">
        <v>8</v>
      </c>
      <c r="I1072" s="292">
        <v>0</v>
      </c>
      <c r="J1072" s="292">
        <v>0</v>
      </c>
      <c r="K1072" s="292">
        <v>0</v>
      </c>
      <c r="L1072" s="292">
        <v>0</v>
      </c>
      <c r="M1072" s="292">
        <v>0</v>
      </c>
    </row>
    <row r="1073" spans="1:13" x14ac:dyDescent="0.25">
      <c r="A1073" t="s">
        <v>2383</v>
      </c>
      <c r="B1073" t="s">
        <v>20</v>
      </c>
      <c r="C1073" t="s">
        <v>395</v>
      </c>
      <c r="D1073" t="s">
        <v>82</v>
      </c>
      <c r="E1073" t="s">
        <v>2619</v>
      </c>
      <c r="F1073">
        <v>20</v>
      </c>
      <c r="G1073" s="292">
        <v>705556</v>
      </c>
      <c r="H1073" s="292">
        <v>705556</v>
      </c>
      <c r="I1073" s="292" t="s">
        <v>8</v>
      </c>
      <c r="J1073" s="292">
        <v>0</v>
      </c>
      <c r="K1073" s="292">
        <v>0</v>
      </c>
      <c r="L1073" s="292">
        <v>0</v>
      </c>
      <c r="M1073" s="292">
        <v>0</v>
      </c>
    </row>
    <row r="1074" spans="1:13" x14ac:dyDescent="0.25">
      <c r="A1074" t="s">
        <v>2362</v>
      </c>
      <c r="B1074" t="s">
        <v>20</v>
      </c>
      <c r="C1074">
        <v>0</v>
      </c>
      <c r="D1074" t="s">
        <v>2618</v>
      </c>
      <c r="E1074" t="s">
        <v>2619</v>
      </c>
      <c r="F1074">
        <v>24</v>
      </c>
      <c r="G1074" s="292" t="s">
        <v>8</v>
      </c>
      <c r="H1074" s="292">
        <v>0</v>
      </c>
      <c r="I1074" s="292">
        <v>0</v>
      </c>
      <c r="J1074" s="292">
        <v>0</v>
      </c>
      <c r="K1074" s="292">
        <v>0</v>
      </c>
      <c r="L1074" s="292">
        <v>0</v>
      </c>
      <c r="M1074" s="292">
        <v>0</v>
      </c>
    </row>
    <row r="1075" spans="1:13" x14ac:dyDescent="0.25">
      <c r="A1075" t="s">
        <v>2371</v>
      </c>
      <c r="B1075" t="s">
        <v>20</v>
      </c>
      <c r="C1075" t="s">
        <v>395</v>
      </c>
      <c r="D1075" t="s">
        <v>128</v>
      </c>
      <c r="E1075" t="s">
        <v>2619</v>
      </c>
      <c r="F1075">
        <v>20</v>
      </c>
      <c r="G1075" s="292">
        <v>927500</v>
      </c>
      <c r="H1075" s="292">
        <v>927500</v>
      </c>
      <c r="I1075" s="292">
        <v>927500</v>
      </c>
      <c r="J1075" s="292" t="s">
        <v>8</v>
      </c>
      <c r="K1075" s="292">
        <v>0</v>
      </c>
      <c r="L1075" s="292">
        <v>0</v>
      </c>
      <c r="M1075" s="292">
        <v>0</v>
      </c>
    </row>
    <row r="1076" spans="1:13" x14ac:dyDescent="0.25">
      <c r="A1076" t="s">
        <v>2375</v>
      </c>
      <c r="B1076" t="s">
        <v>20</v>
      </c>
      <c r="C1076" t="s">
        <v>395</v>
      </c>
      <c r="D1076" t="s">
        <v>128</v>
      </c>
      <c r="E1076" t="s">
        <v>2619</v>
      </c>
      <c r="F1076">
        <v>21</v>
      </c>
      <c r="G1076" s="292">
        <v>783333</v>
      </c>
      <c r="H1076" s="292" t="s">
        <v>8</v>
      </c>
      <c r="I1076" s="292">
        <v>0</v>
      </c>
      <c r="J1076" s="292">
        <v>0</v>
      </c>
      <c r="K1076" s="292">
        <v>0</v>
      </c>
      <c r="L1076" s="292">
        <v>0</v>
      </c>
      <c r="M1076" s="292">
        <v>0</v>
      </c>
    </row>
    <row r="1077" spans="1:13" x14ac:dyDescent="0.25">
      <c r="A1077" t="s">
        <v>2365</v>
      </c>
      <c r="B1077" t="s">
        <v>20</v>
      </c>
      <c r="C1077">
        <v>0</v>
      </c>
      <c r="D1077" t="s">
        <v>128</v>
      </c>
      <c r="E1077" t="s">
        <v>2619</v>
      </c>
      <c r="F1077">
        <v>24</v>
      </c>
      <c r="G1077" s="292" t="s">
        <v>8</v>
      </c>
      <c r="H1077" s="292">
        <v>0</v>
      </c>
      <c r="I1077" s="292">
        <v>0</v>
      </c>
      <c r="J1077" s="292">
        <v>0</v>
      </c>
      <c r="K1077" s="292">
        <v>0</v>
      </c>
      <c r="L1077" s="292">
        <v>0</v>
      </c>
      <c r="M1077" s="292">
        <v>0</v>
      </c>
    </row>
    <row r="1078" spans="1:13" x14ac:dyDescent="0.25">
      <c r="A1078" t="s">
        <v>2512</v>
      </c>
      <c r="B1078" t="s">
        <v>10</v>
      </c>
      <c r="C1078">
        <v>0</v>
      </c>
      <c r="D1078" t="s">
        <v>73</v>
      </c>
      <c r="E1078" t="s">
        <v>2612</v>
      </c>
      <c r="F1078">
        <v>22</v>
      </c>
      <c r="G1078" s="292">
        <v>10000000</v>
      </c>
      <c r="H1078" s="292">
        <v>10000000</v>
      </c>
      <c r="I1078" s="292">
        <v>10000000</v>
      </c>
      <c r="J1078" s="292">
        <v>10000000</v>
      </c>
      <c r="K1078" s="292">
        <v>10000000</v>
      </c>
      <c r="L1078" s="292">
        <v>10000000</v>
      </c>
      <c r="M1078" s="292">
        <v>10000000</v>
      </c>
    </row>
    <row r="1079" spans="1:13" x14ac:dyDescent="0.25">
      <c r="A1079" t="s">
        <v>1396</v>
      </c>
      <c r="B1079" t="s">
        <v>10</v>
      </c>
      <c r="C1079" t="s">
        <v>429</v>
      </c>
      <c r="D1079" t="s">
        <v>2615</v>
      </c>
      <c r="E1079" t="s">
        <v>2612</v>
      </c>
      <c r="F1079">
        <v>27</v>
      </c>
      <c r="G1079" s="292">
        <v>9000000</v>
      </c>
      <c r="H1079" s="292">
        <v>9000000</v>
      </c>
      <c r="I1079" s="292">
        <v>9000000</v>
      </c>
      <c r="J1079" s="292">
        <v>9000000</v>
      </c>
      <c r="K1079" s="292">
        <v>9000000</v>
      </c>
      <c r="L1079" s="292">
        <v>9000000</v>
      </c>
      <c r="M1079" s="292">
        <v>9000000</v>
      </c>
    </row>
    <row r="1080" spans="1:13" x14ac:dyDescent="0.25">
      <c r="A1080" t="s">
        <v>2513</v>
      </c>
      <c r="B1080" t="s">
        <v>10</v>
      </c>
      <c r="C1080" t="s">
        <v>390</v>
      </c>
      <c r="D1080" t="s">
        <v>2611</v>
      </c>
      <c r="E1080" t="s">
        <v>2612</v>
      </c>
      <c r="F1080">
        <v>31</v>
      </c>
      <c r="G1080" s="292">
        <v>6000000</v>
      </c>
      <c r="H1080" s="292">
        <v>6000000</v>
      </c>
      <c r="I1080" s="292">
        <v>6000000</v>
      </c>
      <c r="J1080" s="292">
        <v>6000000</v>
      </c>
      <c r="K1080" s="292" t="s">
        <v>7</v>
      </c>
      <c r="L1080" s="292">
        <v>0</v>
      </c>
      <c r="M1080" s="292">
        <v>0</v>
      </c>
    </row>
    <row r="1081" spans="1:13" x14ac:dyDescent="0.25">
      <c r="A1081" t="s">
        <v>1405</v>
      </c>
      <c r="B1081" t="s">
        <v>10</v>
      </c>
      <c r="C1081">
        <v>0</v>
      </c>
      <c r="D1081" t="s">
        <v>2627</v>
      </c>
      <c r="E1081" t="s">
        <v>2612</v>
      </c>
      <c r="F1081">
        <v>23</v>
      </c>
      <c r="G1081" s="292">
        <v>3650000</v>
      </c>
      <c r="H1081" s="292" t="s">
        <v>8</v>
      </c>
      <c r="I1081" s="292">
        <v>0</v>
      </c>
      <c r="J1081" s="292">
        <v>0</v>
      </c>
      <c r="K1081" s="292">
        <v>0</v>
      </c>
      <c r="L1081" s="292">
        <v>0</v>
      </c>
      <c r="M1081" s="292">
        <v>0</v>
      </c>
    </row>
    <row r="1082" spans="1:13" x14ac:dyDescent="0.25">
      <c r="A1082" t="s">
        <v>1397</v>
      </c>
      <c r="B1082" t="s">
        <v>10</v>
      </c>
      <c r="C1082">
        <v>0</v>
      </c>
      <c r="D1082" t="s">
        <v>2623</v>
      </c>
      <c r="E1082" t="s">
        <v>2612</v>
      </c>
      <c r="F1082">
        <v>32</v>
      </c>
      <c r="G1082" s="292">
        <v>3500000</v>
      </c>
      <c r="H1082" s="292" t="s">
        <v>7</v>
      </c>
      <c r="I1082" s="292">
        <v>0</v>
      </c>
      <c r="J1082" s="292">
        <v>0</v>
      </c>
      <c r="K1082" s="292">
        <v>0</v>
      </c>
      <c r="L1082" s="292">
        <v>0</v>
      </c>
      <c r="M1082" s="292">
        <v>0</v>
      </c>
    </row>
    <row r="1083" spans="1:13" x14ac:dyDescent="0.25">
      <c r="A1083" t="s">
        <v>1398</v>
      </c>
      <c r="B1083" t="s">
        <v>10</v>
      </c>
      <c r="C1083">
        <v>0</v>
      </c>
      <c r="D1083" t="s">
        <v>2615</v>
      </c>
      <c r="E1083" t="s">
        <v>2612</v>
      </c>
      <c r="F1083">
        <v>27</v>
      </c>
      <c r="G1083" s="292">
        <v>3000000</v>
      </c>
      <c r="H1083" s="292" t="s">
        <v>7</v>
      </c>
      <c r="I1083" s="292">
        <v>0</v>
      </c>
      <c r="J1083" s="292">
        <v>0</v>
      </c>
      <c r="K1083" s="292">
        <v>0</v>
      </c>
      <c r="L1083" s="292">
        <v>0</v>
      </c>
      <c r="M1083" s="292">
        <v>0</v>
      </c>
    </row>
    <row r="1084" spans="1:13" x14ac:dyDescent="0.25">
      <c r="A1084" t="s">
        <v>1811</v>
      </c>
      <c r="B1084" t="s">
        <v>10</v>
      </c>
      <c r="C1084">
        <v>0</v>
      </c>
      <c r="D1084" t="s">
        <v>2615</v>
      </c>
      <c r="E1084" t="s">
        <v>2612</v>
      </c>
      <c r="F1084">
        <v>26</v>
      </c>
      <c r="G1084" s="292">
        <v>2275000</v>
      </c>
      <c r="H1084" s="292" t="s">
        <v>7</v>
      </c>
      <c r="I1084" s="292">
        <v>0</v>
      </c>
      <c r="J1084" s="292">
        <v>0</v>
      </c>
      <c r="K1084" s="292">
        <v>0</v>
      </c>
      <c r="L1084" s="292">
        <v>0</v>
      </c>
      <c r="M1084" s="292">
        <v>0</v>
      </c>
    </row>
    <row r="1085" spans="1:13" x14ac:dyDescent="0.25">
      <c r="A1085" t="s">
        <v>1401</v>
      </c>
      <c r="B1085" t="s">
        <v>10</v>
      </c>
      <c r="C1085">
        <v>0</v>
      </c>
      <c r="D1085" t="s">
        <v>2613</v>
      </c>
      <c r="E1085" t="s">
        <v>2612</v>
      </c>
      <c r="F1085">
        <v>27</v>
      </c>
      <c r="G1085" s="292">
        <v>1050000</v>
      </c>
      <c r="H1085" s="292" t="s">
        <v>7</v>
      </c>
      <c r="I1085" s="292">
        <v>0</v>
      </c>
      <c r="J1085" s="292">
        <v>0</v>
      </c>
      <c r="K1085" s="292">
        <v>0</v>
      </c>
      <c r="L1085" s="292">
        <v>0</v>
      </c>
      <c r="M1085" s="292">
        <v>0</v>
      </c>
    </row>
    <row r="1086" spans="1:13" x14ac:dyDescent="0.25">
      <c r="A1086" t="s">
        <v>1403</v>
      </c>
      <c r="B1086" t="s">
        <v>10</v>
      </c>
      <c r="C1086" t="s">
        <v>395</v>
      </c>
      <c r="D1086" t="s">
        <v>73</v>
      </c>
      <c r="E1086" t="s">
        <v>2612</v>
      </c>
      <c r="F1086">
        <v>20</v>
      </c>
      <c r="G1086" s="292">
        <v>1491666</v>
      </c>
      <c r="H1086" s="292" t="s">
        <v>8</v>
      </c>
      <c r="I1086" s="292">
        <v>0</v>
      </c>
      <c r="J1086" s="292">
        <v>0</v>
      </c>
      <c r="K1086" s="292">
        <v>0</v>
      </c>
      <c r="L1086" s="292">
        <v>0</v>
      </c>
      <c r="M1086" s="292">
        <v>0</v>
      </c>
    </row>
    <row r="1087" spans="1:13" x14ac:dyDescent="0.25">
      <c r="A1087" t="s">
        <v>1399</v>
      </c>
      <c r="B1087" t="s">
        <v>10</v>
      </c>
      <c r="C1087">
        <v>0</v>
      </c>
      <c r="D1087" t="s">
        <v>2626</v>
      </c>
      <c r="E1087" t="s">
        <v>2612</v>
      </c>
      <c r="F1087">
        <v>25</v>
      </c>
      <c r="G1087" s="292" t="s">
        <v>8</v>
      </c>
      <c r="H1087" s="292">
        <v>0</v>
      </c>
      <c r="I1087" s="292">
        <v>0</v>
      </c>
      <c r="J1087" s="292">
        <v>0</v>
      </c>
      <c r="K1087" s="292">
        <v>0</v>
      </c>
      <c r="L1087" s="292">
        <v>0</v>
      </c>
      <c r="M1087" s="292">
        <v>0</v>
      </c>
    </row>
    <row r="1088" spans="1:13" x14ac:dyDescent="0.25">
      <c r="A1088" t="s">
        <v>1400</v>
      </c>
      <c r="B1088" t="s">
        <v>10</v>
      </c>
      <c r="C1088">
        <v>0</v>
      </c>
      <c r="D1088" t="s">
        <v>2626</v>
      </c>
      <c r="E1088" t="s">
        <v>2612</v>
      </c>
      <c r="F1088">
        <v>26</v>
      </c>
      <c r="G1088" s="292" t="s">
        <v>8</v>
      </c>
      <c r="H1088" s="292">
        <v>0</v>
      </c>
      <c r="I1088" s="292">
        <v>0</v>
      </c>
      <c r="J1088" s="292">
        <v>0</v>
      </c>
      <c r="K1088" s="292">
        <v>0</v>
      </c>
      <c r="L1088" s="292">
        <v>0</v>
      </c>
      <c r="M1088" s="292">
        <v>0</v>
      </c>
    </row>
    <row r="1089" spans="1:13" x14ac:dyDescent="0.25">
      <c r="A1089" t="s">
        <v>1404</v>
      </c>
      <c r="B1089" t="s">
        <v>10</v>
      </c>
      <c r="C1089">
        <v>0</v>
      </c>
      <c r="D1089" t="s">
        <v>2626</v>
      </c>
      <c r="E1089" t="s">
        <v>2612</v>
      </c>
      <c r="F1089">
        <v>25</v>
      </c>
      <c r="G1089" s="292" t="s">
        <v>8</v>
      </c>
      <c r="H1089" s="292">
        <v>0</v>
      </c>
      <c r="I1089" s="292">
        <v>0</v>
      </c>
      <c r="J1089" s="292">
        <v>0</v>
      </c>
      <c r="K1089" s="292">
        <v>0</v>
      </c>
      <c r="L1089" s="292">
        <v>0</v>
      </c>
      <c r="M1089" s="292">
        <v>0</v>
      </c>
    </row>
    <row r="1090" spans="1:13" x14ac:dyDescent="0.25">
      <c r="A1090" t="s">
        <v>1406</v>
      </c>
      <c r="B1090" t="s">
        <v>10</v>
      </c>
      <c r="C1090">
        <v>0</v>
      </c>
      <c r="D1090" t="s">
        <v>2617</v>
      </c>
      <c r="E1090" t="s">
        <v>2612</v>
      </c>
      <c r="F1090">
        <v>24</v>
      </c>
      <c r="G1090" s="292">
        <v>5400000</v>
      </c>
      <c r="H1090" s="292">
        <v>5400000</v>
      </c>
      <c r="I1090" s="292">
        <v>5400000</v>
      </c>
      <c r="J1090" s="292" t="s">
        <v>7</v>
      </c>
      <c r="K1090" s="292">
        <v>0</v>
      </c>
      <c r="L1090" s="292">
        <v>0</v>
      </c>
      <c r="M1090" s="292">
        <v>0</v>
      </c>
    </row>
    <row r="1091" spans="1:13" x14ac:dyDescent="0.25">
      <c r="A1091" t="s">
        <v>2514</v>
      </c>
      <c r="B1091" t="s">
        <v>10</v>
      </c>
      <c r="C1091">
        <v>0</v>
      </c>
      <c r="D1091" t="s">
        <v>2617</v>
      </c>
      <c r="E1091" t="s">
        <v>2612</v>
      </c>
      <c r="F1091">
        <v>28</v>
      </c>
      <c r="G1091" s="292">
        <v>5142857</v>
      </c>
      <c r="H1091" s="292" t="s">
        <v>7</v>
      </c>
      <c r="I1091" s="292">
        <v>0</v>
      </c>
      <c r="J1091" s="292">
        <v>0</v>
      </c>
      <c r="K1091" s="292">
        <v>0</v>
      </c>
      <c r="L1091" s="292">
        <v>0</v>
      </c>
      <c r="M1091" s="292">
        <v>0</v>
      </c>
    </row>
    <row r="1092" spans="1:13" x14ac:dyDescent="0.25">
      <c r="A1092" t="s">
        <v>1407</v>
      </c>
      <c r="B1092" t="s">
        <v>10</v>
      </c>
      <c r="C1092">
        <v>0</v>
      </c>
      <c r="D1092" t="s">
        <v>2618</v>
      </c>
      <c r="E1092" t="s">
        <v>2612</v>
      </c>
      <c r="F1092">
        <v>29</v>
      </c>
      <c r="G1092" s="292">
        <v>4000000</v>
      </c>
      <c r="H1092" s="292" t="s">
        <v>7</v>
      </c>
      <c r="I1092" s="292">
        <v>0</v>
      </c>
      <c r="J1092" s="292">
        <v>0</v>
      </c>
      <c r="K1092" s="292">
        <v>0</v>
      </c>
      <c r="L1092" s="292">
        <v>0</v>
      </c>
      <c r="M1092" s="292">
        <v>0</v>
      </c>
    </row>
    <row r="1093" spans="1:13" x14ac:dyDescent="0.25">
      <c r="A1093" t="s">
        <v>2482</v>
      </c>
      <c r="B1093" t="s">
        <v>10</v>
      </c>
      <c r="C1093">
        <v>0</v>
      </c>
      <c r="D1093" t="s">
        <v>2617</v>
      </c>
      <c r="E1093" t="s">
        <v>2612</v>
      </c>
      <c r="F1093">
        <v>26</v>
      </c>
      <c r="G1093" s="292">
        <v>3875000</v>
      </c>
      <c r="H1093" s="292">
        <v>3875000</v>
      </c>
      <c r="I1093" s="292">
        <v>3875000</v>
      </c>
      <c r="J1093" s="292" t="s">
        <v>7</v>
      </c>
      <c r="K1093" s="292">
        <v>0</v>
      </c>
      <c r="L1093" s="292">
        <v>0</v>
      </c>
      <c r="M1093" s="292">
        <v>0</v>
      </c>
    </row>
    <row r="1094" spans="1:13" x14ac:dyDescent="0.25">
      <c r="A1094" t="s">
        <v>2209</v>
      </c>
      <c r="B1094" t="s">
        <v>10</v>
      </c>
      <c r="C1094">
        <v>0</v>
      </c>
      <c r="D1094" t="s">
        <v>2617</v>
      </c>
      <c r="E1094" t="s">
        <v>2612</v>
      </c>
      <c r="F1094">
        <v>25</v>
      </c>
      <c r="G1094" s="292">
        <v>3387500</v>
      </c>
      <c r="H1094" s="292" t="s">
        <v>8</v>
      </c>
      <c r="I1094" s="292">
        <v>0</v>
      </c>
      <c r="J1094" s="292">
        <v>0</v>
      </c>
      <c r="K1094" s="292">
        <v>0</v>
      </c>
      <c r="L1094" s="292">
        <v>0</v>
      </c>
      <c r="M1094" s="292">
        <v>0</v>
      </c>
    </row>
    <row r="1095" spans="1:13" x14ac:dyDescent="0.25">
      <c r="A1095" t="s">
        <v>1409</v>
      </c>
      <c r="B1095" t="s">
        <v>10</v>
      </c>
      <c r="C1095">
        <v>0</v>
      </c>
      <c r="D1095" t="s">
        <v>2618</v>
      </c>
      <c r="E1095" t="s">
        <v>2612</v>
      </c>
      <c r="F1095">
        <v>34</v>
      </c>
      <c r="G1095" s="292">
        <v>2250000</v>
      </c>
      <c r="H1095" s="292" t="s">
        <v>7</v>
      </c>
      <c r="I1095" s="292">
        <v>0</v>
      </c>
      <c r="J1095" s="292">
        <v>0</v>
      </c>
      <c r="K1095" s="292">
        <v>0</v>
      </c>
      <c r="L1095" s="292">
        <v>0</v>
      </c>
      <c r="M1095" s="292">
        <v>0</v>
      </c>
    </row>
    <row r="1096" spans="1:13" x14ac:dyDescent="0.25">
      <c r="A1096" t="s">
        <v>1411</v>
      </c>
      <c r="B1096" t="s">
        <v>10</v>
      </c>
      <c r="C1096" t="s">
        <v>395</v>
      </c>
      <c r="D1096" t="s">
        <v>2618</v>
      </c>
      <c r="E1096" t="s">
        <v>2612</v>
      </c>
      <c r="F1096">
        <v>19</v>
      </c>
      <c r="G1096" s="292">
        <v>3775000</v>
      </c>
      <c r="H1096" s="292">
        <v>3775000</v>
      </c>
      <c r="I1096" s="292" t="s">
        <v>8</v>
      </c>
      <c r="J1096" s="292">
        <v>0</v>
      </c>
      <c r="K1096" s="292">
        <v>0</v>
      </c>
      <c r="L1096" s="292">
        <v>0</v>
      </c>
      <c r="M1096" s="292">
        <v>0</v>
      </c>
    </row>
    <row r="1097" spans="1:13" x14ac:dyDescent="0.25">
      <c r="A1097" t="s">
        <v>1422</v>
      </c>
      <c r="B1097" t="s">
        <v>10</v>
      </c>
      <c r="C1097">
        <v>0</v>
      </c>
      <c r="D1097" t="s">
        <v>2617</v>
      </c>
      <c r="E1097" t="s">
        <v>2612</v>
      </c>
      <c r="F1097">
        <v>26</v>
      </c>
      <c r="G1097" s="292">
        <v>812500</v>
      </c>
      <c r="H1097" s="292" t="s">
        <v>7</v>
      </c>
      <c r="I1097" s="292">
        <v>0</v>
      </c>
      <c r="J1097" s="292">
        <v>0</v>
      </c>
      <c r="K1097" s="292">
        <v>0</v>
      </c>
      <c r="L1097" s="292">
        <v>0</v>
      </c>
      <c r="M1097" s="292">
        <v>0</v>
      </c>
    </row>
    <row r="1098" spans="1:13" x14ac:dyDescent="0.25">
      <c r="A1098" t="s">
        <v>1410</v>
      </c>
      <c r="B1098" t="s">
        <v>10</v>
      </c>
      <c r="C1098">
        <v>0</v>
      </c>
      <c r="D1098" t="s">
        <v>2618</v>
      </c>
      <c r="E1098" t="s">
        <v>2612</v>
      </c>
      <c r="F1098">
        <v>25</v>
      </c>
      <c r="G1098" s="292" t="s">
        <v>8</v>
      </c>
      <c r="H1098" s="292">
        <v>0</v>
      </c>
      <c r="I1098" s="292">
        <v>0</v>
      </c>
      <c r="J1098" s="292">
        <v>0</v>
      </c>
      <c r="K1098" s="292">
        <v>0</v>
      </c>
      <c r="L1098" s="292">
        <v>0</v>
      </c>
      <c r="M1098" s="292">
        <v>0</v>
      </c>
    </row>
    <row r="1099" spans="1:13" x14ac:dyDescent="0.25">
      <c r="A1099" t="s">
        <v>1412</v>
      </c>
      <c r="B1099" t="s">
        <v>10</v>
      </c>
      <c r="C1099">
        <v>0</v>
      </c>
      <c r="D1099" t="s">
        <v>128</v>
      </c>
      <c r="E1099" t="s">
        <v>2612</v>
      </c>
      <c r="F1099">
        <v>33</v>
      </c>
      <c r="G1099" s="292">
        <v>2750000</v>
      </c>
      <c r="H1099" s="292">
        <v>2750000</v>
      </c>
      <c r="I1099" s="292" t="s">
        <v>7</v>
      </c>
      <c r="J1099" s="292">
        <v>0</v>
      </c>
      <c r="K1099" s="292">
        <v>0</v>
      </c>
      <c r="L1099" s="292">
        <v>0</v>
      </c>
      <c r="M1099" s="292">
        <v>0</v>
      </c>
    </row>
    <row r="1100" spans="1:13" x14ac:dyDescent="0.25">
      <c r="A1100" t="s">
        <v>1413</v>
      </c>
      <c r="B1100" t="s">
        <v>10</v>
      </c>
      <c r="C1100">
        <v>0</v>
      </c>
      <c r="D1100" t="s">
        <v>128</v>
      </c>
      <c r="E1100" t="s">
        <v>2612</v>
      </c>
      <c r="F1100">
        <v>25</v>
      </c>
      <c r="G1100" s="292" t="s">
        <v>8</v>
      </c>
      <c r="H1100" s="292">
        <v>0</v>
      </c>
      <c r="I1100" s="292">
        <v>0</v>
      </c>
      <c r="J1100" s="292">
        <v>0</v>
      </c>
      <c r="K1100" s="292">
        <v>0</v>
      </c>
      <c r="L1100" s="292">
        <v>0</v>
      </c>
      <c r="M1100" s="292">
        <v>0</v>
      </c>
    </row>
    <row r="1101" spans="1:13" x14ac:dyDescent="0.25">
      <c r="A1101" t="s">
        <v>1414</v>
      </c>
      <c r="B1101" t="s">
        <v>10</v>
      </c>
      <c r="C1101" t="s">
        <v>395</v>
      </c>
      <c r="D1101" t="s">
        <v>73</v>
      </c>
      <c r="E1101" t="s">
        <v>2619</v>
      </c>
      <c r="F1101">
        <v>24</v>
      </c>
      <c r="G1101" s="292">
        <v>925000</v>
      </c>
      <c r="H1101" s="292" t="s">
        <v>8</v>
      </c>
      <c r="I1101" s="292">
        <v>0</v>
      </c>
      <c r="J1101" s="292">
        <v>0</v>
      </c>
      <c r="K1101" s="292">
        <v>0</v>
      </c>
      <c r="L1101" s="292">
        <v>0</v>
      </c>
      <c r="M1101" s="292">
        <v>0</v>
      </c>
    </row>
    <row r="1102" spans="1:13" x14ac:dyDescent="0.25">
      <c r="A1102" t="s">
        <v>2836</v>
      </c>
      <c r="B1102" t="s">
        <v>10</v>
      </c>
      <c r="C1102" t="s">
        <v>395</v>
      </c>
      <c r="D1102" t="s">
        <v>2626</v>
      </c>
      <c r="E1102" t="s">
        <v>2619</v>
      </c>
      <c r="F1102">
        <v>21</v>
      </c>
      <c r="G1102" s="292">
        <v>925000</v>
      </c>
      <c r="H1102" s="292">
        <v>925000</v>
      </c>
      <c r="I1102" s="292">
        <v>925000</v>
      </c>
      <c r="J1102" s="292" t="s">
        <v>8</v>
      </c>
      <c r="K1102" s="292">
        <v>0</v>
      </c>
      <c r="L1102" s="292">
        <v>0</v>
      </c>
      <c r="M1102" s="292">
        <v>0</v>
      </c>
    </row>
    <row r="1103" spans="1:13" x14ac:dyDescent="0.25">
      <c r="A1103" t="s">
        <v>1402</v>
      </c>
      <c r="B1103" t="s">
        <v>10</v>
      </c>
      <c r="C1103" t="s">
        <v>395</v>
      </c>
      <c r="D1103" t="s">
        <v>2621</v>
      </c>
      <c r="E1103" t="s">
        <v>2619</v>
      </c>
      <c r="F1103">
        <v>21</v>
      </c>
      <c r="G1103" s="292">
        <v>1137500</v>
      </c>
      <c r="H1103" s="292" t="s">
        <v>8</v>
      </c>
      <c r="I1103" s="292">
        <v>0</v>
      </c>
      <c r="J1103" s="292">
        <v>0</v>
      </c>
      <c r="K1103" s="292">
        <v>0</v>
      </c>
      <c r="L1103" s="292">
        <v>0</v>
      </c>
      <c r="M1103" s="292">
        <v>0</v>
      </c>
    </row>
    <row r="1104" spans="1:13" x14ac:dyDescent="0.25">
      <c r="A1104" t="s">
        <v>1420</v>
      </c>
      <c r="B1104" t="s">
        <v>10</v>
      </c>
      <c r="C1104" t="s">
        <v>395</v>
      </c>
      <c r="D1104" t="s">
        <v>2614</v>
      </c>
      <c r="E1104" t="s">
        <v>2619</v>
      </c>
      <c r="F1104">
        <v>21</v>
      </c>
      <c r="G1104" s="292">
        <v>1713333</v>
      </c>
      <c r="H1104" s="292">
        <v>1713333</v>
      </c>
      <c r="I1104" s="292" t="s">
        <v>8</v>
      </c>
      <c r="J1104" s="292">
        <v>0</v>
      </c>
      <c r="K1104" s="292">
        <v>0</v>
      </c>
      <c r="L1104" s="292">
        <v>0</v>
      </c>
      <c r="M1104" s="292">
        <v>0</v>
      </c>
    </row>
    <row r="1105" spans="1:13" x14ac:dyDescent="0.25">
      <c r="A1105" t="s">
        <v>1421</v>
      </c>
      <c r="B1105" t="s">
        <v>10</v>
      </c>
      <c r="C1105" t="s">
        <v>395</v>
      </c>
      <c r="D1105" t="s">
        <v>2626</v>
      </c>
      <c r="E1105" t="s">
        <v>2619</v>
      </c>
      <c r="F1105">
        <v>21</v>
      </c>
      <c r="G1105" s="292">
        <v>925000</v>
      </c>
      <c r="H1105" s="292">
        <v>925000</v>
      </c>
      <c r="I1105" s="292" t="s">
        <v>8</v>
      </c>
      <c r="J1105" s="292">
        <v>0</v>
      </c>
      <c r="K1105" s="292">
        <v>0</v>
      </c>
      <c r="L1105" s="292">
        <v>0</v>
      </c>
      <c r="M1105" s="292">
        <v>0</v>
      </c>
    </row>
    <row r="1106" spans="1:13" x14ac:dyDescent="0.25">
      <c r="A1106" t="s">
        <v>2837</v>
      </c>
      <c r="B1106" t="s">
        <v>10</v>
      </c>
      <c r="C1106" t="s">
        <v>395</v>
      </c>
      <c r="D1106" t="s">
        <v>2621</v>
      </c>
      <c r="E1106" t="s">
        <v>2619</v>
      </c>
      <c r="F1106">
        <v>19</v>
      </c>
      <c r="G1106" s="292">
        <v>927500</v>
      </c>
      <c r="H1106" s="292">
        <v>927500</v>
      </c>
      <c r="I1106" s="292">
        <v>927500</v>
      </c>
      <c r="J1106" s="292" t="s">
        <v>8</v>
      </c>
      <c r="K1106" s="292">
        <v>0</v>
      </c>
      <c r="L1106" s="292">
        <v>0</v>
      </c>
      <c r="M1106" s="292">
        <v>0</v>
      </c>
    </row>
    <row r="1107" spans="1:13" x14ac:dyDescent="0.25">
      <c r="A1107" t="s">
        <v>1424</v>
      </c>
      <c r="B1107" t="s">
        <v>10</v>
      </c>
      <c r="C1107" t="s">
        <v>395</v>
      </c>
      <c r="D1107" t="s">
        <v>2615</v>
      </c>
      <c r="E1107" t="s">
        <v>2619</v>
      </c>
      <c r="F1107">
        <v>23</v>
      </c>
      <c r="G1107" s="292">
        <v>925000</v>
      </c>
      <c r="H1107" s="292" t="s">
        <v>8</v>
      </c>
      <c r="I1107" s="292">
        <v>0</v>
      </c>
      <c r="J1107" s="292">
        <v>0</v>
      </c>
      <c r="K1107" s="292">
        <v>0</v>
      </c>
      <c r="L1107" s="292">
        <v>0</v>
      </c>
      <c r="M1107" s="292">
        <v>0</v>
      </c>
    </row>
    <row r="1108" spans="1:13" x14ac:dyDescent="0.25">
      <c r="A1108" t="s">
        <v>2286</v>
      </c>
      <c r="B1108" t="s">
        <v>10</v>
      </c>
      <c r="C1108">
        <v>0</v>
      </c>
      <c r="D1108" t="s">
        <v>2621</v>
      </c>
      <c r="E1108" t="s">
        <v>2619</v>
      </c>
      <c r="F1108">
        <v>24</v>
      </c>
      <c r="G1108" s="292">
        <v>700000</v>
      </c>
      <c r="H1108" s="292" t="s">
        <v>8</v>
      </c>
      <c r="I1108" s="292">
        <v>0</v>
      </c>
      <c r="J1108" s="292">
        <v>0</v>
      </c>
      <c r="K1108" s="292">
        <v>0</v>
      </c>
      <c r="L1108" s="292">
        <v>0</v>
      </c>
      <c r="M1108" s="292">
        <v>0</v>
      </c>
    </row>
    <row r="1109" spans="1:13" x14ac:dyDescent="0.25">
      <c r="A1109" t="s">
        <v>1911</v>
      </c>
      <c r="B1109" t="s">
        <v>10</v>
      </c>
      <c r="C1109">
        <v>0</v>
      </c>
      <c r="D1109" t="s">
        <v>73</v>
      </c>
      <c r="E1109" t="s">
        <v>2619</v>
      </c>
      <c r="F1109">
        <v>25</v>
      </c>
      <c r="G1109" s="292">
        <v>700000</v>
      </c>
      <c r="H1109" s="292">
        <v>700000</v>
      </c>
      <c r="I1109" s="292" t="s">
        <v>7</v>
      </c>
      <c r="J1109" s="292">
        <v>0</v>
      </c>
      <c r="K1109" s="292">
        <v>0</v>
      </c>
      <c r="L1109" s="292">
        <v>0</v>
      </c>
      <c r="M1109" s="292">
        <v>0</v>
      </c>
    </row>
    <row r="1110" spans="1:13" x14ac:dyDescent="0.25">
      <c r="A1110" t="s">
        <v>1417</v>
      </c>
      <c r="B1110" t="s">
        <v>10</v>
      </c>
      <c r="C1110">
        <v>0</v>
      </c>
      <c r="D1110" t="s">
        <v>2613</v>
      </c>
      <c r="E1110" t="s">
        <v>2619</v>
      </c>
      <c r="F1110">
        <v>24</v>
      </c>
      <c r="G1110" s="292">
        <v>700000</v>
      </c>
      <c r="H1110" s="292">
        <v>700000</v>
      </c>
      <c r="I1110" s="292" t="s">
        <v>8</v>
      </c>
      <c r="J1110" s="292">
        <v>0</v>
      </c>
      <c r="K1110" s="292">
        <v>0</v>
      </c>
      <c r="L1110" s="292">
        <v>0</v>
      </c>
      <c r="M1110" s="292">
        <v>0</v>
      </c>
    </row>
    <row r="1111" spans="1:13" x14ac:dyDescent="0.25">
      <c r="A1111" t="s">
        <v>2052</v>
      </c>
      <c r="B1111" t="s">
        <v>10</v>
      </c>
      <c r="C1111">
        <v>0</v>
      </c>
      <c r="D1111" t="s">
        <v>2613</v>
      </c>
      <c r="E1111" t="s">
        <v>2619</v>
      </c>
      <c r="F1111">
        <v>24</v>
      </c>
      <c r="G1111" s="292" t="s">
        <v>8</v>
      </c>
      <c r="H1111" s="292">
        <v>0</v>
      </c>
      <c r="I1111" s="292">
        <v>0</v>
      </c>
      <c r="J1111" s="292">
        <v>0</v>
      </c>
      <c r="K1111" s="292">
        <v>0</v>
      </c>
      <c r="L1111" s="292">
        <v>0</v>
      </c>
      <c r="M1111" s="292">
        <v>0</v>
      </c>
    </row>
    <row r="1112" spans="1:13" x14ac:dyDescent="0.25">
      <c r="A1112" t="s">
        <v>1415</v>
      </c>
      <c r="B1112" t="s">
        <v>10</v>
      </c>
      <c r="C1112" t="s">
        <v>395</v>
      </c>
      <c r="D1112" t="s">
        <v>2618</v>
      </c>
      <c r="E1112" t="s">
        <v>2619</v>
      </c>
      <c r="F1112">
        <v>23</v>
      </c>
      <c r="G1112" s="292">
        <v>1350000</v>
      </c>
      <c r="H1112" s="292" t="s">
        <v>8</v>
      </c>
      <c r="I1112" s="292">
        <v>0</v>
      </c>
      <c r="J1112" s="292">
        <v>0</v>
      </c>
      <c r="K1112" s="292">
        <v>0</v>
      </c>
      <c r="L1112" s="292">
        <v>0</v>
      </c>
      <c r="M1112" s="292">
        <v>0</v>
      </c>
    </row>
    <row r="1113" spans="1:13" x14ac:dyDescent="0.25">
      <c r="A1113" t="s">
        <v>1416</v>
      </c>
      <c r="B1113" t="s">
        <v>10</v>
      </c>
      <c r="C1113" t="s">
        <v>395</v>
      </c>
      <c r="D1113" t="s">
        <v>2618</v>
      </c>
      <c r="E1113" t="s">
        <v>2619</v>
      </c>
      <c r="F1113">
        <v>23</v>
      </c>
      <c r="G1113" s="292">
        <v>925000</v>
      </c>
      <c r="H1113" s="292" t="s">
        <v>8</v>
      </c>
      <c r="I1113" s="292">
        <v>0</v>
      </c>
      <c r="J1113" s="292">
        <v>0</v>
      </c>
      <c r="K1113" s="292">
        <v>0</v>
      </c>
      <c r="L1113" s="292">
        <v>0</v>
      </c>
      <c r="M1113" s="292">
        <v>0</v>
      </c>
    </row>
    <row r="1114" spans="1:13" x14ac:dyDescent="0.25">
      <c r="A1114" t="s">
        <v>2838</v>
      </c>
      <c r="B1114" t="s">
        <v>10</v>
      </c>
      <c r="C1114" t="s">
        <v>395</v>
      </c>
      <c r="D1114" t="s">
        <v>82</v>
      </c>
      <c r="E1114" t="s">
        <v>2619</v>
      </c>
      <c r="F1114">
        <v>21</v>
      </c>
      <c r="G1114" s="292">
        <v>925000</v>
      </c>
      <c r="H1114" s="292">
        <v>925000</v>
      </c>
      <c r="I1114" s="292">
        <v>925000</v>
      </c>
      <c r="J1114" s="292" t="s">
        <v>8</v>
      </c>
      <c r="K1114" s="292">
        <v>0</v>
      </c>
      <c r="L1114" s="292">
        <v>0</v>
      </c>
      <c r="M1114" s="292">
        <v>0</v>
      </c>
    </row>
    <row r="1115" spans="1:13" x14ac:dyDescent="0.25">
      <c r="A1115" t="s">
        <v>1419</v>
      </c>
      <c r="B1115" t="s">
        <v>10</v>
      </c>
      <c r="C1115" t="s">
        <v>395</v>
      </c>
      <c r="D1115" t="s">
        <v>2617</v>
      </c>
      <c r="E1115" t="s">
        <v>2619</v>
      </c>
      <c r="F1115">
        <v>22</v>
      </c>
      <c r="G1115" s="292">
        <v>925000</v>
      </c>
      <c r="H1115" s="292">
        <v>925000</v>
      </c>
      <c r="I1115" s="292" t="s">
        <v>8</v>
      </c>
      <c r="J1115" s="292">
        <v>0</v>
      </c>
      <c r="K1115" s="292">
        <v>0</v>
      </c>
      <c r="L1115" s="292">
        <v>0</v>
      </c>
      <c r="M1115" s="292">
        <v>0</v>
      </c>
    </row>
    <row r="1116" spans="1:13" x14ac:dyDescent="0.25">
      <c r="A1116" t="s">
        <v>2839</v>
      </c>
      <c r="B1116" t="s">
        <v>10</v>
      </c>
      <c r="C1116" t="s">
        <v>395</v>
      </c>
      <c r="D1116" t="s">
        <v>2617</v>
      </c>
      <c r="E1116" t="s">
        <v>2619</v>
      </c>
      <c r="F1116">
        <v>22</v>
      </c>
      <c r="G1116" s="292">
        <v>925000</v>
      </c>
      <c r="H1116" s="292">
        <v>925000</v>
      </c>
      <c r="I1116" s="292" t="s">
        <v>8</v>
      </c>
      <c r="J1116" s="292">
        <v>0</v>
      </c>
      <c r="K1116" s="292">
        <v>0</v>
      </c>
      <c r="L1116" s="292">
        <v>0</v>
      </c>
      <c r="M1116" s="292">
        <v>0</v>
      </c>
    </row>
    <row r="1117" spans="1:13" x14ac:dyDescent="0.25">
      <c r="A1117" t="s">
        <v>1426</v>
      </c>
      <c r="B1117" t="s">
        <v>10</v>
      </c>
      <c r="C1117" t="s">
        <v>395</v>
      </c>
      <c r="D1117" t="s">
        <v>82</v>
      </c>
      <c r="E1117" t="s">
        <v>2619</v>
      </c>
      <c r="F1117">
        <v>22</v>
      </c>
      <c r="G1117" s="292">
        <v>766670</v>
      </c>
      <c r="H1117" s="292" t="s">
        <v>8</v>
      </c>
      <c r="I1117" s="292">
        <v>0</v>
      </c>
      <c r="J1117" s="292">
        <v>0</v>
      </c>
      <c r="K1117" s="292">
        <v>0</v>
      </c>
      <c r="L1117" s="292">
        <v>0</v>
      </c>
      <c r="M1117" s="292">
        <v>0</v>
      </c>
    </row>
    <row r="1118" spans="1:13" x14ac:dyDescent="0.25">
      <c r="A1118" t="s">
        <v>1838</v>
      </c>
      <c r="B1118" t="s">
        <v>10</v>
      </c>
      <c r="C1118">
        <v>0</v>
      </c>
      <c r="D1118" t="s">
        <v>82</v>
      </c>
      <c r="E1118" t="s">
        <v>2619</v>
      </c>
      <c r="F1118">
        <v>26</v>
      </c>
      <c r="G1118" s="292">
        <v>700000</v>
      </c>
      <c r="H1118" s="292" t="s">
        <v>7</v>
      </c>
      <c r="I1118" s="292">
        <v>0</v>
      </c>
      <c r="J1118" s="292">
        <v>0</v>
      </c>
      <c r="K1118" s="292">
        <v>0</v>
      </c>
      <c r="L1118" s="292">
        <v>0</v>
      </c>
      <c r="M1118" s="292">
        <v>0</v>
      </c>
    </row>
    <row r="1119" spans="1:13" x14ac:dyDescent="0.25">
      <c r="A1119" t="s">
        <v>1423</v>
      </c>
      <c r="B1119" t="s">
        <v>10</v>
      </c>
      <c r="C1119" t="s">
        <v>395</v>
      </c>
      <c r="D1119" t="s">
        <v>128</v>
      </c>
      <c r="E1119" t="s">
        <v>2619</v>
      </c>
      <c r="F1119">
        <v>20</v>
      </c>
      <c r="G1119" s="292">
        <v>910833</v>
      </c>
      <c r="H1119" s="292">
        <v>910833</v>
      </c>
      <c r="I1119" s="292">
        <v>910833</v>
      </c>
      <c r="J1119" s="292" t="s">
        <v>8</v>
      </c>
      <c r="K1119" s="292">
        <v>0</v>
      </c>
      <c r="L1119" s="292">
        <v>0</v>
      </c>
      <c r="M1119" s="292">
        <v>0</v>
      </c>
    </row>
    <row r="1120" spans="1:13" x14ac:dyDescent="0.25">
      <c r="A1120" t="s">
        <v>1425</v>
      </c>
      <c r="B1120" t="s">
        <v>10</v>
      </c>
      <c r="C1120" t="s">
        <v>395</v>
      </c>
      <c r="D1120" t="s">
        <v>128</v>
      </c>
      <c r="E1120" t="s">
        <v>2619</v>
      </c>
      <c r="F1120">
        <v>23</v>
      </c>
      <c r="G1120" s="292">
        <v>925000</v>
      </c>
      <c r="H1120" s="292" t="s">
        <v>8</v>
      </c>
      <c r="I1120" s="292">
        <v>0</v>
      </c>
      <c r="J1120" s="292">
        <v>0</v>
      </c>
      <c r="K1120" s="292">
        <v>0</v>
      </c>
      <c r="L1120" s="292">
        <v>0</v>
      </c>
      <c r="M1120" s="292">
        <v>0</v>
      </c>
    </row>
    <row r="1121" spans="1:13" x14ac:dyDescent="0.25">
      <c r="A1121" t="s">
        <v>2095</v>
      </c>
      <c r="B1121" t="s">
        <v>10</v>
      </c>
      <c r="C1121">
        <v>0</v>
      </c>
      <c r="D1121" t="s">
        <v>128</v>
      </c>
      <c r="E1121" t="s">
        <v>2619</v>
      </c>
      <c r="F1121">
        <v>31</v>
      </c>
      <c r="G1121" s="292">
        <v>700000</v>
      </c>
      <c r="H1121" s="292" t="s">
        <v>7</v>
      </c>
      <c r="I1121" s="292">
        <v>0</v>
      </c>
      <c r="J1121" s="292">
        <v>0</v>
      </c>
      <c r="K1121" s="292">
        <v>0</v>
      </c>
      <c r="L1121" s="292">
        <v>0</v>
      </c>
      <c r="M1121" s="292">
        <v>0</v>
      </c>
    </row>
    <row r="1122" spans="1:13" x14ac:dyDescent="0.25">
      <c r="A1122" t="s">
        <v>2540</v>
      </c>
      <c r="B1122" t="s">
        <v>31</v>
      </c>
      <c r="C1122" t="s">
        <v>381</v>
      </c>
      <c r="D1122" t="s">
        <v>2611</v>
      </c>
      <c r="E1122" t="s">
        <v>2612</v>
      </c>
      <c r="F1122">
        <v>27</v>
      </c>
      <c r="G1122" s="292">
        <v>7500000</v>
      </c>
      <c r="H1122" s="292">
        <v>7500000</v>
      </c>
      <c r="I1122" s="292">
        <v>7500000</v>
      </c>
      <c r="J1122" s="292">
        <v>7500000</v>
      </c>
      <c r="K1122" s="292" t="s">
        <v>7</v>
      </c>
      <c r="L1122" s="292">
        <v>0</v>
      </c>
      <c r="M1122" s="292">
        <v>0</v>
      </c>
    </row>
    <row r="1123" spans="1:13" x14ac:dyDescent="0.25">
      <c r="A1123" t="s">
        <v>2129</v>
      </c>
      <c r="B1123" t="s">
        <v>31</v>
      </c>
      <c r="C1123">
        <v>0</v>
      </c>
      <c r="D1123" t="s">
        <v>73</v>
      </c>
      <c r="E1123" t="s">
        <v>2612</v>
      </c>
      <c r="F1123">
        <v>28</v>
      </c>
      <c r="G1123" s="292">
        <v>7500000</v>
      </c>
      <c r="H1123" s="292">
        <v>7500000</v>
      </c>
      <c r="I1123" s="292">
        <v>7500000</v>
      </c>
      <c r="J1123" s="292">
        <v>7500000</v>
      </c>
      <c r="K1123" s="292" t="s">
        <v>7</v>
      </c>
      <c r="L1123" s="292">
        <v>0</v>
      </c>
      <c r="M1123" s="292">
        <v>0</v>
      </c>
    </row>
    <row r="1124" spans="1:13" x14ac:dyDescent="0.25">
      <c r="A1124" t="s">
        <v>2541</v>
      </c>
      <c r="B1124" t="s">
        <v>31</v>
      </c>
      <c r="C1124" t="s">
        <v>381</v>
      </c>
      <c r="D1124" t="s">
        <v>2648</v>
      </c>
      <c r="E1124" t="s">
        <v>2612</v>
      </c>
      <c r="F1124">
        <v>35</v>
      </c>
      <c r="G1124" s="292">
        <v>5750000</v>
      </c>
      <c r="H1124" s="292">
        <v>5750000</v>
      </c>
      <c r="I1124" s="292" t="s">
        <v>7</v>
      </c>
      <c r="J1124" s="292">
        <v>0</v>
      </c>
      <c r="K1124" s="292">
        <v>0</v>
      </c>
      <c r="L1124" s="292">
        <v>0</v>
      </c>
      <c r="M1124" s="292">
        <v>0</v>
      </c>
    </row>
    <row r="1125" spans="1:13" x14ac:dyDescent="0.25">
      <c r="A1125" t="s">
        <v>2130</v>
      </c>
      <c r="B1125" t="s">
        <v>31</v>
      </c>
      <c r="C1125" t="s">
        <v>390</v>
      </c>
      <c r="D1125" t="s">
        <v>2613</v>
      </c>
      <c r="E1125" t="s">
        <v>2612</v>
      </c>
      <c r="F1125">
        <v>27</v>
      </c>
      <c r="G1125" s="292">
        <v>5350000</v>
      </c>
      <c r="H1125" s="292">
        <v>5350000</v>
      </c>
      <c r="I1125" s="292" t="s">
        <v>7</v>
      </c>
      <c r="J1125" s="292">
        <v>0</v>
      </c>
      <c r="K1125" s="292">
        <v>0</v>
      </c>
      <c r="L1125" s="292">
        <v>0</v>
      </c>
      <c r="M1125" s="292">
        <v>0</v>
      </c>
    </row>
    <row r="1126" spans="1:13" x14ac:dyDescent="0.25">
      <c r="A1126" t="s">
        <v>2131</v>
      </c>
      <c r="B1126" t="s">
        <v>31</v>
      </c>
      <c r="C1126">
        <v>0</v>
      </c>
      <c r="D1126" t="s">
        <v>2626</v>
      </c>
      <c r="E1126" t="s">
        <v>2612</v>
      </c>
      <c r="F1126">
        <v>27</v>
      </c>
      <c r="G1126" s="292">
        <v>5125000</v>
      </c>
      <c r="H1126" s="292" t="s">
        <v>7</v>
      </c>
      <c r="I1126" s="292">
        <v>0</v>
      </c>
      <c r="J1126" s="292">
        <v>0</v>
      </c>
      <c r="K1126" s="292">
        <v>0</v>
      </c>
      <c r="L1126" s="292">
        <v>0</v>
      </c>
      <c r="M1126" s="292">
        <v>0</v>
      </c>
    </row>
    <row r="1127" spans="1:13" x14ac:dyDescent="0.25">
      <c r="A1127" t="s">
        <v>2132</v>
      </c>
      <c r="B1127" t="s">
        <v>31</v>
      </c>
      <c r="C1127" t="s">
        <v>390</v>
      </c>
      <c r="D1127" t="s">
        <v>73</v>
      </c>
      <c r="E1127" t="s">
        <v>2612</v>
      </c>
      <c r="F1127">
        <v>33</v>
      </c>
      <c r="G1127" s="292">
        <v>5000000</v>
      </c>
      <c r="H1127" s="292">
        <v>5000000</v>
      </c>
      <c r="I1127" s="292" t="s">
        <v>7</v>
      </c>
      <c r="J1127" s="292">
        <v>0</v>
      </c>
      <c r="K1127" s="292">
        <v>0</v>
      </c>
      <c r="L1127" s="292">
        <v>0</v>
      </c>
      <c r="M1127" s="292">
        <v>0</v>
      </c>
    </row>
    <row r="1128" spans="1:13" x14ac:dyDescent="0.25">
      <c r="A1128" t="s">
        <v>2133</v>
      </c>
      <c r="B1128" t="s">
        <v>31</v>
      </c>
      <c r="C1128" t="s">
        <v>390</v>
      </c>
      <c r="D1128" t="s">
        <v>2614</v>
      </c>
      <c r="E1128" t="s">
        <v>2612</v>
      </c>
      <c r="F1128">
        <v>31</v>
      </c>
      <c r="G1128" s="292">
        <v>4000000</v>
      </c>
      <c r="H1128" s="292">
        <v>4000000</v>
      </c>
      <c r="I1128" s="292">
        <v>4000000</v>
      </c>
      <c r="J1128" s="292" t="s">
        <v>7</v>
      </c>
      <c r="K1128" s="292">
        <v>0</v>
      </c>
      <c r="L1128" s="292">
        <v>0</v>
      </c>
      <c r="M1128" s="292">
        <v>0</v>
      </c>
    </row>
    <row r="1129" spans="1:13" x14ac:dyDescent="0.25">
      <c r="A1129" t="s">
        <v>2151</v>
      </c>
      <c r="B1129" t="s">
        <v>31</v>
      </c>
      <c r="C1129" t="s">
        <v>395</v>
      </c>
      <c r="D1129" t="s">
        <v>2627</v>
      </c>
      <c r="E1129" t="s">
        <v>2612</v>
      </c>
      <c r="F1129">
        <v>20</v>
      </c>
      <c r="G1129" s="292">
        <v>1177500</v>
      </c>
      <c r="H1129" s="292">
        <v>1177500</v>
      </c>
      <c r="I1129" s="292" t="s">
        <v>8</v>
      </c>
      <c r="J1129" s="292">
        <v>0</v>
      </c>
      <c r="K1129" s="292">
        <v>0</v>
      </c>
      <c r="L1129" s="292">
        <v>0</v>
      </c>
      <c r="M1129" s="292">
        <v>0</v>
      </c>
    </row>
    <row r="1130" spans="1:13" x14ac:dyDescent="0.25">
      <c r="A1130" t="s">
        <v>2162</v>
      </c>
      <c r="B1130" t="s">
        <v>31</v>
      </c>
      <c r="C1130">
        <v>0</v>
      </c>
      <c r="D1130" t="s">
        <v>2611</v>
      </c>
      <c r="E1130" t="s">
        <v>2612</v>
      </c>
      <c r="F1130">
        <v>23</v>
      </c>
      <c r="G1130" s="292">
        <v>850000</v>
      </c>
      <c r="H1130" s="292" t="s">
        <v>8</v>
      </c>
      <c r="I1130" s="292">
        <v>0</v>
      </c>
      <c r="J1130" s="292">
        <v>0</v>
      </c>
      <c r="K1130" s="292">
        <v>0</v>
      </c>
      <c r="L1130" s="292">
        <v>0</v>
      </c>
      <c r="M1130" s="292">
        <v>0</v>
      </c>
    </row>
    <row r="1131" spans="1:13" x14ac:dyDescent="0.25">
      <c r="A1131" t="s">
        <v>2163</v>
      </c>
      <c r="B1131" t="s">
        <v>31</v>
      </c>
      <c r="C1131">
        <v>0</v>
      </c>
      <c r="D1131" t="s">
        <v>2615</v>
      </c>
      <c r="E1131" t="s">
        <v>2612</v>
      </c>
      <c r="F1131">
        <v>25</v>
      </c>
      <c r="G1131" s="292">
        <v>750000</v>
      </c>
      <c r="H1131" s="292" t="s">
        <v>8</v>
      </c>
      <c r="I1131" s="292">
        <v>0</v>
      </c>
      <c r="J1131" s="292">
        <v>0</v>
      </c>
      <c r="K1131" s="292">
        <v>0</v>
      </c>
      <c r="L1131" s="292">
        <v>0</v>
      </c>
      <c r="M1131" s="292">
        <v>0</v>
      </c>
    </row>
    <row r="1132" spans="1:13" x14ac:dyDescent="0.25">
      <c r="A1132" t="s">
        <v>2135</v>
      </c>
      <c r="B1132" t="s">
        <v>31</v>
      </c>
      <c r="C1132">
        <v>0</v>
      </c>
      <c r="D1132" t="s">
        <v>73</v>
      </c>
      <c r="E1132" t="s">
        <v>2612</v>
      </c>
      <c r="F1132">
        <v>23</v>
      </c>
      <c r="G1132" s="292" t="s">
        <v>8</v>
      </c>
      <c r="H1132" s="292">
        <v>0</v>
      </c>
      <c r="I1132" s="292">
        <v>0</v>
      </c>
      <c r="J1132" s="292">
        <v>0</v>
      </c>
      <c r="K1132" s="292">
        <v>0</v>
      </c>
      <c r="L1132" s="292">
        <v>0</v>
      </c>
      <c r="M1132" s="292">
        <v>0</v>
      </c>
    </row>
    <row r="1133" spans="1:13" x14ac:dyDescent="0.25">
      <c r="A1133" t="s">
        <v>2134</v>
      </c>
      <c r="B1133" t="s">
        <v>31</v>
      </c>
      <c r="C1133">
        <v>0</v>
      </c>
      <c r="D1133" t="s">
        <v>2623</v>
      </c>
      <c r="E1133" t="s">
        <v>2612</v>
      </c>
      <c r="F1133">
        <v>23</v>
      </c>
      <c r="G1133" s="292" t="s">
        <v>8</v>
      </c>
      <c r="H1133" s="292">
        <v>0</v>
      </c>
      <c r="I1133" s="292">
        <v>0</v>
      </c>
      <c r="J1133" s="292">
        <v>0</v>
      </c>
      <c r="K1133" s="292">
        <v>0</v>
      </c>
      <c r="L1133" s="292">
        <v>0</v>
      </c>
      <c r="M1133" s="292">
        <v>0</v>
      </c>
    </row>
    <row r="1134" spans="1:13" x14ac:dyDescent="0.25">
      <c r="A1134" t="s">
        <v>2152</v>
      </c>
      <c r="B1134" t="s">
        <v>31</v>
      </c>
      <c r="C1134">
        <v>0</v>
      </c>
      <c r="D1134" t="s">
        <v>2613</v>
      </c>
      <c r="E1134" t="s">
        <v>2612</v>
      </c>
      <c r="F1134">
        <v>24</v>
      </c>
      <c r="G1134" s="292" t="s">
        <v>8</v>
      </c>
      <c r="H1134" s="292">
        <v>0</v>
      </c>
      <c r="I1134" s="292">
        <v>0</v>
      </c>
      <c r="J1134" s="292">
        <v>0</v>
      </c>
      <c r="K1134" s="292">
        <v>0</v>
      </c>
      <c r="L1134" s="292">
        <v>0</v>
      </c>
      <c r="M1134" s="292">
        <v>0</v>
      </c>
    </row>
    <row r="1135" spans="1:13" x14ac:dyDescent="0.25">
      <c r="A1135" t="s">
        <v>2136</v>
      </c>
      <c r="B1135" t="s">
        <v>31</v>
      </c>
      <c r="C1135">
        <v>0</v>
      </c>
      <c r="D1135" t="s">
        <v>2621</v>
      </c>
      <c r="E1135" t="s">
        <v>2612</v>
      </c>
      <c r="F1135">
        <v>25</v>
      </c>
      <c r="G1135" s="292" t="s">
        <v>8</v>
      </c>
      <c r="H1135" s="292">
        <v>0</v>
      </c>
      <c r="I1135" s="292">
        <v>0</v>
      </c>
      <c r="J1135" s="292">
        <v>0</v>
      </c>
      <c r="K1135" s="292">
        <v>0</v>
      </c>
      <c r="L1135" s="292">
        <v>0</v>
      </c>
      <c r="M1135" s="292">
        <v>0</v>
      </c>
    </row>
    <row r="1136" spans="1:13" x14ac:dyDescent="0.25">
      <c r="A1136" t="s">
        <v>2567</v>
      </c>
      <c r="B1136" t="s">
        <v>31</v>
      </c>
      <c r="C1136" t="s">
        <v>381</v>
      </c>
      <c r="D1136" t="s">
        <v>2617</v>
      </c>
      <c r="E1136" t="s">
        <v>2612</v>
      </c>
      <c r="F1136">
        <v>29</v>
      </c>
      <c r="G1136" s="292">
        <v>6500000</v>
      </c>
      <c r="H1136" s="292" t="s">
        <v>7</v>
      </c>
      <c r="I1136" s="292">
        <v>0</v>
      </c>
      <c r="J1136" s="292">
        <v>0</v>
      </c>
      <c r="K1136" s="292">
        <v>0</v>
      </c>
      <c r="L1136" s="292">
        <v>0</v>
      </c>
      <c r="M1136" s="292">
        <v>0</v>
      </c>
    </row>
    <row r="1137" spans="1:13" x14ac:dyDescent="0.25">
      <c r="A1137" t="s">
        <v>2138</v>
      </c>
      <c r="B1137" t="s">
        <v>31</v>
      </c>
      <c r="C1137">
        <v>0</v>
      </c>
      <c r="D1137" t="s">
        <v>2617</v>
      </c>
      <c r="E1137" t="s">
        <v>2612</v>
      </c>
      <c r="F1137">
        <v>26</v>
      </c>
      <c r="G1137" s="292">
        <v>5500000</v>
      </c>
      <c r="H1137" s="292">
        <v>5500000</v>
      </c>
      <c r="I1137" s="292">
        <v>5500000</v>
      </c>
      <c r="J1137" s="292" t="s">
        <v>7</v>
      </c>
      <c r="K1137" s="292">
        <v>0</v>
      </c>
      <c r="L1137" s="292">
        <v>0</v>
      </c>
      <c r="M1137" s="292">
        <v>0</v>
      </c>
    </row>
    <row r="1138" spans="1:13" x14ac:dyDescent="0.25">
      <c r="A1138" t="s">
        <v>2139</v>
      </c>
      <c r="B1138" t="s">
        <v>31</v>
      </c>
      <c r="C1138" t="s">
        <v>2706</v>
      </c>
      <c r="D1138" t="s">
        <v>2618</v>
      </c>
      <c r="E1138" t="s">
        <v>2612</v>
      </c>
      <c r="F1138">
        <v>35</v>
      </c>
      <c r="G1138" s="292">
        <v>3500000</v>
      </c>
      <c r="H1138" s="292" t="s">
        <v>7</v>
      </c>
      <c r="I1138" s="292">
        <v>0</v>
      </c>
      <c r="J1138" s="292">
        <v>0</v>
      </c>
      <c r="K1138" s="292">
        <v>0</v>
      </c>
      <c r="L1138" s="292">
        <v>0</v>
      </c>
      <c r="M1138" s="292">
        <v>0</v>
      </c>
    </row>
    <row r="1139" spans="1:13" x14ac:dyDescent="0.25">
      <c r="A1139" t="s">
        <v>2141</v>
      </c>
      <c r="B1139" t="s">
        <v>31</v>
      </c>
      <c r="C1139" t="s">
        <v>390</v>
      </c>
      <c r="D1139" t="s">
        <v>2618</v>
      </c>
      <c r="E1139" t="s">
        <v>2612</v>
      </c>
      <c r="F1139">
        <v>32</v>
      </c>
      <c r="G1139" s="292">
        <v>1750000</v>
      </c>
      <c r="H1139" s="292">
        <v>1750000</v>
      </c>
      <c r="I1139" s="292" t="s">
        <v>7</v>
      </c>
      <c r="J1139" s="292">
        <v>0</v>
      </c>
      <c r="K1139" s="292">
        <v>0</v>
      </c>
      <c r="L1139" s="292">
        <v>0</v>
      </c>
      <c r="M1139" s="292">
        <v>0</v>
      </c>
    </row>
    <row r="1140" spans="1:13" x14ac:dyDescent="0.25">
      <c r="A1140" t="s">
        <v>2142</v>
      </c>
      <c r="B1140" t="s">
        <v>31</v>
      </c>
      <c r="C1140">
        <v>0</v>
      </c>
      <c r="D1140" t="s">
        <v>2617</v>
      </c>
      <c r="E1140" t="s">
        <v>2612</v>
      </c>
      <c r="F1140">
        <v>30</v>
      </c>
      <c r="G1140" s="292">
        <v>1375000</v>
      </c>
      <c r="H1140" s="292">
        <v>1375000</v>
      </c>
      <c r="I1140" s="292">
        <v>1375000</v>
      </c>
      <c r="J1140" s="292" t="s">
        <v>7</v>
      </c>
      <c r="K1140" s="292">
        <v>0</v>
      </c>
      <c r="L1140" s="292">
        <v>0</v>
      </c>
      <c r="M1140" s="292">
        <v>0</v>
      </c>
    </row>
    <row r="1141" spans="1:13" x14ac:dyDescent="0.25">
      <c r="A1141" t="s">
        <v>2143</v>
      </c>
      <c r="B1141" t="s">
        <v>31</v>
      </c>
      <c r="C1141" t="s">
        <v>412</v>
      </c>
      <c r="D1141" t="s">
        <v>2618</v>
      </c>
      <c r="E1141" t="s">
        <v>2612</v>
      </c>
      <c r="F1141">
        <v>22</v>
      </c>
      <c r="G1141" s="292">
        <v>888333</v>
      </c>
      <c r="H1141" s="292" t="s">
        <v>8</v>
      </c>
      <c r="I1141" s="292">
        <v>0</v>
      </c>
      <c r="J1141" s="292">
        <v>0</v>
      </c>
      <c r="K1141" s="292">
        <v>0</v>
      </c>
      <c r="L1141" s="292">
        <v>0</v>
      </c>
      <c r="M1141" s="292">
        <v>0</v>
      </c>
    </row>
    <row r="1142" spans="1:13" x14ac:dyDescent="0.25">
      <c r="A1142" t="s">
        <v>2446</v>
      </c>
      <c r="B1142" t="s">
        <v>31</v>
      </c>
      <c r="C1142">
        <v>0</v>
      </c>
      <c r="D1142" t="s">
        <v>2618</v>
      </c>
      <c r="E1142" t="s">
        <v>2612</v>
      </c>
      <c r="F1142">
        <v>25</v>
      </c>
      <c r="G1142" s="292">
        <v>700000</v>
      </c>
      <c r="H1142" s="292" t="s">
        <v>8</v>
      </c>
      <c r="I1142" s="292">
        <v>0</v>
      </c>
      <c r="J1142" s="292">
        <v>0</v>
      </c>
      <c r="K1142" s="292">
        <v>0</v>
      </c>
      <c r="L1142" s="292">
        <v>0</v>
      </c>
      <c r="M1142" s="292">
        <v>0</v>
      </c>
    </row>
    <row r="1143" spans="1:13" x14ac:dyDescent="0.25">
      <c r="A1143" t="s">
        <v>2144</v>
      </c>
      <c r="B1143" t="s">
        <v>31</v>
      </c>
      <c r="C1143">
        <v>0</v>
      </c>
      <c r="D1143" t="s">
        <v>2617</v>
      </c>
      <c r="E1143" t="s">
        <v>2612</v>
      </c>
      <c r="F1143">
        <v>25</v>
      </c>
      <c r="G1143" s="292">
        <v>700000</v>
      </c>
      <c r="H1143" s="292" t="s">
        <v>8</v>
      </c>
      <c r="I1143" s="292">
        <v>0</v>
      </c>
      <c r="J1143" s="292">
        <v>0</v>
      </c>
      <c r="K1143" s="292">
        <v>0</v>
      </c>
      <c r="L1143" s="292">
        <v>0</v>
      </c>
      <c r="M1143" s="292">
        <v>0</v>
      </c>
    </row>
    <row r="1144" spans="1:13" x14ac:dyDescent="0.25">
      <c r="A1144" t="s">
        <v>2140</v>
      </c>
      <c r="B1144" t="s">
        <v>31</v>
      </c>
      <c r="C1144">
        <v>0</v>
      </c>
      <c r="D1144" t="s">
        <v>2618</v>
      </c>
      <c r="E1144" t="s">
        <v>2612</v>
      </c>
      <c r="F1144">
        <v>26</v>
      </c>
      <c r="G1144" s="292" t="s">
        <v>8</v>
      </c>
      <c r="H1144" s="292">
        <v>0</v>
      </c>
      <c r="I1144" s="292">
        <v>0</v>
      </c>
      <c r="J1144" s="292">
        <v>0</v>
      </c>
      <c r="K1144" s="292">
        <v>0</v>
      </c>
      <c r="L1144" s="292">
        <v>0</v>
      </c>
      <c r="M1144" s="292">
        <v>0</v>
      </c>
    </row>
    <row r="1145" spans="1:13" x14ac:dyDescent="0.25">
      <c r="A1145" t="s">
        <v>2145</v>
      </c>
      <c r="B1145" t="s">
        <v>31</v>
      </c>
      <c r="C1145">
        <v>0</v>
      </c>
      <c r="D1145" t="s">
        <v>128</v>
      </c>
      <c r="E1145" t="s">
        <v>2612</v>
      </c>
      <c r="F1145">
        <v>28</v>
      </c>
      <c r="G1145" s="292">
        <v>4350000</v>
      </c>
      <c r="H1145" s="292">
        <v>4350000</v>
      </c>
      <c r="I1145" s="292" t="s">
        <v>7</v>
      </c>
      <c r="J1145" s="292">
        <v>0</v>
      </c>
      <c r="K1145" s="292">
        <v>0</v>
      </c>
      <c r="L1145" s="292">
        <v>0</v>
      </c>
      <c r="M1145" s="292">
        <v>0</v>
      </c>
    </row>
    <row r="1146" spans="1:13" x14ac:dyDescent="0.25">
      <c r="A1146" t="s">
        <v>2164</v>
      </c>
      <c r="B1146" t="s">
        <v>31</v>
      </c>
      <c r="C1146">
        <v>0</v>
      </c>
      <c r="D1146" t="s">
        <v>128</v>
      </c>
      <c r="E1146" t="s">
        <v>2612</v>
      </c>
      <c r="F1146">
        <v>25</v>
      </c>
      <c r="G1146" s="292" t="s">
        <v>8</v>
      </c>
      <c r="H1146" s="292">
        <v>0</v>
      </c>
      <c r="I1146" s="292">
        <v>0</v>
      </c>
      <c r="J1146" s="292">
        <v>0</v>
      </c>
      <c r="K1146" s="292">
        <v>0</v>
      </c>
      <c r="L1146" s="292">
        <v>0</v>
      </c>
      <c r="M1146" s="292">
        <v>0</v>
      </c>
    </row>
    <row r="1147" spans="1:13" x14ac:dyDescent="0.25">
      <c r="A1147" t="s">
        <v>2149</v>
      </c>
      <c r="B1147" t="s">
        <v>31</v>
      </c>
      <c r="C1147" t="s">
        <v>395</v>
      </c>
      <c r="D1147" t="s">
        <v>2613</v>
      </c>
      <c r="E1147" t="s">
        <v>2619</v>
      </c>
      <c r="F1147">
        <v>22</v>
      </c>
      <c r="G1147" s="292">
        <v>925000</v>
      </c>
      <c r="H1147" s="292">
        <v>925000</v>
      </c>
      <c r="I1147" s="292" t="s">
        <v>8</v>
      </c>
      <c r="J1147" s="292">
        <v>0</v>
      </c>
      <c r="K1147" s="292">
        <v>0</v>
      </c>
      <c r="L1147" s="292">
        <v>0</v>
      </c>
      <c r="M1147" s="292">
        <v>0</v>
      </c>
    </row>
    <row r="1148" spans="1:13" x14ac:dyDescent="0.25">
      <c r="A1148" t="s">
        <v>2148</v>
      </c>
      <c r="B1148" t="s">
        <v>31</v>
      </c>
      <c r="C1148" t="s">
        <v>395</v>
      </c>
      <c r="D1148" t="s">
        <v>2615</v>
      </c>
      <c r="E1148" t="s">
        <v>2619</v>
      </c>
      <c r="F1148">
        <v>19</v>
      </c>
      <c r="G1148" s="292">
        <v>1106667</v>
      </c>
      <c r="H1148" s="292">
        <v>1106667</v>
      </c>
      <c r="I1148" s="292">
        <v>1106667</v>
      </c>
      <c r="J1148" s="292" t="s">
        <v>8</v>
      </c>
      <c r="K1148" s="292">
        <v>0</v>
      </c>
      <c r="L1148" s="292">
        <v>0</v>
      </c>
      <c r="M1148" s="292">
        <v>0</v>
      </c>
    </row>
    <row r="1149" spans="1:13" x14ac:dyDescent="0.25">
      <c r="A1149" t="s">
        <v>2150</v>
      </c>
      <c r="B1149" t="s">
        <v>31</v>
      </c>
      <c r="C1149" t="s">
        <v>395</v>
      </c>
      <c r="D1149" t="s">
        <v>2611</v>
      </c>
      <c r="E1149" t="s">
        <v>2619</v>
      </c>
      <c r="F1149">
        <v>20</v>
      </c>
      <c r="G1149" s="292">
        <v>1075833</v>
      </c>
      <c r="H1149" s="292">
        <v>1075833</v>
      </c>
      <c r="I1149" s="292">
        <v>1075833</v>
      </c>
      <c r="J1149" s="292" t="s">
        <v>8</v>
      </c>
      <c r="K1149" s="292">
        <v>0</v>
      </c>
      <c r="L1149" s="292">
        <v>0</v>
      </c>
      <c r="M1149" s="292">
        <v>0</v>
      </c>
    </row>
    <row r="1150" spans="1:13" x14ac:dyDescent="0.25">
      <c r="A1150" t="s">
        <v>2840</v>
      </c>
      <c r="B1150" t="s">
        <v>31</v>
      </c>
      <c r="C1150" t="s">
        <v>395</v>
      </c>
      <c r="D1150" t="s">
        <v>73</v>
      </c>
      <c r="E1150" t="s">
        <v>2619</v>
      </c>
      <c r="F1150">
        <v>20</v>
      </c>
      <c r="G1150" s="292">
        <v>879167</v>
      </c>
      <c r="H1150" s="292">
        <v>879167</v>
      </c>
      <c r="I1150" s="292">
        <v>879167</v>
      </c>
      <c r="J1150" s="292" t="s">
        <v>8</v>
      </c>
      <c r="K1150" s="292">
        <v>0</v>
      </c>
      <c r="L1150" s="292">
        <v>0</v>
      </c>
      <c r="M1150" s="292">
        <v>0</v>
      </c>
    </row>
    <row r="1151" spans="1:13" x14ac:dyDescent="0.25">
      <c r="A1151" t="s">
        <v>2157</v>
      </c>
      <c r="B1151" t="s">
        <v>31</v>
      </c>
      <c r="C1151" t="s">
        <v>395</v>
      </c>
      <c r="D1151" t="s">
        <v>2611</v>
      </c>
      <c r="E1151" t="s">
        <v>2619</v>
      </c>
      <c r="F1151">
        <v>21</v>
      </c>
      <c r="G1151" s="292">
        <v>880000</v>
      </c>
      <c r="H1151" s="292">
        <v>880000</v>
      </c>
      <c r="I1151" s="292" t="s">
        <v>8</v>
      </c>
      <c r="J1151" s="292">
        <v>0</v>
      </c>
      <c r="K1151" s="292">
        <v>0</v>
      </c>
      <c r="L1151" s="292">
        <v>0</v>
      </c>
      <c r="M1151" s="292">
        <v>0</v>
      </c>
    </row>
    <row r="1152" spans="1:13" x14ac:dyDescent="0.25">
      <c r="A1152" t="s">
        <v>2841</v>
      </c>
      <c r="B1152" t="s">
        <v>31</v>
      </c>
      <c r="C1152" t="s">
        <v>395</v>
      </c>
      <c r="D1152" t="s">
        <v>2613</v>
      </c>
      <c r="E1152" t="s">
        <v>2619</v>
      </c>
      <c r="F1152">
        <v>23</v>
      </c>
      <c r="G1152" s="292">
        <v>750000</v>
      </c>
      <c r="H1152" s="292">
        <v>750000</v>
      </c>
      <c r="I1152" s="292" t="s">
        <v>8</v>
      </c>
      <c r="J1152" s="292">
        <v>0</v>
      </c>
      <c r="K1152" s="292">
        <v>0</v>
      </c>
      <c r="L1152" s="292">
        <v>0</v>
      </c>
      <c r="M1152" s="292">
        <v>0</v>
      </c>
    </row>
    <row r="1153" spans="1:13" x14ac:dyDescent="0.25">
      <c r="A1153" t="s">
        <v>2158</v>
      </c>
      <c r="B1153" t="s">
        <v>31</v>
      </c>
      <c r="C1153" t="s">
        <v>395</v>
      </c>
      <c r="D1153" t="s">
        <v>2611</v>
      </c>
      <c r="E1153" t="s">
        <v>2619</v>
      </c>
      <c r="F1153">
        <v>23</v>
      </c>
      <c r="G1153" s="292">
        <v>762500</v>
      </c>
      <c r="H1153" s="292" t="s">
        <v>8</v>
      </c>
      <c r="I1153" s="292">
        <v>0</v>
      </c>
      <c r="J1153" s="292">
        <v>0</v>
      </c>
      <c r="K1153" s="292">
        <v>0</v>
      </c>
      <c r="L1153" s="292">
        <v>0</v>
      </c>
      <c r="M1153" s="292">
        <v>0</v>
      </c>
    </row>
    <row r="1154" spans="1:13" x14ac:dyDescent="0.25">
      <c r="A1154" t="s">
        <v>2159</v>
      </c>
      <c r="B1154" t="s">
        <v>31</v>
      </c>
      <c r="C1154" t="s">
        <v>395</v>
      </c>
      <c r="D1154" t="s">
        <v>73</v>
      </c>
      <c r="E1154" t="s">
        <v>2619</v>
      </c>
      <c r="F1154">
        <v>21</v>
      </c>
      <c r="G1154" s="292">
        <v>822222</v>
      </c>
      <c r="H1154" s="292">
        <v>822222</v>
      </c>
      <c r="I1154" s="292" t="s">
        <v>8</v>
      </c>
      <c r="J1154" s="292">
        <v>0</v>
      </c>
      <c r="K1154" s="292">
        <v>0</v>
      </c>
      <c r="L1154" s="292">
        <v>0</v>
      </c>
      <c r="M1154" s="292">
        <v>0</v>
      </c>
    </row>
    <row r="1155" spans="1:13" x14ac:dyDescent="0.25">
      <c r="A1155" t="s">
        <v>1762</v>
      </c>
      <c r="B1155" t="s">
        <v>31</v>
      </c>
      <c r="C1155">
        <v>0</v>
      </c>
      <c r="D1155" t="s">
        <v>2611</v>
      </c>
      <c r="E1155" t="s">
        <v>2619</v>
      </c>
      <c r="F1155">
        <v>26</v>
      </c>
      <c r="G1155" s="292">
        <v>700000</v>
      </c>
      <c r="H1155" s="292" t="s">
        <v>7</v>
      </c>
      <c r="I1155" s="292">
        <v>0</v>
      </c>
      <c r="J1155" s="292">
        <v>0</v>
      </c>
      <c r="K1155" s="292">
        <v>0</v>
      </c>
      <c r="L1155" s="292">
        <v>0</v>
      </c>
      <c r="M1155" s="292">
        <v>0</v>
      </c>
    </row>
    <row r="1156" spans="1:13" x14ac:dyDescent="0.25">
      <c r="A1156" t="s">
        <v>2137</v>
      </c>
      <c r="B1156" t="s">
        <v>31</v>
      </c>
      <c r="C1156">
        <v>0</v>
      </c>
      <c r="D1156" t="s">
        <v>2613</v>
      </c>
      <c r="E1156" t="s">
        <v>2619</v>
      </c>
      <c r="F1156">
        <v>30</v>
      </c>
      <c r="G1156" s="292">
        <v>700000</v>
      </c>
      <c r="H1156" s="292" t="s">
        <v>7</v>
      </c>
      <c r="I1156" s="292">
        <v>0</v>
      </c>
      <c r="J1156" s="292">
        <v>0</v>
      </c>
      <c r="K1156" s="292">
        <v>0</v>
      </c>
      <c r="L1156" s="292">
        <v>0</v>
      </c>
      <c r="M1156" s="292">
        <v>0</v>
      </c>
    </row>
    <row r="1157" spans="1:13" x14ac:dyDescent="0.25">
      <c r="A1157" t="s">
        <v>1856</v>
      </c>
      <c r="B1157" t="s">
        <v>31</v>
      </c>
      <c r="C1157">
        <v>0</v>
      </c>
      <c r="D1157" t="s">
        <v>73</v>
      </c>
      <c r="E1157" t="s">
        <v>2619</v>
      </c>
      <c r="F1157">
        <v>26</v>
      </c>
      <c r="G1157" s="292">
        <v>700000</v>
      </c>
      <c r="H1157" s="292" t="s">
        <v>7</v>
      </c>
      <c r="I1157" s="292">
        <v>0</v>
      </c>
      <c r="J1157" s="292">
        <v>0</v>
      </c>
      <c r="K1157" s="292">
        <v>0</v>
      </c>
      <c r="L1157" s="292">
        <v>0</v>
      </c>
      <c r="M1157" s="292">
        <v>0</v>
      </c>
    </row>
    <row r="1158" spans="1:13" x14ac:dyDescent="0.25">
      <c r="A1158" t="s">
        <v>2155</v>
      </c>
      <c r="B1158" t="s">
        <v>31</v>
      </c>
      <c r="C1158">
        <v>0</v>
      </c>
      <c r="D1158" t="s">
        <v>73</v>
      </c>
      <c r="E1158" t="s">
        <v>2619</v>
      </c>
      <c r="F1158">
        <v>22</v>
      </c>
      <c r="G1158" s="292">
        <v>700000</v>
      </c>
      <c r="H1158" s="292" t="s">
        <v>8</v>
      </c>
      <c r="I1158" s="292">
        <v>0</v>
      </c>
      <c r="J1158" s="292">
        <v>0</v>
      </c>
      <c r="K1158" s="292">
        <v>0</v>
      </c>
      <c r="L1158" s="292">
        <v>0</v>
      </c>
      <c r="M1158" s="292">
        <v>0</v>
      </c>
    </row>
    <row r="1159" spans="1:13" x14ac:dyDescent="0.25">
      <c r="A1159" t="s">
        <v>1924</v>
      </c>
      <c r="B1159" t="s">
        <v>31</v>
      </c>
      <c r="C1159">
        <v>0</v>
      </c>
      <c r="D1159" t="s">
        <v>2613</v>
      </c>
      <c r="E1159" t="s">
        <v>2619</v>
      </c>
      <c r="F1159">
        <v>25</v>
      </c>
      <c r="G1159" s="292">
        <v>700000</v>
      </c>
      <c r="H1159" s="292">
        <v>700000</v>
      </c>
      <c r="I1159" s="292" t="s">
        <v>7</v>
      </c>
      <c r="J1159" s="292">
        <v>0</v>
      </c>
      <c r="K1159" s="292">
        <v>0</v>
      </c>
      <c r="L1159" s="292">
        <v>0</v>
      </c>
      <c r="M1159" s="292">
        <v>0</v>
      </c>
    </row>
    <row r="1160" spans="1:13" x14ac:dyDescent="0.25">
      <c r="A1160" t="s">
        <v>2147</v>
      </c>
      <c r="B1160" t="s">
        <v>31</v>
      </c>
      <c r="C1160" t="s">
        <v>395</v>
      </c>
      <c r="D1160" t="s">
        <v>2618</v>
      </c>
      <c r="E1160" t="s">
        <v>2619</v>
      </c>
      <c r="F1160">
        <v>23</v>
      </c>
      <c r="G1160" s="292">
        <v>925000</v>
      </c>
      <c r="H1160" s="292" t="s">
        <v>8</v>
      </c>
      <c r="I1160" s="292">
        <v>0</v>
      </c>
      <c r="J1160" s="292">
        <v>0</v>
      </c>
      <c r="K1160" s="292">
        <v>0</v>
      </c>
      <c r="L1160" s="292">
        <v>0</v>
      </c>
      <c r="M1160" s="292">
        <v>0</v>
      </c>
    </row>
    <row r="1161" spans="1:13" x14ac:dyDescent="0.25">
      <c r="A1161" t="s">
        <v>2154</v>
      </c>
      <c r="B1161" t="s">
        <v>31</v>
      </c>
      <c r="C1161" t="s">
        <v>395</v>
      </c>
      <c r="D1161" t="s">
        <v>2618</v>
      </c>
      <c r="E1161" t="s">
        <v>2619</v>
      </c>
      <c r="F1161">
        <v>23</v>
      </c>
      <c r="G1161" s="292">
        <v>925000</v>
      </c>
      <c r="H1161" s="292" t="s">
        <v>8</v>
      </c>
      <c r="I1161" s="292">
        <v>0</v>
      </c>
      <c r="J1161" s="292">
        <v>0</v>
      </c>
      <c r="K1161" s="292">
        <v>0</v>
      </c>
      <c r="L1161" s="292">
        <v>0</v>
      </c>
      <c r="M1161" s="292">
        <v>0</v>
      </c>
    </row>
    <row r="1162" spans="1:13" x14ac:dyDescent="0.25">
      <c r="A1162" t="s">
        <v>1591</v>
      </c>
      <c r="B1162" t="s">
        <v>31</v>
      </c>
      <c r="C1162">
        <v>0</v>
      </c>
      <c r="D1162" t="s">
        <v>2617</v>
      </c>
      <c r="E1162" t="s">
        <v>2619</v>
      </c>
      <c r="F1162">
        <v>25</v>
      </c>
      <c r="G1162" s="292">
        <v>700000</v>
      </c>
      <c r="H1162" s="292" t="s">
        <v>8</v>
      </c>
      <c r="I1162" s="292">
        <v>0</v>
      </c>
      <c r="J1162" s="292">
        <v>0</v>
      </c>
      <c r="K1162" s="292">
        <v>0</v>
      </c>
      <c r="L1162" s="292">
        <v>0</v>
      </c>
      <c r="M1162" s="292">
        <v>0</v>
      </c>
    </row>
    <row r="1163" spans="1:13" x14ac:dyDescent="0.25">
      <c r="A1163" t="s">
        <v>2161</v>
      </c>
      <c r="B1163" t="s">
        <v>31</v>
      </c>
      <c r="C1163">
        <v>0</v>
      </c>
      <c r="D1163" t="s">
        <v>2618</v>
      </c>
      <c r="E1163" t="s">
        <v>2619</v>
      </c>
      <c r="F1163">
        <v>27</v>
      </c>
      <c r="G1163" s="292">
        <v>675000</v>
      </c>
      <c r="H1163" s="292" t="s">
        <v>7</v>
      </c>
      <c r="I1163" s="292">
        <v>0</v>
      </c>
      <c r="J1163" s="292">
        <v>0</v>
      </c>
      <c r="K1163" s="292">
        <v>0</v>
      </c>
      <c r="L1163" s="292">
        <v>0</v>
      </c>
      <c r="M1163" s="292">
        <v>0</v>
      </c>
    </row>
    <row r="1164" spans="1:13" x14ac:dyDescent="0.25">
      <c r="A1164" t="s">
        <v>2146</v>
      </c>
      <c r="B1164" t="s">
        <v>31</v>
      </c>
      <c r="C1164">
        <v>0</v>
      </c>
      <c r="D1164" t="s">
        <v>2617</v>
      </c>
      <c r="E1164" t="s">
        <v>2619</v>
      </c>
      <c r="F1164">
        <v>23</v>
      </c>
      <c r="G1164" s="292" t="s">
        <v>8</v>
      </c>
      <c r="H1164" s="292">
        <v>0</v>
      </c>
      <c r="I1164" s="292">
        <v>0</v>
      </c>
      <c r="J1164" s="292">
        <v>0</v>
      </c>
      <c r="K1164" s="292">
        <v>0</v>
      </c>
      <c r="L1164" s="292">
        <v>0</v>
      </c>
      <c r="M1164" s="292">
        <v>0</v>
      </c>
    </row>
    <row r="1165" spans="1:13" x14ac:dyDescent="0.25">
      <c r="A1165" t="s">
        <v>2842</v>
      </c>
      <c r="B1165" t="s">
        <v>31</v>
      </c>
      <c r="C1165" t="s">
        <v>395</v>
      </c>
      <c r="D1165" t="s">
        <v>128</v>
      </c>
      <c r="E1165" t="s">
        <v>2619</v>
      </c>
      <c r="F1165">
        <v>18</v>
      </c>
      <c r="G1165" s="292">
        <v>925000</v>
      </c>
      <c r="H1165" s="292">
        <v>925000</v>
      </c>
      <c r="I1165" s="292">
        <v>925000</v>
      </c>
      <c r="J1165" s="292" t="s">
        <v>8</v>
      </c>
      <c r="K1165" s="292">
        <v>0</v>
      </c>
      <c r="L1165" s="292">
        <v>0</v>
      </c>
      <c r="M1165" s="292">
        <v>0</v>
      </c>
    </row>
    <row r="1166" spans="1:13" x14ac:dyDescent="0.25">
      <c r="A1166" t="s">
        <v>2156</v>
      </c>
      <c r="B1166" t="s">
        <v>31</v>
      </c>
      <c r="C1166" t="s">
        <v>395</v>
      </c>
      <c r="D1166" t="s">
        <v>128</v>
      </c>
      <c r="E1166" t="s">
        <v>2619</v>
      </c>
      <c r="F1166">
        <v>21</v>
      </c>
      <c r="G1166" s="292">
        <v>910833</v>
      </c>
      <c r="H1166" s="292">
        <v>910833</v>
      </c>
      <c r="I1166" s="292" t="s">
        <v>8</v>
      </c>
      <c r="J1166" s="292">
        <v>0</v>
      </c>
      <c r="K1166" s="292">
        <v>0</v>
      </c>
      <c r="L1166" s="292">
        <v>0</v>
      </c>
      <c r="M1166" s="292">
        <v>0</v>
      </c>
    </row>
    <row r="1167" spans="1:13" x14ac:dyDescent="0.25">
      <c r="A1167" t="s">
        <v>2153</v>
      </c>
      <c r="B1167" t="s">
        <v>31</v>
      </c>
      <c r="C1167">
        <v>0</v>
      </c>
      <c r="D1167" t="s">
        <v>128</v>
      </c>
      <c r="E1167" t="s">
        <v>2619</v>
      </c>
      <c r="F1167">
        <v>24</v>
      </c>
      <c r="G1167" s="292" t="s">
        <v>8</v>
      </c>
      <c r="H1167" s="292">
        <v>0</v>
      </c>
      <c r="I1167" s="292">
        <v>0</v>
      </c>
      <c r="J1167" s="292">
        <v>0</v>
      </c>
      <c r="K1167" s="292">
        <v>0</v>
      </c>
      <c r="L1167" s="292">
        <v>0</v>
      </c>
      <c r="M1167" s="292">
        <v>0</v>
      </c>
    </row>
    <row r="1168" spans="1:13" x14ac:dyDescent="0.25">
      <c r="A1168" t="s">
        <v>2559</v>
      </c>
      <c r="B1168" t="s">
        <v>28</v>
      </c>
      <c r="C1168" t="s">
        <v>429</v>
      </c>
      <c r="D1168" t="s">
        <v>2639</v>
      </c>
      <c r="E1168" t="s">
        <v>2612</v>
      </c>
      <c r="F1168">
        <v>31</v>
      </c>
      <c r="G1168" s="292">
        <v>8275000</v>
      </c>
      <c r="H1168" s="292">
        <v>8275000</v>
      </c>
      <c r="I1168" s="292">
        <v>8275000</v>
      </c>
      <c r="J1168" s="292" t="s">
        <v>7</v>
      </c>
      <c r="K1168" s="292">
        <v>0</v>
      </c>
      <c r="L1168" s="292">
        <v>0</v>
      </c>
      <c r="M1168" s="292">
        <v>0</v>
      </c>
    </row>
    <row r="1169" spans="1:13" x14ac:dyDescent="0.25">
      <c r="A1169" t="s">
        <v>1839</v>
      </c>
      <c r="B1169" t="s">
        <v>28</v>
      </c>
      <c r="C1169">
        <v>0</v>
      </c>
      <c r="D1169" t="s">
        <v>2611</v>
      </c>
      <c r="E1169" t="s">
        <v>2612</v>
      </c>
      <c r="F1169">
        <v>29</v>
      </c>
      <c r="G1169" s="292">
        <v>8250000</v>
      </c>
      <c r="H1169" s="292">
        <v>8250000</v>
      </c>
      <c r="I1169" s="292">
        <v>8250000</v>
      </c>
      <c r="J1169" s="292">
        <v>8250000</v>
      </c>
      <c r="K1169" s="292">
        <v>8250000</v>
      </c>
      <c r="L1169" s="292" t="s">
        <v>7</v>
      </c>
      <c r="M1169" s="292">
        <v>0</v>
      </c>
    </row>
    <row r="1170" spans="1:13" x14ac:dyDescent="0.25">
      <c r="A1170" t="s">
        <v>1808</v>
      </c>
      <c r="B1170" t="s">
        <v>28</v>
      </c>
      <c r="C1170" t="s">
        <v>429</v>
      </c>
      <c r="D1170" t="s">
        <v>73</v>
      </c>
      <c r="E1170" t="s">
        <v>2612</v>
      </c>
      <c r="F1170">
        <v>27</v>
      </c>
      <c r="G1170" s="292">
        <v>7142857</v>
      </c>
      <c r="H1170" s="292">
        <v>7142857</v>
      </c>
      <c r="I1170" s="292">
        <v>7142857</v>
      </c>
      <c r="J1170" s="292">
        <v>7142857</v>
      </c>
      <c r="K1170" s="292">
        <v>7142857</v>
      </c>
      <c r="L1170" s="292">
        <v>7142857</v>
      </c>
      <c r="M1170" s="292">
        <v>7142857</v>
      </c>
    </row>
    <row r="1171" spans="1:13" x14ac:dyDescent="0.25">
      <c r="A1171" t="s">
        <v>1840</v>
      </c>
      <c r="B1171" t="s">
        <v>28</v>
      </c>
      <c r="C1171">
        <v>0</v>
      </c>
      <c r="D1171" t="s">
        <v>2613</v>
      </c>
      <c r="E1171" t="s">
        <v>2612</v>
      </c>
      <c r="F1171">
        <v>30</v>
      </c>
      <c r="G1171" s="292">
        <v>7000000</v>
      </c>
      <c r="H1171" s="292">
        <v>7000000</v>
      </c>
      <c r="I1171" s="292">
        <v>7000000</v>
      </c>
      <c r="J1171" s="292">
        <v>7000000</v>
      </c>
      <c r="K1171" s="292" t="s">
        <v>7</v>
      </c>
      <c r="L1171" s="292">
        <v>0</v>
      </c>
      <c r="M1171" s="292">
        <v>0</v>
      </c>
    </row>
    <row r="1172" spans="1:13" x14ac:dyDescent="0.25">
      <c r="A1172" t="s">
        <v>2843</v>
      </c>
      <c r="B1172" t="s">
        <v>28</v>
      </c>
      <c r="C1172">
        <v>0</v>
      </c>
      <c r="D1172" t="s">
        <v>73</v>
      </c>
      <c r="E1172" t="s">
        <v>2612</v>
      </c>
      <c r="F1172">
        <v>26</v>
      </c>
      <c r="G1172" s="292">
        <v>4333333</v>
      </c>
      <c r="H1172" s="292">
        <v>4333333</v>
      </c>
      <c r="I1172" s="292">
        <v>4333333</v>
      </c>
      <c r="J1172" s="292" t="s">
        <v>7</v>
      </c>
      <c r="K1172" s="292">
        <v>0</v>
      </c>
      <c r="L1172" s="292">
        <v>0</v>
      </c>
      <c r="M1172" s="292">
        <v>0</v>
      </c>
    </row>
    <row r="1173" spans="1:13" x14ac:dyDescent="0.25">
      <c r="A1173" t="s">
        <v>1843</v>
      </c>
      <c r="B1173" t="s">
        <v>28</v>
      </c>
      <c r="C1173">
        <v>0</v>
      </c>
      <c r="D1173" t="s">
        <v>2615</v>
      </c>
      <c r="E1173" t="s">
        <v>2612</v>
      </c>
      <c r="F1173">
        <v>30</v>
      </c>
      <c r="G1173" s="292">
        <v>1600000</v>
      </c>
      <c r="H1173" s="292">
        <v>1600000</v>
      </c>
      <c r="I1173" s="292" t="s">
        <v>7</v>
      </c>
      <c r="J1173" s="292">
        <v>0</v>
      </c>
      <c r="K1173" s="292">
        <v>0</v>
      </c>
      <c r="L1173" s="292">
        <v>0</v>
      </c>
      <c r="M1173" s="292">
        <v>0</v>
      </c>
    </row>
    <row r="1174" spans="1:13" x14ac:dyDescent="0.25">
      <c r="A1174" t="s">
        <v>2031</v>
      </c>
      <c r="B1174" t="s">
        <v>28</v>
      </c>
      <c r="C1174">
        <v>0</v>
      </c>
      <c r="D1174" t="s">
        <v>2611</v>
      </c>
      <c r="E1174" t="s">
        <v>2612</v>
      </c>
      <c r="F1174">
        <v>27</v>
      </c>
      <c r="G1174" s="292">
        <v>1000000</v>
      </c>
      <c r="H1174" s="292" t="s">
        <v>7</v>
      </c>
      <c r="I1174" s="292">
        <v>0</v>
      </c>
      <c r="J1174" s="292">
        <v>0</v>
      </c>
      <c r="K1174" s="292">
        <v>0</v>
      </c>
      <c r="L1174" s="292">
        <v>0</v>
      </c>
      <c r="M1174" s="292">
        <v>0</v>
      </c>
    </row>
    <row r="1175" spans="1:13" x14ac:dyDescent="0.25">
      <c r="A1175" t="s">
        <v>1846</v>
      </c>
      <c r="B1175" t="s">
        <v>28</v>
      </c>
      <c r="C1175" t="s">
        <v>395</v>
      </c>
      <c r="D1175" t="s">
        <v>2621</v>
      </c>
      <c r="E1175" t="s">
        <v>2612</v>
      </c>
      <c r="F1175">
        <v>20</v>
      </c>
      <c r="G1175" s="292">
        <v>3575000</v>
      </c>
      <c r="H1175" s="292" t="s">
        <v>8</v>
      </c>
      <c r="I1175" s="292">
        <v>0</v>
      </c>
      <c r="J1175" s="292">
        <v>0</v>
      </c>
      <c r="K1175" s="292">
        <v>0</v>
      </c>
      <c r="L1175" s="292">
        <v>0</v>
      </c>
      <c r="M1175" s="292">
        <v>0</v>
      </c>
    </row>
    <row r="1176" spans="1:13" x14ac:dyDescent="0.25">
      <c r="A1176" t="s">
        <v>1847</v>
      </c>
      <c r="B1176" t="s">
        <v>28</v>
      </c>
      <c r="C1176" t="s">
        <v>412</v>
      </c>
      <c r="D1176" t="s">
        <v>2613</v>
      </c>
      <c r="E1176" t="s">
        <v>2612</v>
      </c>
      <c r="F1176">
        <v>22</v>
      </c>
      <c r="G1176" s="292">
        <v>1137500</v>
      </c>
      <c r="H1176" s="292" t="s">
        <v>8</v>
      </c>
      <c r="I1176" s="292">
        <v>0</v>
      </c>
      <c r="J1176" s="292">
        <v>0</v>
      </c>
      <c r="K1176" s="292">
        <v>0</v>
      </c>
      <c r="L1176" s="292">
        <v>0</v>
      </c>
      <c r="M1176" s="292">
        <v>0</v>
      </c>
    </row>
    <row r="1177" spans="1:13" x14ac:dyDescent="0.25">
      <c r="A1177" t="s">
        <v>1742</v>
      </c>
      <c r="B1177" t="s">
        <v>28</v>
      </c>
      <c r="C1177">
        <v>0</v>
      </c>
      <c r="D1177" t="s">
        <v>2611</v>
      </c>
      <c r="E1177" t="s">
        <v>2612</v>
      </c>
      <c r="F1177">
        <v>26</v>
      </c>
      <c r="G1177" s="292">
        <v>700000</v>
      </c>
      <c r="H1177" s="292" t="s">
        <v>7</v>
      </c>
      <c r="I1177" s="292">
        <v>0</v>
      </c>
      <c r="J1177" s="292">
        <v>0</v>
      </c>
      <c r="K1177" s="292">
        <v>0</v>
      </c>
      <c r="L1177" s="292">
        <v>0</v>
      </c>
      <c r="M1177" s="292">
        <v>0</v>
      </c>
    </row>
    <row r="1178" spans="1:13" x14ac:dyDescent="0.25">
      <c r="A1178" t="s">
        <v>1845</v>
      </c>
      <c r="B1178" t="s">
        <v>28</v>
      </c>
      <c r="C1178">
        <v>0</v>
      </c>
      <c r="D1178" t="s">
        <v>73</v>
      </c>
      <c r="E1178" t="s">
        <v>2612</v>
      </c>
      <c r="F1178">
        <v>25</v>
      </c>
      <c r="G1178" s="292" t="s">
        <v>8</v>
      </c>
      <c r="H1178" s="292">
        <v>0</v>
      </c>
      <c r="I1178" s="292">
        <v>0</v>
      </c>
      <c r="J1178" s="292">
        <v>0</v>
      </c>
      <c r="K1178" s="292">
        <v>0</v>
      </c>
      <c r="L1178" s="292">
        <v>0</v>
      </c>
      <c r="M1178" s="292">
        <v>0</v>
      </c>
    </row>
    <row r="1179" spans="1:13" x14ac:dyDescent="0.25">
      <c r="A1179" t="s">
        <v>1848</v>
      </c>
      <c r="B1179" t="s">
        <v>28</v>
      </c>
      <c r="C1179">
        <v>0</v>
      </c>
      <c r="D1179" t="s">
        <v>2614</v>
      </c>
      <c r="E1179" t="s">
        <v>2612</v>
      </c>
      <c r="F1179">
        <v>22</v>
      </c>
      <c r="G1179" s="292" t="s">
        <v>8</v>
      </c>
      <c r="H1179" s="292">
        <v>0</v>
      </c>
      <c r="I1179" s="292">
        <v>0</v>
      </c>
      <c r="J1179" s="292">
        <v>0</v>
      </c>
      <c r="K1179" s="292">
        <v>0</v>
      </c>
      <c r="L1179" s="292">
        <v>0</v>
      </c>
      <c r="M1179" s="292">
        <v>0</v>
      </c>
    </row>
    <row r="1180" spans="1:13" x14ac:dyDescent="0.25">
      <c r="A1180" t="s">
        <v>1926</v>
      </c>
      <c r="B1180" t="s">
        <v>28</v>
      </c>
      <c r="C1180" t="s">
        <v>390</v>
      </c>
      <c r="D1180" t="s">
        <v>2617</v>
      </c>
      <c r="E1180" t="s">
        <v>2612</v>
      </c>
      <c r="F1180">
        <v>32</v>
      </c>
      <c r="G1180" s="292">
        <v>5750000</v>
      </c>
      <c r="H1180" s="292">
        <v>5750000</v>
      </c>
      <c r="I1180" s="292" t="s">
        <v>7</v>
      </c>
      <c r="J1180" s="292">
        <v>0</v>
      </c>
      <c r="K1180" s="292">
        <v>0</v>
      </c>
      <c r="L1180" s="292">
        <v>0</v>
      </c>
      <c r="M1180" s="292">
        <v>0</v>
      </c>
    </row>
    <row r="1181" spans="1:13" x14ac:dyDescent="0.25">
      <c r="A1181" t="s">
        <v>1849</v>
      </c>
      <c r="B1181" t="s">
        <v>28</v>
      </c>
      <c r="C1181">
        <v>0</v>
      </c>
      <c r="D1181" t="s">
        <v>2618</v>
      </c>
      <c r="E1181" t="s">
        <v>2612</v>
      </c>
      <c r="F1181">
        <v>26</v>
      </c>
      <c r="G1181" s="292">
        <v>4500000</v>
      </c>
      <c r="H1181" s="292">
        <v>4500000</v>
      </c>
      <c r="I1181" s="292">
        <v>4500000</v>
      </c>
      <c r="J1181" s="292">
        <v>4500000</v>
      </c>
      <c r="K1181" s="292" t="s">
        <v>7</v>
      </c>
      <c r="L1181" s="292">
        <v>0</v>
      </c>
      <c r="M1181" s="292">
        <v>0</v>
      </c>
    </row>
    <row r="1182" spans="1:13" x14ac:dyDescent="0.25">
      <c r="A1182" t="s">
        <v>2403</v>
      </c>
      <c r="B1182" t="s">
        <v>28</v>
      </c>
      <c r="C1182">
        <v>0</v>
      </c>
      <c r="D1182" t="s">
        <v>2617</v>
      </c>
      <c r="E1182" t="s">
        <v>2612</v>
      </c>
      <c r="F1182">
        <v>32</v>
      </c>
      <c r="G1182" s="292">
        <v>3800000</v>
      </c>
      <c r="H1182" s="292" t="s">
        <v>7</v>
      </c>
      <c r="I1182" s="292">
        <v>0</v>
      </c>
      <c r="J1182" s="292">
        <v>0</v>
      </c>
      <c r="K1182" s="292">
        <v>0</v>
      </c>
      <c r="L1182" s="292">
        <v>0</v>
      </c>
      <c r="M1182" s="292">
        <v>0</v>
      </c>
    </row>
    <row r="1183" spans="1:13" x14ac:dyDescent="0.25">
      <c r="A1183" t="s">
        <v>1853</v>
      </c>
      <c r="B1183" t="s">
        <v>28</v>
      </c>
      <c r="C1183">
        <v>0</v>
      </c>
      <c r="D1183" t="s">
        <v>2617</v>
      </c>
      <c r="E1183" t="s">
        <v>2612</v>
      </c>
      <c r="F1183">
        <v>23</v>
      </c>
      <c r="G1183" s="292">
        <v>3250000</v>
      </c>
      <c r="H1183" s="292">
        <v>3250000</v>
      </c>
      <c r="I1183" s="292" t="s">
        <v>8</v>
      </c>
      <c r="J1183" s="292">
        <v>0</v>
      </c>
      <c r="K1183" s="292">
        <v>0</v>
      </c>
      <c r="L1183" s="292">
        <v>0</v>
      </c>
      <c r="M1183" s="292">
        <v>0</v>
      </c>
    </row>
    <row r="1184" spans="1:13" x14ac:dyDescent="0.25">
      <c r="A1184" t="s">
        <v>1851</v>
      </c>
      <c r="B1184" t="s">
        <v>28</v>
      </c>
      <c r="C1184">
        <v>0</v>
      </c>
      <c r="D1184" t="s">
        <v>2618</v>
      </c>
      <c r="E1184" t="s">
        <v>2612</v>
      </c>
      <c r="F1184">
        <v>24</v>
      </c>
      <c r="G1184" s="292">
        <v>1150000</v>
      </c>
      <c r="H1184" s="292" t="s">
        <v>8</v>
      </c>
      <c r="I1184" s="292">
        <v>0</v>
      </c>
      <c r="J1184" s="292">
        <v>0</v>
      </c>
      <c r="K1184" s="292">
        <v>0</v>
      </c>
      <c r="L1184" s="292">
        <v>0</v>
      </c>
      <c r="M1184" s="292">
        <v>0</v>
      </c>
    </row>
    <row r="1185" spans="1:13" x14ac:dyDescent="0.25">
      <c r="A1185" t="s">
        <v>1874</v>
      </c>
      <c r="B1185" t="s">
        <v>28</v>
      </c>
      <c r="C1185">
        <v>0</v>
      </c>
      <c r="D1185" t="s">
        <v>2618</v>
      </c>
      <c r="E1185" t="s">
        <v>2612</v>
      </c>
      <c r="F1185">
        <v>23</v>
      </c>
      <c r="G1185" s="292">
        <v>700000</v>
      </c>
      <c r="H1185" s="292">
        <v>700000</v>
      </c>
      <c r="I1185" s="292" t="s">
        <v>8</v>
      </c>
      <c r="J1185" s="292">
        <v>0</v>
      </c>
      <c r="K1185" s="292">
        <v>0</v>
      </c>
      <c r="L1185" s="292">
        <v>0</v>
      </c>
      <c r="M1185" s="292">
        <v>0</v>
      </c>
    </row>
    <row r="1186" spans="1:13" x14ac:dyDescent="0.25">
      <c r="A1186" t="s">
        <v>1876</v>
      </c>
      <c r="B1186" t="s">
        <v>28</v>
      </c>
      <c r="C1186" t="s">
        <v>395</v>
      </c>
      <c r="D1186" t="s">
        <v>2617</v>
      </c>
      <c r="E1186" t="s">
        <v>2612</v>
      </c>
      <c r="F1186">
        <v>22</v>
      </c>
      <c r="G1186" s="292">
        <v>678889</v>
      </c>
      <c r="H1186" s="292" t="s">
        <v>8</v>
      </c>
      <c r="I1186" s="292">
        <v>0</v>
      </c>
      <c r="J1186" s="292">
        <v>0</v>
      </c>
      <c r="K1186" s="292">
        <v>0</v>
      </c>
      <c r="L1186" s="292">
        <v>0</v>
      </c>
      <c r="M1186" s="292">
        <v>0</v>
      </c>
    </row>
    <row r="1187" spans="1:13" x14ac:dyDescent="0.25">
      <c r="A1187" t="s">
        <v>1852</v>
      </c>
      <c r="B1187" t="s">
        <v>28</v>
      </c>
      <c r="C1187">
        <v>0</v>
      </c>
      <c r="D1187" t="s">
        <v>2618</v>
      </c>
      <c r="E1187" t="s">
        <v>2612</v>
      </c>
      <c r="F1187">
        <v>22</v>
      </c>
      <c r="G1187" s="292" t="s">
        <v>8</v>
      </c>
      <c r="H1187" s="292">
        <v>0</v>
      </c>
      <c r="I1187" s="292">
        <v>0</v>
      </c>
      <c r="J1187" s="292">
        <v>0</v>
      </c>
      <c r="K1187" s="292">
        <v>0</v>
      </c>
      <c r="L1187" s="292">
        <v>0</v>
      </c>
      <c r="M1187" s="292">
        <v>0</v>
      </c>
    </row>
    <row r="1188" spans="1:13" x14ac:dyDescent="0.25">
      <c r="A1188" t="s">
        <v>1855</v>
      </c>
      <c r="B1188" t="s">
        <v>28</v>
      </c>
      <c r="C1188">
        <v>0</v>
      </c>
      <c r="D1188" t="s">
        <v>128</v>
      </c>
      <c r="E1188" t="s">
        <v>2612</v>
      </c>
      <c r="F1188">
        <v>34</v>
      </c>
      <c r="G1188" s="292">
        <v>2000000</v>
      </c>
      <c r="H1188" s="292" t="s">
        <v>7</v>
      </c>
      <c r="I1188" s="292">
        <v>0</v>
      </c>
      <c r="J1188" s="292">
        <v>0</v>
      </c>
      <c r="K1188" s="292">
        <v>0</v>
      </c>
      <c r="L1188" s="292">
        <v>0</v>
      </c>
      <c r="M1188" s="292">
        <v>0</v>
      </c>
    </row>
    <row r="1189" spans="1:13" x14ac:dyDescent="0.25">
      <c r="A1189" t="s">
        <v>1868</v>
      </c>
      <c r="B1189" t="s">
        <v>28</v>
      </c>
      <c r="C1189">
        <v>0</v>
      </c>
      <c r="D1189" t="s">
        <v>128</v>
      </c>
      <c r="E1189" t="s">
        <v>2612</v>
      </c>
      <c r="F1189">
        <v>26</v>
      </c>
      <c r="G1189" s="292">
        <v>750000</v>
      </c>
      <c r="H1189" s="292" t="s">
        <v>7</v>
      </c>
      <c r="I1189" s="292">
        <v>0</v>
      </c>
      <c r="J1189" s="292">
        <v>0</v>
      </c>
      <c r="K1189" s="292">
        <v>0</v>
      </c>
      <c r="L1189" s="292">
        <v>0</v>
      </c>
      <c r="M1189" s="292">
        <v>0</v>
      </c>
    </row>
    <row r="1190" spans="1:13" x14ac:dyDescent="0.25">
      <c r="A1190" t="s">
        <v>1871</v>
      </c>
      <c r="B1190" t="s">
        <v>28</v>
      </c>
      <c r="C1190" t="s">
        <v>395</v>
      </c>
      <c r="D1190" t="s">
        <v>128</v>
      </c>
      <c r="E1190" t="s">
        <v>2612</v>
      </c>
      <c r="F1190">
        <v>20</v>
      </c>
      <c r="G1190" s="292">
        <v>863333</v>
      </c>
      <c r="H1190" s="292">
        <v>863333</v>
      </c>
      <c r="I1190" s="292" t="s">
        <v>8</v>
      </c>
      <c r="J1190" s="292">
        <v>0</v>
      </c>
      <c r="K1190" s="292">
        <v>0</v>
      </c>
      <c r="L1190" s="292">
        <v>0</v>
      </c>
      <c r="M1190" s="292">
        <v>0</v>
      </c>
    </row>
    <row r="1191" spans="1:13" x14ac:dyDescent="0.25">
      <c r="A1191" t="s">
        <v>2844</v>
      </c>
      <c r="B1191" t="s">
        <v>28</v>
      </c>
      <c r="C1191" t="s">
        <v>395</v>
      </c>
      <c r="D1191" t="s">
        <v>2613</v>
      </c>
      <c r="E1191" t="s">
        <v>2619</v>
      </c>
      <c r="F1191">
        <v>19</v>
      </c>
      <c r="G1191" s="292">
        <v>1425000</v>
      </c>
      <c r="H1191" s="292">
        <v>1425000</v>
      </c>
      <c r="I1191" s="292">
        <v>1425000</v>
      </c>
      <c r="J1191" s="292" t="s">
        <v>8</v>
      </c>
      <c r="K1191" s="292">
        <v>0</v>
      </c>
      <c r="L1191" s="292">
        <v>0</v>
      </c>
      <c r="M1191" s="292">
        <v>0</v>
      </c>
    </row>
    <row r="1192" spans="1:13" x14ac:dyDescent="0.25">
      <c r="A1192" t="s">
        <v>1858</v>
      </c>
      <c r="B1192" t="s">
        <v>28</v>
      </c>
      <c r="C1192" t="s">
        <v>395</v>
      </c>
      <c r="D1192" t="s">
        <v>73</v>
      </c>
      <c r="E1192" t="s">
        <v>2619</v>
      </c>
      <c r="F1192">
        <v>21</v>
      </c>
      <c r="G1192" s="292">
        <v>1106666</v>
      </c>
      <c r="H1192" s="292">
        <v>1106666</v>
      </c>
      <c r="I1192" s="292" t="s">
        <v>8</v>
      </c>
      <c r="J1192" s="292">
        <v>0</v>
      </c>
      <c r="K1192" s="292">
        <v>0</v>
      </c>
      <c r="L1192" s="292">
        <v>0</v>
      </c>
      <c r="M1192" s="292">
        <v>0</v>
      </c>
    </row>
    <row r="1193" spans="1:13" x14ac:dyDescent="0.25">
      <c r="A1193" t="s">
        <v>1857</v>
      </c>
      <c r="B1193" t="s">
        <v>28</v>
      </c>
      <c r="C1193" t="s">
        <v>395</v>
      </c>
      <c r="D1193" t="s">
        <v>73</v>
      </c>
      <c r="E1193" t="s">
        <v>2619</v>
      </c>
      <c r="F1193">
        <v>20</v>
      </c>
      <c r="G1193" s="292">
        <v>863333</v>
      </c>
      <c r="H1193" s="292">
        <v>863333</v>
      </c>
      <c r="I1193" s="292">
        <v>863333</v>
      </c>
      <c r="J1193" s="292" t="s">
        <v>8</v>
      </c>
      <c r="K1193" s="292">
        <v>0</v>
      </c>
      <c r="L1193" s="292">
        <v>0</v>
      </c>
      <c r="M1193" s="292">
        <v>0</v>
      </c>
    </row>
    <row r="1194" spans="1:13" x14ac:dyDescent="0.25">
      <c r="A1194" t="s">
        <v>1863</v>
      </c>
      <c r="B1194" t="s">
        <v>28</v>
      </c>
      <c r="C1194" t="s">
        <v>395</v>
      </c>
      <c r="D1194" t="s">
        <v>73</v>
      </c>
      <c r="E1194" t="s">
        <v>2619</v>
      </c>
      <c r="F1194">
        <v>22</v>
      </c>
      <c r="G1194" s="292">
        <v>925000</v>
      </c>
      <c r="H1194" s="292" t="s">
        <v>8</v>
      </c>
      <c r="I1194" s="292">
        <v>0</v>
      </c>
      <c r="J1194" s="292">
        <v>0</v>
      </c>
      <c r="K1194" s="292">
        <v>0</v>
      </c>
      <c r="L1194" s="292">
        <v>0</v>
      </c>
      <c r="M1194" s="292">
        <v>0</v>
      </c>
    </row>
    <row r="1195" spans="1:13" x14ac:dyDescent="0.25">
      <c r="A1195" t="s">
        <v>1864</v>
      </c>
      <c r="B1195" t="s">
        <v>28</v>
      </c>
      <c r="C1195" t="s">
        <v>395</v>
      </c>
      <c r="D1195" t="s">
        <v>73</v>
      </c>
      <c r="E1195" t="s">
        <v>2619</v>
      </c>
      <c r="F1195">
        <v>21</v>
      </c>
      <c r="G1195" s="292">
        <v>863333</v>
      </c>
      <c r="H1195" s="292">
        <v>863333</v>
      </c>
      <c r="I1195" s="292" t="s">
        <v>8</v>
      </c>
      <c r="J1195" s="292">
        <v>0</v>
      </c>
      <c r="K1195" s="292">
        <v>0</v>
      </c>
      <c r="L1195" s="292">
        <v>0</v>
      </c>
      <c r="M1195" s="292">
        <v>0</v>
      </c>
    </row>
    <row r="1196" spans="1:13" x14ac:dyDescent="0.25">
      <c r="A1196" t="s">
        <v>1859</v>
      </c>
      <c r="B1196" t="s">
        <v>28</v>
      </c>
      <c r="C1196" t="s">
        <v>395</v>
      </c>
      <c r="D1196" t="s">
        <v>2613</v>
      </c>
      <c r="E1196" t="s">
        <v>2619</v>
      </c>
      <c r="F1196">
        <v>20</v>
      </c>
      <c r="G1196" s="292">
        <v>863333</v>
      </c>
      <c r="H1196" s="292">
        <v>863333</v>
      </c>
      <c r="I1196" s="292">
        <v>863333</v>
      </c>
      <c r="J1196" s="292" t="s">
        <v>8</v>
      </c>
      <c r="K1196" s="292">
        <v>0</v>
      </c>
      <c r="L1196" s="292">
        <v>0</v>
      </c>
      <c r="M1196" s="292">
        <v>0</v>
      </c>
    </row>
    <row r="1197" spans="1:13" x14ac:dyDescent="0.25">
      <c r="A1197" t="s">
        <v>1865</v>
      </c>
      <c r="B1197" t="s">
        <v>28</v>
      </c>
      <c r="C1197" t="s">
        <v>395</v>
      </c>
      <c r="D1197" t="s">
        <v>2613</v>
      </c>
      <c r="E1197" t="s">
        <v>2619</v>
      </c>
      <c r="F1197">
        <v>21</v>
      </c>
      <c r="G1197" s="292">
        <v>925000</v>
      </c>
      <c r="H1197" s="292">
        <v>925000</v>
      </c>
      <c r="I1197" s="292" t="s">
        <v>8</v>
      </c>
      <c r="J1197" s="292">
        <v>0</v>
      </c>
      <c r="K1197" s="292">
        <v>0</v>
      </c>
      <c r="L1197" s="292">
        <v>0</v>
      </c>
      <c r="M1197" s="292">
        <v>0</v>
      </c>
    </row>
    <row r="1198" spans="1:13" x14ac:dyDescent="0.25">
      <c r="A1198" t="s">
        <v>1860</v>
      </c>
      <c r="B1198" t="s">
        <v>28</v>
      </c>
      <c r="C1198" t="s">
        <v>395</v>
      </c>
      <c r="D1198" t="s">
        <v>2611</v>
      </c>
      <c r="E1198" t="s">
        <v>2619</v>
      </c>
      <c r="F1198">
        <v>20</v>
      </c>
      <c r="G1198" s="292">
        <v>879167</v>
      </c>
      <c r="H1198" s="292">
        <v>879167</v>
      </c>
      <c r="I1198" s="292">
        <v>879167</v>
      </c>
      <c r="J1198" s="292" t="s">
        <v>8</v>
      </c>
      <c r="K1198" s="292">
        <v>0</v>
      </c>
      <c r="L1198" s="292">
        <v>0</v>
      </c>
      <c r="M1198" s="292">
        <v>0</v>
      </c>
    </row>
    <row r="1199" spans="1:13" x14ac:dyDescent="0.25">
      <c r="A1199" t="s">
        <v>1861</v>
      </c>
      <c r="B1199" t="s">
        <v>28</v>
      </c>
      <c r="C1199" t="s">
        <v>395</v>
      </c>
      <c r="D1199" t="s">
        <v>2613</v>
      </c>
      <c r="E1199" t="s">
        <v>2619</v>
      </c>
      <c r="F1199">
        <v>20</v>
      </c>
      <c r="G1199" s="292">
        <v>879167</v>
      </c>
      <c r="H1199" s="292">
        <v>879167</v>
      </c>
      <c r="I1199" s="292">
        <v>879167</v>
      </c>
      <c r="J1199" s="292" t="s">
        <v>8</v>
      </c>
      <c r="K1199" s="292">
        <v>0</v>
      </c>
      <c r="L1199" s="292">
        <v>0</v>
      </c>
      <c r="M1199" s="292">
        <v>0</v>
      </c>
    </row>
    <row r="1200" spans="1:13" x14ac:dyDescent="0.25">
      <c r="A1200" t="s">
        <v>1866</v>
      </c>
      <c r="B1200" t="s">
        <v>28</v>
      </c>
      <c r="C1200" t="s">
        <v>395</v>
      </c>
      <c r="D1200" t="s">
        <v>2678</v>
      </c>
      <c r="E1200" t="s">
        <v>2619</v>
      </c>
      <c r="F1200">
        <v>22</v>
      </c>
      <c r="G1200" s="292">
        <v>850000</v>
      </c>
      <c r="H1200" s="292">
        <v>850000</v>
      </c>
      <c r="I1200" s="292" t="s">
        <v>8</v>
      </c>
      <c r="J1200" s="292">
        <v>0</v>
      </c>
      <c r="K1200" s="292">
        <v>0</v>
      </c>
      <c r="L1200" s="292">
        <v>0</v>
      </c>
      <c r="M1200" s="292">
        <v>0</v>
      </c>
    </row>
    <row r="1201" spans="1:13" x14ac:dyDescent="0.25">
      <c r="A1201" t="s">
        <v>1583</v>
      </c>
      <c r="B1201" t="s">
        <v>28</v>
      </c>
      <c r="C1201">
        <v>0</v>
      </c>
      <c r="D1201" t="s">
        <v>2623</v>
      </c>
      <c r="E1201" t="s">
        <v>2619</v>
      </c>
      <c r="F1201">
        <v>28</v>
      </c>
      <c r="G1201" s="292">
        <v>750000</v>
      </c>
      <c r="H1201" s="292">
        <v>750000</v>
      </c>
      <c r="I1201" s="292" t="s">
        <v>7</v>
      </c>
      <c r="J1201" s="292">
        <v>0</v>
      </c>
      <c r="K1201" s="292">
        <v>0</v>
      </c>
      <c r="L1201" s="292">
        <v>0</v>
      </c>
      <c r="M1201" s="292">
        <v>0</v>
      </c>
    </row>
    <row r="1202" spans="1:13" x14ac:dyDescent="0.25">
      <c r="A1202" t="s">
        <v>1870</v>
      </c>
      <c r="B1202" t="s">
        <v>28</v>
      </c>
      <c r="C1202" t="s">
        <v>395</v>
      </c>
      <c r="D1202" t="s">
        <v>73</v>
      </c>
      <c r="E1202" t="s">
        <v>2619</v>
      </c>
      <c r="F1202">
        <v>21</v>
      </c>
      <c r="G1202" s="292">
        <v>790000</v>
      </c>
      <c r="H1202" s="292">
        <v>790000</v>
      </c>
      <c r="I1202" s="292" t="s">
        <v>8</v>
      </c>
      <c r="J1202" s="292">
        <v>0</v>
      </c>
      <c r="K1202" s="292">
        <v>0</v>
      </c>
      <c r="L1202" s="292">
        <v>0</v>
      </c>
      <c r="M1202" s="292">
        <v>0</v>
      </c>
    </row>
    <row r="1203" spans="1:13" x14ac:dyDescent="0.25">
      <c r="A1203" t="s">
        <v>1429</v>
      </c>
      <c r="B1203" t="s">
        <v>28</v>
      </c>
      <c r="C1203">
        <v>0</v>
      </c>
      <c r="D1203" t="s">
        <v>73</v>
      </c>
      <c r="E1203" t="s">
        <v>2619</v>
      </c>
      <c r="F1203">
        <v>27</v>
      </c>
      <c r="G1203" s="292">
        <v>700000</v>
      </c>
      <c r="H1203" s="292" t="s">
        <v>7</v>
      </c>
      <c r="I1203" s="292">
        <v>0</v>
      </c>
      <c r="J1203" s="292">
        <v>0</v>
      </c>
      <c r="K1203" s="292">
        <v>0</v>
      </c>
      <c r="L1203" s="292">
        <v>0</v>
      </c>
      <c r="M1203" s="292">
        <v>0</v>
      </c>
    </row>
    <row r="1204" spans="1:13" x14ac:dyDescent="0.25">
      <c r="A1204" t="s">
        <v>1875</v>
      </c>
      <c r="B1204" t="s">
        <v>28</v>
      </c>
      <c r="C1204">
        <v>0</v>
      </c>
      <c r="D1204" t="s">
        <v>2611</v>
      </c>
      <c r="E1204" t="s">
        <v>2619</v>
      </c>
      <c r="F1204">
        <v>23</v>
      </c>
      <c r="G1204" s="292" t="s">
        <v>8</v>
      </c>
      <c r="H1204" s="292">
        <v>0</v>
      </c>
      <c r="I1204" s="292">
        <v>0</v>
      </c>
      <c r="J1204" s="292">
        <v>0</v>
      </c>
      <c r="K1204" s="292">
        <v>0</v>
      </c>
      <c r="L1204" s="292">
        <v>0</v>
      </c>
      <c r="M1204" s="292">
        <v>0</v>
      </c>
    </row>
    <row r="1205" spans="1:13" x14ac:dyDescent="0.25">
      <c r="A1205" t="s">
        <v>2845</v>
      </c>
      <c r="B1205" t="s">
        <v>28</v>
      </c>
      <c r="C1205" t="s">
        <v>397</v>
      </c>
      <c r="D1205" t="s">
        <v>2618</v>
      </c>
      <c r="E1205" t="s">
        <v>398</v>
      </c>
      <c r="F1205">
        <v>19</v>
      </c>
      <c r="G1205" s="292">
        <v>793333</v>
      </c>
      <c r="H1205" s="292">
        <v>793333</v>
      </c>
      <c r="I1205" s="292">
        <v>793333</v>
      </c>
      <c r="J1205" s="292" t="s">
        <v>8</v>
      </c>
      <c r="K1205" s="292">
        <v>0</v>
      </c>
      <c r="L1205" s="292">
        <v>0</v>
      </c>
      <c r="M1205" s="292">
        <v>0</v>
      </c>
    </row>
    <row r="1206" spans="1:13" x14ac:dyDescent="0.25">
      <c r="A1206" t="s">
        <v>2231</v>
      </c>
      <c r="B1206" t="s">
        <v>28</v>
      </c>
      <c r="C1206">
        <v>0</v>
      </c>
      <c r="D1206" t="s">
        <v>2617</v>
      </c>
      <c r="E1206" t="s">
        <v>2619</v>
      </c>
      <c r="F1206">
        <v>26</v>
      </c>
      <c r="G1206" s="292">
        <v>750000</v>
      </c>
      <c r="H1206" s="292" t="s">
        <v>7</v>
      </c>
      <c r="I1206" s="292">
        <v>0</v>
      </c>
      <c r="J1206" s="292">
        <v>0</v>
      </c>
      <c r="K1206" s="292">
        <v>0</v>
      </c>
      <c r="L1206" s="292">
        <v>0</v>
      </c>
      <c r="M1206" s="292">
        <v>0</v>
      </c>
    </row>
    <row r="1207" spans="1:13" x14ac:dyDescent="0.25">
      <c r="A1207" t="s">
        <v>1869</v>
      </c>
      <c r="B1207" t="s">
        <v>28</v>
      </c>
      <c r="C1207" t="s">
        <v>395</v>
      </c>
      <c r="D1207" t="s">
        <v>2617</v>
      </c>
      <c r="E1207" t="s">
        <v>2619</v>
      </c>
      <c r="F1207">
        <v>23</v>
      </c>
      <c r="G1207" s="292">
        <v>825000</v>
      </c>
      <c r="H1207" s="292" t="s">
        <v>8</v>
      </c>
      <c r="I1207" s="292">
        <v>0</v>
      </c>
      <c r="J1207" s="292">
        <v>0</v>
      </c>
      <c r="K1207" s="292">
        <v>0</v>
      </c>
      <c r="L1207" s="292">
        <v>0</v>
      </c>
      <c r="M1207" s="292">
        <v>0</v>
      </c>
    </row>
    <row r="1208" spans="1:13" x14ac:dyDescent="0.25">
      <c r="A1208" t="s">
        <v>2077</v>
      </c>
      <c r="B1208" t="s">
        <v>28</v>
      </c>
      <c r="C1208">
        <v>0</v>
      </c>
      <c r="D1208" t="s">
        <v>2617</v>
      </c>
      <c r="E1208" t="s">
        <v>2619</v>
      </c>
      <c r="F1208">
        <v>33</v>
      </c>
      <c r="G1208" s="292">
        <v>700000</v>
      </c>
      <c r="H1208" s="292">
        <v>700000</v>
      </c>
      <c r="I1208" s="292" t="s">
        <v>7</v>
      </c>
      <c r="J1208" s="292">
        <v>0</v>
      </c>
      <c r="K1208" s="292">
        <v>0</v>
      </c>
      <c r="L1208" s="292">
        <v>0</v>
      </c>
      <c r="M1208" s="292">
        <v>0</v>
      </c>
    </row>
    <row r="1209" spans="1:13" x14ac:dyDescent="0.25">
      <c r="A1209" t="s">
        <v>1825</v>
      </c>
      <c r="B1209" t="s">
        <v>28</v>
      </c>
      <c r="C1209">
        <v>0</v>
      </c>
      <c r="D1209" t="s">
        <v>2617</v>
      </c>
      <c r="E1209" t="s">
        <v>2619</v>
      </c>
      <c r="F1209">
        <v>24</v>
      </c>
      <c r="G1209" s="292">
        <v>700000</v>
      </c>
      <c r="H1209" s="292">
        <v>700000</v>
      </c>
      <c r="I1209" s="292" t="s">
        <v>8</v>
      </c>
      <c r="J1209" s="292">
        <v>0</v>
      </c>
      <c r="K1209" s="292">
        <v>0</v>
      </c>
      <c r="L1209" s="292">
        <v>0</v>
      </c>
      <c r="M1209" s="292">
        <v>0</v>
      </c>
    </row>
    <row r="1210" spans="1:13" x14ac:dyDescent="0.25">
      <c r="A1210" t="s">
        <v>2160</v>
      </c>
      <c r="B1210" t="s">
        <v>28</v>
      </c>
      <c r="C1210">
        <v>0</v>
      </c>
      <c r="D1210" t="s">
        <v>2618</v>
      </c>
      <c r="E1210" t="s">
        <v>2619</v>
      </c>
      <c r="F1210">
        <v>26</v>
      </c>
      <c r="G1210" s="292">
        <v>700000</v>
      </c>
      <c r="H1210" s="292">
        <v>700000</v>
      </c>
      <c r="I1210" s="292" t="s">
        <v>7</v>
      </c>
      <c r="J1210" s="292">
        <v>0</v>
      </c>
      <c r="K1210" s="292">
        <v>0</v>
      </c>
      <c r="L1210" s="292">
        <v>0</v>
      </c>
      <c r="M1210" s="292">
        <v>0</v>
      </c>
    </row>
    <row r="1211" spans="1:13" x14ac:dyDescent="0.25">
      <c r="A1211" t="s">
        <v>1877</v>
      </c>
      <c r="B1211" t="s">
        <v>28</v>
      </c>
      <c r="C1211">
        <v>0</v>
      </c>
      <c r="D1211" t="s">
        <v>2617</v>
      </c>
      <c r="E1211" t="s">
        <v>2619</v>
      </c>
      <c r="F1211">
        <v>25</v>
      </c>
      <c r="G1211" s="292">
        <v>675000</v>
      </c>
      <c r="H1211" s="292" t="s">
        <v>8</v>
      </c>
      <c r="I1211" s="292">
        <v>0</v>
      </c>
      <c r="J1211" s="292">
        <v>0</v>
      </c>
      <c r="K1211" s="292">
        <v>0</v>
      </c>
      <c r="L1211" s="292">
        <v>0</v>
      </c>
      <c r="M1211" s="292">
        <v>0</v>
      </c>
    </row>
    <row r="1212" spans="1:13" x14ac:dyDescent="0.25">
      <c r="A1212" t="s">
        <v>1878</v>
      </c>
      <c r="B1212" t="s">
        <v>28</v>
      </c>
      <c r="C1212">
        <v>0</v>
      </c>
      <c r="D1212" t="s">
        <v>2618</v>
      </c>
      <c r="E1212" t="s">
        <v>2619</v>
      </c>
      <c r="F1212">
        <v>30</v>
      </c>
      <c r="G1212" s="292">
        <v>675000</v>
      </c>
      <c r="H1212" s="292" t="s">
        <v>7</v>
      </c>
      <c r="I1212" s="292">
        <v>0</v>
      </c>
      <c r="J1212" s="292">
        <v>0</v>
      </c>
      <c r="K1212" s="292">
        <v>0</v>
      </c>
      <c r="L1212" s="292">
        <v>0</v>
      </c>
      <c r="M1212" s="292">
        <v>0</v>
      </c>
    </row>
    <row r="1213" spans="1:13" x14ac:dyDescent="0.25">
      <c r="A1213" t="s">
        <v>2846</v>
      </c>
      <c r="B1213" t="s">
        <v>28</v>
      </c>
      <c r="C1213" t="s">
        <v>395</v>
      </c>
      <c r="D1213" t="s">
        <v>128</v>
      </c>
      <c r="E1213" t="s">
        <v>2619</v>
      </c>
      <c r="F1213">
        <v>20</v>
      </c>
      <c r="G1213" s="292">
        <v>925000</v>
      </c>
      <c r="H1213" s="292">
        <v>925000</v>
      </c>
      <c r="I1213" s="292">
        <v>925000</v>
      </c>
      <c r="J1213" s="292" t="s">
        <v>8</v>
      </c>
      <c r="K1213" s="292">
        <v>0</v>
      </c>
      <c r="L1213" s="292">
        <v>0</v>
      </c>
      <c r="M1213" s="292">
        <v>0</v>
      </c>
    </row>
    <row r="1214" spans="1:13" x14ac:dyDescent="0.25">
      <c r="A1214" t="s">
        <v>1862</v>
      </c>
      <c r="B1214" t="s">
        <v>28</v>
      </c>
      <c r="C1214" t="s">
        <v>395</v>
      </c>
      <c r="D1214" t="s">
        <v>128</v>
      </c>
      <c r="E1214" t="s">
        <v>2619</v>
      </c>
      <c r="F1214">
        <v>22</v>
      </c>
      <c r="G1214" s="292">
        <v>925000</v>
      </c>
      <c r="H1214" s="292">
        <v>925000</v>
      </c>
      <c r="I1214" s="292" t="s">
        <v>8</v>
      </c>
      <c r="J1214" s="292">
        <v>0</v>
      </c>
      <c r="K1214" s="292">
        <v>0</v>
      </c>
      <c r="L1214" s="292">
        <v>0</v>
      </c>
      <c r="M1214" s="292">
        <v>0</v>
      </c>
    </row>
    <row r="1215" spans="1:13" x14ac:dyDescent="0.25">
      <c r="A1215" t="s">
        <v>1729</v>
      </c>
      <c r="B1215" t="s">
        <v>28</v>
      </c>
      <c r="C1215">
        <v>0</v>
      </c>
      <c r="D1215" t="s">
        <v>128</v>
      </c>
      <c r="E1215" t="s">
        <v>2619</v>
      </c>
      <c r="F1215">
        <v>27</v>
      </c>
      <c r="G1215" s="292">
        <v>700000</v>
      </c>
      <c r="H1215" s="292" t="s">
        <v>7</v>
      </c>
      <c r="I1215" s="292">
        <v>0</v>
      </c>
      <c r="J1215" s="292">
        <v>0</v>
      </c>
      <c r="K1215" s="292">
        <v>0</v>
      </c>
      <c r="L1215" s="292">
        <v>0</v>
      </c>
      <c r="M1215" s="292">
        <v>0</v>
      </c>
    </row>
    <row r="1216" spans="1:13" x14ac:dyDescent="0.25">
      <c r="A1216" t="s">
        <v>2847</v>
      </c>
      <c r="B1216" t="s">
        <v>14</v>
      </c>
      <c r="C1216" t="s">
        <v>381</v>
      </c>
      <c r="D1216" t="s">
        <v>2614</v>
      </c>
      <c r="E1216" t="s">
        <v>2612</v>
      </c>
      <c r="F1216">
        <v>30</v>
      </c>
      <c r="G1216" s="292">
        <v>5875000</v>
      </c>
      <c r="H1216" s="292">
        <v>5875000</v>
      </c>
      <c r="I1216" s="292">
        <v>5875000</v>
      </c>
      <c r="J1216" s="292">
        <v>5875000</v>
      </c>
      <c r="K1216" s="292">
        <v>5875000</v>
      </c>
      <c r="L1216" s="292">
        <v>5875000</v>
      </c>
      <c r="M1216" s="292" t="s">
        <v>7</v>
      </c>
    </row>
    <row r="1217" spans="1:13" x14ac:dyDescent="0.25">
      <c r="A1217" t="s">
        <v>1694</v>
      </c>
      <c r="B1217" t="s">
        <v>14</v>
      </c>
      <c r="C1217" t="s">
        <v>379</v>
      </c>
      <c r="D1217" t="s">
        <v>2626</v>
      </c>
      <c r="E1217" t="s">
        <v>2612</v>
      </c>
      <c r="F1217">
        <v>33</v>
      </c>
      <c r="G1217" s="292">
        <v>5850000</v>
      </c>
      <c r="H1217" s="292">
        <v>5850000</v>
      </c>
      <c r="I1217" s="292" t="s">
        <v>7</v>
      </c>
      <c r="J1217" s="292">
        <v>0</v>
      </c>
      <c r="K1217" s="292">
        <v>0</v>
      </c>
      <c r="L1217" s="292">
        <v>0</v>
      </c>
      <c r="M1217" s="292">
        <v>0</v>
      </c>
    </row>
    <row r="1218" spans="1:13" x14ac:dyDescent="0.25">
      <c r="A1218" t="s">
        <v>1434</v>
      </c>
      <c r="B1218" t="s">
        <v>14</v>
      </c>
      <c r="C1218">
        <v>0</v>
      </c>
      <c r="D1218" t="s">
        <v>2614</v>
      </c>
      <c r="E1218" t="s">
        <v>2612</v>
      </c>
      <c r="F1218">
        <v>29</v>
      </c>
      <c r="G1218" s="292">
        <v>5500000</v>
      </c>
      <c r="H1218" s="292">
        <v>5500000</v>
      </c>
      <c r="I1218" s="292">
        <v>5500000</v>
      </c>
      <c r="J1218" s="292">
        <v>5500000</v>
      </c>
      <c r="K1218" s="292" t="s">
        <v>7</v>
      </c>
      <c r="L1218" s="292">
        <v>0</v>
      </c>
      <c r="M1218" s="292">
        <v>0</v>
      </c>
    </row>
    <row r="1219" spans="1:13" x14ac:dyDescent="0.25">
      <c r="A1219" t="s">
        <v>2557</v>
      </c>
      <c r="B1219" t="s">
        <v>14</v>
      </c>
      <c r="C1219" t="s">
        <v>379</v>
      </c>
      <c r="D1219" t="s">
        <v>2639</v>
      </c>
      <c r="E1219" t="s">
        <v>2612</v>
      </c>
      <c r="F1219">
        <v>31</v>
      </c>
      <c r="G1219" s="292">
        <v>5500000</v>
      </c>
      <c r="H1219" s="292">
        <v>5500000</v>
      </c>
      <c r="I1219" s="292" t="s">
        <v>7</v>
      </c>
      <c r="J1219" s="292">
        <v>0</v>
      </c>
      <c r="K1219" s="292">
        <v>0</v>
      </c>
      <c r="L1219" s="292">
        <v>0</v>
      </c>
      <c r="M1219" s="292">
        <v>0</v>
      </c>
    </row>
    <row r="1220" spans="1:13" x14ac:dyDescent="0.25">
      <c r="A1220" t="s">
        <v>1695</v>
      </c>
      <c r="B1220" t="s">
        <v>14</v>
      </c>
      <c r="C1220">
        <v>0</v>
      </c>
      <c r="D1220" t="s">
        <v>73</v>
      </c>
      <c r="E1220" t="s">
        <v>2612</v>
      </c>
      <c r="F1220">
        <v>24</v>
      </c>
      <c r="G1220" s="292">
        <v>4900000</v>
      </c>
      <c r="H1220" s="292">
        <v>4900000</v>
      </c>
      <c r="I1220" s="292">
        <v>4900000</v>
      </c>
      <c r="J1220" s="292">
        <v>4900000</v>
      </c>
      <c r="K1220" s="292" t="s">
        <v>7</v>
      </c>
      <c r="L1220" s="292">
        <v>0</v>
      </c>
      <c r="M1220" s="292">
        <v>0</v>
      </c>
    </row>
    <row r="1221" spans="1:13" x14ac:dyDescent="0.25">
      <c r="A1221" t="s">
        <v>2522</v>
      </c>
      <c r="B1221" t="s">
        <v>14</v>
      </c>
      <c r="C1221">
        <v>0</v>
      </c>
      <c r="D1221" t="s">
        <v>2626</v>
      </c>
      <c r="E1221" t="s">
        <v>2612</v>
      </c>
      <c r="F1221">
        <v>26</v>
      </c>
      <c r="G1221" s="292">
        <v>3750000</v>
      </c>
      <c r="H1221" s="292">
        <v>3750000</v>
      </c>
      <c r="I1221" s="292">
        <v>3750000</v>
      </c>
      <c r="J1221" s="292" t="s">
        <v>7</v>
      </c>
      <c r="K1221" s="292">
        <v>0</v>
      </c>
      <c r="L1221" s="292">
        <v>0</v>
      </c>
      <c r="M1221" s="292">
        <v>0</v>
      </c>
    </row>
    <row r="1222" spans="1:13" x14ac:dyDescent="0.25">
      <c r="A1222" t="s">
        <v>1696</v>
      </c>
      <c r="B1222" t="s">
        <v>14</v>
      </c>
      <c r="C1222">
        <v>0</v>
      </c>
      <c r="D1222" t="s">
        <v>2621</v>
      </c>
      <c r="E1222" t="s">
        <v>2612</v>
      </c>
      <c r="F1222">
        <v>30</v>
      </c>
      <c r="G1222" s="292">
        <v>2750000</v>
      </c>
      <c r="H1222" s="292">
        <v>2750000</v>
      </c>
      <c r="I1222" s="292" t="s">
        <v>7</v>
      </c>
      <c r="J1222" s="292">
        <v>0</v>
      </c>
      <c r="K1222" s="292">
        <v>0</v>
      </c>
      <c r="L1222" s="292">
        <v>0</v>
      </c>
      <c r="M1222" s="292">
        <v>0</v>
      </c>
    </row>
    <row r="1223" spans="1:13" x14ac:dyDescent="0.25">
      <c r="A1223" t="s">
        <v>1697</v>
      </c>
      <c r="B1223" t="s">
        <v>14</v>
      </c>
      <c r="C1223">
        <v>0</v>
      </c>
      <c r="D1223" t="s">
        <v>2611</v>
      </c>
      <c r="E1223" t="s">
        <v>2612</v>
      </c>
      <c r="F1223">
        <v>24</v>
      </c>
      <c r="G1223" s="292">
        <v>2500000</v>
      </c>
      <c r="H1223" s="292">
        <v>2500000</v>
      </c>
      <c r="I1223" s="292" t="s">
        <v>8</v>
      </c>
      <c r="J1223" s="292">
        <v>0</v>
      </c>
      <c r="K1223" s="292">
        <v>0</v>
      </c>
      <c r="L1223" s="292">
        <v>0</v>
      </c>
      <c r="M1223" s="292">
        <v>0</v>
      </c>
    </row>
    <row r="1224" spans="1:13" x14ac:dyDescent="0.25">
      <c r="A1224" t="s">
        <v>1698</v>
      </c>
      <c r="B1224" t="s">
        <v>14</v>
      </c>
      <c r="C1224">
        <v>0</v>
      </c>
      <c r="D1224" t="s">
        <v>2611</v>
      </c>
      <c r="E1224" t="s">
        <v>2612</v>
      </c>
      <c r="F1224">
        <v>25</v>
      </c>
      <c r="G1224" s="292">
        <v>1850000</v>
      </c>
      <c r="H1224" s="292" t="s">
        <v>8</v>
      </c>
      <c r="I1224" s="292">
        <v>0</v>
      </c>
      <c r="J1224" s="292">
        <v>0</v>
      </c>
      <c r="K1224" s="292">
        <v>0</v>
      </c>
      <c r="L1224" s="292">
        <v>0</v>
      </c>
      <c r="M1224" s="292">
        <v>0</v>
      </c>
    </row>
    <row r="1225" spans="1:13" x14ac:dyDescent="0.25">
      <c r="A1225" t="s">
        <v>1699</v>
      </c>
      <c r="B1225" t="s">
        <v>14</v>
      </c>
      <c r="C1225" t="s">
        <v>412</v>
      </c>
      <c r="D1225" t="s">
        <v>2626</v>
      </c>
      <c r="E1225" t="s">
        <v>2612</v>
      </c>
      <c r="F1225">
        <v>21</v>
      </c>
      <c r="G1225" s="292">
        <v>3394166</v>
      </c>
      <c r="H1225" s="292" t="s">
        <v>8</v>
      </c>
      <c r="I1225" s="292">
        <v>0</v>
      </c>
      <c r="J1225" s="292">
        <v>0</v>
      </c>
      <c r="K1225" s="292">
        <v>0</v>
      </c>
      <c r="L1225" s="292">
        <v>0</v>
      </c>
      <c r="M1225" s="292">
        <v>0</v>
      </c>
    </row>
    <row r="1226" spans="1:13" x14ac:dyDescent="0.25">
      <c r="A1226" t="s">
        <v>1713</v>
      </c>
      <c r="B1226" t="s">
        <v>14</v>
      </c>
      <c r="C1226">
        <v>0</v>
      </c>
      <c r="D1226" t="s">
        <v>2613</v>
      </c>
      <c r="E1226" t="s">
        <v>2612</v>
      </c>
      <c r="F1226">
        <v>24</v>
      </c>
      <c r="G1226" s="292">
        <v>874125</v>
      </c>
      <c r="H1226" s="292" t="s">
        <v>8</v>
      </c>
      <c r="I1226" s="292">
        <v>0</v>
      </c>
      <c r="J1226" s="292">
        <v>0</v>
      </c>
      <c r="K1226" s="292">
        <v>0</v>
      </c>
      <c r="L1226" s="292">
        <v>0</v>
      </c>
      <c r="M1226" s="292">
        <v>0</v>
      </c>
    </row>
    <row r="1227" spans="1:13" x14ac:dyDescent="0.25">
      <c r="A1227" t="s">
        <v>1702</v>
      </c>
      <c r="B1227" t="s">
        <v>14</v>
      </c>
      <c r="C1227">
        <v>0</v>
      </c>
      <c r="D1227" t="s">
        <v>2613</v>
      </c>
      <c r="E1227" t="s">
        <v>2612</v>
      </c>
      <c r="F1227">
        <v>26</v>
      </c>
      <c r="G1227" s="292">
        <v>750000</v>
      </c>
      <c r="H1227" s="292" t="s">
        <v>7</v>
      </c>
      <c r="I1227" s="292">
        <v>0</v>
      </c>
      <c r="J1227" s="292">
        <v>0</v>
      </c>
      <c r="K1227" s="292">
        <v>0</v>
      </c>
      <c r="L1227" s="292">
        <v>0</v>
      </c>
      <c r="M1227" s="292">
        <v>0</v>
      </c>
    </row>
    <row r="1228" spans="1:13" x14ac:dyDescent="0.25">
      <c r="A1228" t="s">
        <v>1701</v>
      </c>
      <c r="B1228" t="s">
        <v>14</v>
      </c>
      <c r="C1228">
        <v>0</v>
      </c>
      <c r="D1228" t="s">
        <v>2639</v>
      </c>
      <c r="E1228" t="s">
        <v>2612</v>
      </c>
      <c r="F1228">
        <v>26</v>
      </c>
      <c r="G1228" s="292" t="s">
        <v>8</v>
      </c>
      <c r="H1228" s="292">
        <v>0</v>
      </c>
      <c r="I1228" s="292">
        <v>0</v>
      </c>
      <c r="J1228" s="292">
        <v>0</v>
      </c>
      <c r="K1228" s="292">
        <v>0</v>
      </c>
      <c r="L1228" s="292">
        <v>0</v>
      </c>
      <c r="M1228" s="292">
        <v>0</v>
      </c>
    </row>
    <row r="1229" spans="1:13" x14ac:dyDescent="0.25">
      <c r="A1229" t="s">
        <v>2848</v>
      </c>
      <c r="B1229" t="s">
        <v>14</v>
      </c>
      <c r="C1229">
        <v>0</v>
      </c>
      <c r="D1229" t="s">
        <v>2617</v>
      </c>
      <c r="E1229" t="s">
        <v>2612</v>
      </c>
      <c r="F1229">
        <v>24</v>
      </c>
      <c r="G1229" s="292">
        <v>5400000</v>
      </c>
      <c r="H1229" s="292">
        <v>5400000</v>
      </c>
      <c r="I1229" s="292">
        <v>5400000</v>
      </c>
      <c r="J1229" s="292" t="s">
        <v>7</v>
      </c>
      <c r="K1229" s="292">
        <v>0</v>
      </c>
      <c r="L1229" s="292">
        <v>0</v>
      </c>
      <c r="M1229" s="292">
        <v>0</v>
      </c>
    </row>
    <row r="1230" spans="1:13" x14ac:dyDescent="0.25">
      <c r="A1230" t="s">
        <v>1706</v>
      </c>
      <c r="B1230" t="s">
        <v>14</v>
      </c>
      <c r="C1230">
        <v>0</v>
      </c>
      <c r="D1230" t="s">
        <v>2618</v>
      </c>
      <c r="E1230" t="s">
        <v>2612</v>
      </c>
      <c r="F1230">
        <v>25</v>
      </c>
      <c r="G1230" s="292">
        <v>4600000</v>
      </c>
      <c r="H1230" s="292">
        <v>4600000</v>
      </c>
      <c r="I1230" s="292" t="s">
        <v>7</v>
      </c>
      <c r="J1230" s="292">
        <v>0</v>
      </c>
      <c r="K1230" s="292">
        <v>0</v>
      </c>
      <c r="L1230" s="292">
        <v>0</v>
      </c>
      <c r="M1230" s="292">
        <v>0</v>
      </c>
    </row>
    <row r="1231" spans="1:13" x14ac:dyDescent="0.25">
      <c r="A1231" t="s">
        <v>1705</v>
      </c>
      <c r="B1231" t="s">
        <v>14</v>
      </c>
      <c r="C1231">
        <v>0</v>
      </c>
      <c r="D1231" t="s">
        <v>2617</v>
      </c>
      <c r="E1231" t="s">
        <v>2612</v>
      </c>
      <c r="F1231">
        <v>28</v>
      </c>
      <c r="G1231" s="292">
        <v>4250000</v>
      </c>
      <c r="H1231" s="292">
        <v>4250000</v>
      </c>
      <c r="I1231" s="292" t="s">
        <v>7</v>
      </c>
      <c r="J1231" s="292">
        <v>0</v>
      </c>
      <c r="K1231" s="292">
        <v>0</v>
      </c>
      <c r="L1231" s="292">
        <v>0</v>
      </c>
      <c r="M1231" s="292">
        <v>0</v>
      </c>
    </row>
    <row r="1232" spans="1:13" x14ac:dyDescent="0.25">
      <c r="A1232" t="s">
        <v>1707</v>
      </c>
      <c r="B1232" t="s">
        <v>14</v>
      </c>
      <c r="C1232">
        <v>0</v>
      </c>
      <c r="D1232" t="s">
        <v>2617</v>
      </c>
      <c r="E1232" t="s">
        <v>2612</v>
      </c>
      <c r="F1232">
        <v>25</v>
      </c>
      <c r="G1232" s="292">
        <v>2700000</v>
      </c>
      <c r="H1232" s="292">
        <v>2700000</v>
      </c>
      <c r="I1232" s="292">
        <v>2700000</v>
      </c>
      <c r="J1232" s="292" t="s">
        <v>7</v>
      </c>
      <c r="K1232" s="292">
        <v>0</v>
      </c>
      <c r="L1232" s="292">
        <v>0</v>
      </c>
      <c r="M1232" s="292">
        <v>0</v>
      </c>
    </row>
    <row r="1233" spans="1:13" x14ac:dyDescent="0.25">
      <c r="A1233" t="s">
        <v>1709</v>
      </c>
      <c r="B1233" t="s">
        <v>14</v>
      </c>
      <c r="C1233">
        <v>0</v>
      </c>
      <c r="D1233" t="s">
        <v>2618</v>
      </c>
      <c r="E1233" t="s">
        <v>2612</v>
      </c>
      <c r="F1233">
        <v>25</v>
      </c>
      <c r="G1233" s="292">
        <v>725000</v>
      </c>
      <c r="H1233" s="292" t="s">
        <v>8</v>
      </c>
      <c r="I1233" s="292">
        <v>0</v>
      </c>
      <c r="J1233" s="292">
        <v>0</v>
      </c>
      <c r="K1233" s="292">
        <v>0</v>
      </c>
      <c r="L1233" s="292">
        <v>0</v>
      </c>
      <c r="M1233" s="292">
        <v>0</v>
      </c>
    </row>
    <row r="1234" spans="1:13" x14ac:dyDescent="0.25">
      <c r="A1234" t="s">
        <v>1730</v>
      </c>
      <c r="B1234" t="s">
        <v>14</v>
      </c>
      <c r="C1234">
        <v>0</v>
      </c>
      <c r="D1234" t="s">
        <v>2617</v>
      </c>
      <c r="E1234" t="s">
        <v>2612</v>
      </c>
      <c r="F1234">
        <v>26</v>
      </c>
      <c r="G1234" s="292">
        <v>700000</v>
      </c>
      <c r="H1234" s="292">
        <v>700000</v>
      </c>
      <c r="I1234" s="292" t="s">
        <v>7</v>
      </c>
      <c r="J1234" s="292">
        <v>0</v>
      </c>
      <c r="K1234" s="292">
        <v>0</v>
      </c>
      <c r="L1234" s="292">
        <v>0</v>
      </c>
      <c r="M1234" s="292">
        <v>0</v>
      </c>
    </row>
    <row r="1235" spans="1:13" x14ac:dyDescent="0.25">
      <c r="A1235" t="s">
        <v>1710</v>
      </c>
      <c r="B1235" t="s">
        <v>14</v>
      </c>
      <c r="C1235">
        <v>0</v>
      </c>
      <c r="D1235" t="s">
        <v>2618</v>
      </c>
      <c r="E1235" t="s">
        <v>2612</v>
      </c>
      <c r="F1235">
        <v>26</v>
      </c>
      <c r="G1235" s="292" t="s">
        <v>8</v>
      </c>
      <c r="H1235" s="292">
        <v>0</v>
      </c>
      <c r="I1235" s="292">
        <v>0</v>
      </c>
      <c r="J1235" s="292">
        <v>0</v>
      </c>
      <c r="K1235" s="292">
        <v>0</v>
      </c>
      <c r="L1235" s="292">
        <v>0</v>
      </c>
      <c r="M1235" s="292">
        <v>0</v>
      </c>
    </row>
    <row r="1236" spans="1:13" x14ac:dyDescent="0.25">
      <c r="A1236" t="s">
        <v>1708</v>
      </c>
      <c r="B1236" t="s">
        <v>14</v>
      </c>
      <c r="C1236">
        <v>0</v>
      </c>
      <c r="D1236" t="s">
        <v>2618</v>
      </c>
      <c r="E1236" t="s">
        <v>2612</v>
      </c>
      <c r="F1236">
        <v>21</v>
      </c>
      <c r="G1236" s="292" t="s">
        <v>8</v>
      </c>
      <c r="H1236" s="292">
        <v>0</v>
      </c>
      <c r="I1236" s="292">
        <v>0</v>
      </c>
      <c r="J1236" s="292">
        <v>0</v>
      </c>
      <c r="K1236" s="292">
        <v>0</v>
      </c>
      <c r="L1236" s="292">
        <v>0</v>
      </c>
      <c r="M1236" s="292">
        <v>0</v>
      </c>
    </row>
    <row r="1237" spans="1:13" x14ac:dyDescent="0.25">
      <c r="A1237" t="s">
        <v>1712</v>
      </c>
      <c r="B1237" t="s">
        <v>14</v>
      </c>
      <c r="C1237">
        <v>0</v>
      </c>
      <c r="D1237" t="s">
        <v>128</v>
      </c>
      <c r="E1237" t="s">
        <v>2612</v>
      </c>
      <c r="F1237">
        <v>25</v>
      </c>
      <c r="G1237" s="292">
        <v>1150000</v>
      </c>
      <c r="H1237" s="292" t="s">
        <v>8</v>
      </c>
      <c r="I1237" s="292">
        <v>0</v>
      </c>
      <c r="J1237" s="292">
        <v>0</v>
      </c>
      <c r="K1237" s="292">
        <v>0</v>
      </c>
      <c r="L1237" s="292">
        <v>0</v>
      </c>
      <c r="M1237" s="292">
        <v>0</v>
      </c>
    </row>
    <row r="1238" spans="1:13" x14ac:dyDescent="0.25">
      <c r="A1238" t="s">
        <v>2849</v>
      </c>
      <c r="B1238" t="s">
        <v>14</v>
      </c>
      <c r="C1238">
        <v>0</v>
      </c>
      <c r="D1238" t="s">
        <v>128</v>
      </c>
      <c r="E1238" t="s">
        <v>2612</v>
      </c>
      <c r="F1238">
        <v>25</v>
      </c>
      <c r="G1238" s="292">
        <v>874125</v>
      </c>
      <c r="H1238" s="292" t="s">
        <v>8</v>
      </c>
      <c r="I1238" s="292">
        <v>0</v>
      </c>
      <c r="J1238" s="292">
        <v>0</v>
      </c>
      <c r="K1238" s="292">
        <v>0</v>
      </c>
      <c r="L1238" s="292">
        <v>0</v>
      </c>
      <c r="M1238" s="292">
        <v>0</v>
      </c>
    </row>
    <row r="1239" spans="1:13" x14ac:dyDescent="0.25">
      <c r="A1239" t="s">
        <v>2850</v>
      </c>
      <c r="B1239" t="s">
        <v>14</v>
      </c>
      <c r="C1239" t="s">
        <v>395</v>
      </c>
      <c r="D1239" t="s">
        <v>2621</v>
      </c>
      <c r="E1239" t="s">
        <v>2619</v>
      </c>
      <c r="F1239">
        <v>20</v>
      </c>
      <c r="G1239" s="292">
        <v>1633333</v>
      </c>
      <c r="H1239" s="292">
        <v>1633333</v>
      </c>
      <c r="I1239" s="292">
        <v>1633333</v>
      </c>
      <c r="J1239" s="292" t="s">
        <v>8</v>
      </c>
      <c r="K1239" s="292">
        <v>0</v>
      </c>
      <c r="L1239" s="292">
        <v>0</v>
      </c>
      <c r="M1239" s="292">
        <v>0</v>
      </c>
    </row>
    <row r="1240" spans="1:13" x14ac:dyDescent="0.25">
      <c r="A1240" t="s">
        <v>1716</v>
      </c>
      <c r="B1240" t="s">
        <v>14</v>
      </c>
      <c r="C1240" t="s">
        <v>395</v>
      </c>
      <c r="D1240" t="s">
        <v>73</v>
      </c>
      <c r="E1240" t="s">
        <v>2619</v>
      </c>
      <c r="F1240">
        <v>19</v>
      </c>
      <c r="G1240" s="292">
        <v>925000</v>
      </c>
      <c r="H1240" s="292">
        <v>925000</v>
      </c>
      <c r="I1240" s="292" t="s">
        <v>8</v>
      </c>
      <c r="J1240" s="292">
        <v>0</v>
      </c>
      <c r="K1240" s="292">
        <v>0</v>
      </c>
      <c r="L1240" s="292">
        <v>0</v>
      </c>
      <c r="M1240" s="292">
        <v>0</v>
      </c>
    </row>
    <row r="1241" spans="1:13" x14ac:dyDescent="0.25">
      <c r="A1241" t="s">
        <v>1714</v>
      </c>
      <c r="B1241" t="s">
        <v>14</v>
      </c>
      <c r="C1241" t="s">
        <v>395</v>
      </c>
      <c r="D1241" t="s">
        <v>73</v>
      </c>
      <c r="E1241" t="s">
        <v>2619</v>
      </c>
      <c r="F1241">
        <v>19</v>
      </c>
      <c r="G1241" s="292">
        <v>1269167</v>
      </c>
      <c r="H1241" s="292">
        <v>1269167</v>
      </c>
      <c r="I1241" s="292">
        <v>1269167</v>
      </c>
      <c r="J1241" s="292" t="s">
        <v>8</v>
      </c>
      <c r="K1241" s="292">
        <v>0</v>
      </c>
      <c r="L1241" s="292">
        <v>0</v>
      </c>
      <c r="M1241" s="292">
        <v>0</v>
      </c>
    </row>
    <row r="1242" spans="1:13" x14ac:dyDescent="0.25">
      <c r="A1242" t="s">
        <v>1719</v>
      </c>
      <c r="B1242" t="s">
        <v>14</v>
      </c>
      <c r="C1242" t="s">
        <v>395</v>
      </c>
      <c r="D1242" t="s">
        <v>2611</v>
      </c>
      <c r="E1242" t="s">
        <v>2619</v>
      </c>
      <c r="F1242">
        <v>22</v>
      </c>
      <c r="G1242" s="292">
        <v>925000</v>
      </c>
      <c r="H1242" s="292" t="s">
        <v>8</v>
      </c>
      <c r="I1242" s="292">
        <v>0</v>
      </c>
      <c r="J1242" s="292">
        <v>0</v>
      </c>
      <c r="K1242" s="292">
        <v>0</v>
      </c>
      <c r="L1242" s="292">
        <v>0</v>
      </c>
      <c r="M1242" s="292">
        <v>0</v>
      </c>
    </row>
    <row r="1243" spans="1:13" x14ac:dyDescent="0.25">
      <c r="A1243" t="s">
        <v>2851</v>
      </c>
      <c r="B1243" t="s">
        <v>14</v>
      </c>
      <c r="C1243" t="s">
        <v>395</v>
      </c>
      <c r="D1243" t="s">
        <v>2611</v>
      </c>
      <c r="E1243" t="s">
        <v>2619</v>
      </c>
      <c r="F1243">
        <v>20</v>
      </c>
      <c r="G1243" s="292">
        <v>925000</v>
      </c>
      <c r="H1243" s="292">
        <v>925000</v>
      </c>
      <c r="I1243" s="292">
        <v>925000</v>
      </c>
      <c r="J1243" s="292" t="s">
        <v>8</v>
      </c>
      <c r="K1243" s="292">
        <v>0</v>
      </c>
      <c r="L1243" s="292">
        <v>0</v>
      </c>
      <c r="M1243" s="292">
        <v>0</v>
      </c>
    </row>
    <row r="1244" spans="1:13" x14ac:dyDescent="0.25">
      <c r="A1244" t="s">
        <v>2852</v>
      </c>
      <c r="B1244" t="s">
        <v>14</v>
      </c>
      <c r="C1244" t="s">
        <v>395</v>
      </c>
      <c r="D1244" t="s">
        <v>2613</v>
      </c>
      <c r="E1244" t="s">
        <v>2619</v>
      </c>
      <c r="F1244">
        <v>25</v>
      </c>
      <c r="G1244" s="292">
        <v>925000</v>
      </c>
      <c r="H1244" s="292" t="s">
        <v>8</v>
      </c>
      <c r="I1244" s="292">
        <v>0</v>
      </c>
      <c r="J1244" s="292">
        <v>0</v>
      </c>
      <c r="K1244" s="292">
        <v>0</v>
      </c>
      <c r="L1244" s="292">
        <v>0</v>
      </c>
      <c r="M1244" s="292">
        <v>0</v>
      </c>
    </row>
    <row r="1245" spans="1:13" x14ac:dyDescent="0.25">
      <c r="A1245" t="s">
        <v>1722</v>
      </c>
      <c r="B1245" t="s">
        <v>14</v>
      </c>
      <c r="C1245" t="s">
        <v>395</v>
      </c>
      <c r="D1245" t="s">
        <v>2627</v>
      </c>
      <c r="E1245" t="s">
        <v>2619</v>
      </c>
      <c r="F1245">
        <v>21</v>
      </c>
      <c r="G1245" s="292">
        <v>925000</v>
      </c>
      <c r="H1245" s="292" t="s">
        <v>8</v>
      </c>
      <c r="I1245" s="292">
        <v>0</v>
      </c>
      <c r="J1245" s="292">
        <v>0</v>
      </c>
      <c r="K1245" s="292">
        <v>0</v>
      </c>
      <c r="L1245" s="292">
        <v>0</v>
      </c>
      <c r="M1245" s="292">
        <v>0</v>
      </c>
    </row>
    <row r="1246" spans="1:13" x14ac:dyDescent="0.25">
      <c r="A1246" t="s">
        <v>1727</v>
      </c>
      <c r="B1246" t="s">
        <v>14</v>
      </c>
      <c r="C1246">
        <v>0</v>
      </c>
      <c r="D1246" t="s">
        <v>73</v>
      </c>
      <c r="E1246" t="s">
        <v>2619</v>
      </c>
      <c r="F1246">
        <v>29</v>
      </c>
      <c r="G1246" s="292">
        <v>750000</v>
      </c>
      <c r="H1246" s="292">
        <v>750000</v>
      </c>
      <c r="I1246" s="292" t="s">
        <v>7</v>
      </c>
      <c r="J1246" s="292">
        <v>0</v>
      </c>
      <c r="K1246" s="292">
        <v>0</v>
      </c>
      <c r="L1246" s="292">
        <v>0</v>
      </c>
      <c r="M1246" s="292">
        <v>0</v>
      </c>
    </row>
    <row r="1247" spans="1:13" x14ac:dyDescent="0.25">
      <c r="A1247" t="s">
        <v>1724</v>
      </c>
      <c r="B1247" t="s">
        <v>14</v>
      </c>
      <c r="C1247" t="s">
        <v>412</v>
      </c>
      <c r="D1247" t="s">
        <v>2613</v>
      </c>
      <c r="E1247" t="s">
        <v>2619</v>
      </c>
      <c r="F1247">
        <v>22</v>
      </c>
      <c r="G1247" s="292">
        <v>863333</v>
      </c>
      <c r="H1247" s="292" t="s">
        <v>8</v>
      </c>
      <c r="I1247" s="292">
        <v>0</v>
      </c>
      <c r="J1247" s="292">
        <v>0</v>
      </c>
      <c r="K1247" s="292">
        <v>0</v>
      </c>
      <c r="L1247" s="292">
        <v>0</v>
      </c>
      <c r="M1247" s="292">
        <v>0</v>
      </c>
    </row>
    <row r="1248" spans="1:13" x14ac:dyDescent="0.25">
      <c r="A1248" t="s">
        <v>1728</v>
      </c>
      <c r="B1248" t="s">
        <v>14</v>
      </c>
      <c r="C1248" t="s">
        <v>395</v>
      </c>
      <c r="D1248" t="s">
        <v>2626</v>
      </c>
      <c r="E1248" t="s">
        <v>2619</v>
      </c>
      <c r="F1248">
        <v>22</v>
      </c>
      <c r="G1248" s="292">
        <v>714444</v>
      </c>
      <c r="H1248" s="292" t="s">
        <v>8</v>
      </c>
      <c r="I1248" s="292">
        <v>0</v>
      </c>
      <c r="J1248" s="292">
        <v>0</v>
      </c>
      <c r="K1248" s="292">
        <v>0</v>
      </c>
      <c r="L1248" s="292">
        <v>0</v>
      </c>
      <c r="M1248" s="292">
        <v>0</v>
      </c>
    </row>
    <row r="1249" spans="1:13" x14ac:dyDescent="0.25">
      <c r="A1249" t="s">
        <v>1731</v>
      </c>
      <c r="B1249" t="s">
        <v>14</v>
      </c>
      <c r="C1249" t="s">
        <v>395</v>
      </c>
      <c r="D1249" t="s">
        <v>2627</v>
      </c>
      <c r="E1249" t="s">
        <v>2619</v>
      </c>
      <c r="F1249">
        <v>22</v>
      </c>
      <c r="G1249" s="292">
        <v>777777</v>
      </c>
      <c r="H1249" s="292" t="s">
        <v>8</v>
      </c>
      <c r="I1249" s="292">
        <v>0</v>
      </c>
      <c r="J1249" s="292">
        <v>0</v>
      </c>
      <c r="K1249" s="292">
        <v>0</v>
      </c>
      <c r="L1249" s="292">
        <v>0</v>
      </c>
      <c r="M1249" s="292">
        <v>0</v>
      </c>
    </row>
    <row r="1250" spans="1:13" x14ac:dyDescent="0.25">
      <c r="A1250" t="s">
        <v>1732</v>
      </c>
      <c r="B1250" t="s">
        <v>14</v>
      </c>
      <c r="C1250">
        <v>0</v>
      </c>
      <c r="D1250" t="s">
        <v>2615</v>
      </c>
      <c r="E1250" t="s">
        <v>2619</v>
      </c>
      <c r="F1250">
        <v>31</v>
      </c>
      <c r="G1250" s="292">
        <v>675000</v>
      </c>
      <c r="H1250" s="292" t="s">
        <v>7</v>
      </c>
      <c r="I1250" s="292">
        <v>0</v>
      </c>
      <c r="J1250" s="292">
        <v>0</v>
      </c>
      <c r="K1250" s="292">
        <v>0</v>
      </c>
      <c r="L1250" s="292">
        <v>0</v>
      </c>
      <c r="M1250" s="292">
        <v>0</v>
      </c>
    </row>
    <row r="1251" spans="1:13" x14ac:dyDescent="0.25">
      <c r="A1251" t="s">
        <v>1723</v>
      </c>
      <c r="B1251" t="s">
        <v>14</v>
      </c>
      <c r="C1251">
        <v>0</v>
      </c>
      <c r="D1251" t="s">
        <v>2627</v>
      </c>
      <c r="E1251" t="s">
        <v>2619</v>
      </c>
      <c r="F1251">
        <v>23</v>
      </c>
      <c r="G1251" s="292" t="s">
        <v>8</v>
      </c>
      <c r="H1251" s="292">
        <v>0</v>
      </c>
      <c r="I1251" s="292">
        <v>0</v>
      </c>
      <c r="J1251" s="292">
        <v>0</v>
      </c>
      <c r="K1251" s="292">
        <v>0</v>
      </c>
      <c r="L1251" s="292">
        <v>0</v>
      </c>
      <c r="M1251" s="292">
        <v>0</v>
      </c>
    </row>
    <row r="1252" spans="1:13" x14ac:dyDescent="0.25">
      <c r="A1252" t="s">
        <v>1700</v>
      </c>
      <c r="B1252" t="s">
        <v>14</v>
      </c>
      <c r="C1252">
        <v>0</v>
      </c>
      <c r="D1252" t="s">
        <v>2613</v>
      </c>
      <c r="E1252" t="s">
        <v>2619</v>
      </c>
      <c r="F1252">
        <v>23</v>
      </c>
      <c r="G1252" s="292" t="s">
        <v>8</v>
      </c>
      <c r="H1252" s="292">
        <v>0</v>
      </c>
      <c r="I1252" s="292">
        <v>0</v>
      </c>
      <c r="J1252" s="292">
        <v>0</v>
      </c>
      <c r="K1252" s="292">
        <v>0</v>
      </c>
      <c r="L1252" s="292">
        <v>0</v>
      </c>
      <c r="M1252" s="292">
        <v>0</v>
      </c>
    </row>
    <row r="1253" spans="1:13" x14ac:dyDescent="0.25">
      <c r="A1253" t="s">
        <v>1720</v>
      </c>
      <c r="B1253" t="s">
        <v>14</v>
      </c>
      <c r="C1253">
        <v>0</v>
      </c>
      <c r="D1253" t="s">
        <v>73</v>
      </c>
      <c r="E1253" t="s">
        <v>2619</v>
      </c>
      <c r="F1253">
        <v>23</v>
      </c>
      <c r="G1253" s="292" t="s">
        <v>8</v>
      </c>
      <c r="H1253" s="292">
        <v>0</v>
      </c>
      <c r="I1253" s="292">
        <v>0</v>
      </c>
      <c r="J1253" s="292">
        <v>0</v>
      </c>
      <c r="K1253" s="292">
        <v>0</v>
      </c>
      <c r="L1253" s="292">
        <v>0</v>
      </c>
      <c r="M1253" s="292">
        <v>0</v>
      </c>
    </row>
    <row r="1254" spans="1:13" x14ac:dyDescent="0.25">
      <c r="A1254" t="s">
        <v>2853</v>
      </c>
      <c r="B1254" t="s">
        <v>14</v>
      </c>
      <c r="C1254" t="s">
        <v>395</v>
      </c>
      <c r="D1254" t="s">
        <v>82</v>
      </c>
      <c r="E1254" t="s">
        <v>2619</v>
      </c>
      <c r="F1254">
        <v>23</v>
      </c>
      <c r="G1254" s="292">
        <v>1350000</v>
      </c>
      <c r="H1254" s="292" t="s">
        <v>8</v>
      </c>
      <c r="I1254" s="292">
        <v>0</v>
      </c>
      <c r="J1254" s="292">
        <v>0</v>
      </c>
      <c r="K1254" s="292">
        <v>0</v>
      </c>
      <c r="L1254" s="292">
        <v>0</v>
      </c>
      <c r="M1254" s="292">
        <v>0</v>
      </c>
    </row>
    <row r="1255" spans="1:13" x14ac:dyDescent="0.25">
      <c r="A1255" t="s">
        <v>2854</v>
      </c>
      <c r="B1255" t="s">
        <v>14</v>
      </c>
      <c r="C1255" t="s">
        <v>395</v>
      </c>
      <c r="D1255" t="s">
        <v>2617</v>
      </c>
      <c r="E1255" t="s">
        <v>2619</v>
      </c>
      <c r="F1255">
        <v>21</v>
      </c>
      <c r="G1255" s="292">
        <v>1491666</v>
      </c>
      <c r="H1255" s="292">
        <v>1491666</v>
      </c>
      <c r="I1255" s="292" t="s">
        <v>8</v>
      </c>
      <c r="J1255" s="292">
        <v>0</v>
      </c>
      <c r="K1255" s="292">
        <v>0</v>
      </c>
      <c r="L1255" s="292">
        <v>0</v>
      </c>
      <c r="M1255" s="292">
        <v>0</v>
      </c>
    </row>
    <row r="1256" spans="1:13" x14ac:dyDescent="0.25">
      <c r="A1256" t="s">
        <v>1717</v>
      </c>
      <c r="B1256" t="s">
        <v>14</v>
      </c>
      <c r="C1256" t="s">
        <v>395</v>
      </c>
      <c r="D1256" t="s">
        <v>2618</v>
      </c>
      <c r="E1256" t="s">
        <v>2619</v>
      </c>
      <c r="F1256">
        <v>22</v>
      </c>
      <c r="G1256" s="292">
        <v>894166</v>
      </c>
      <c r="H1256" s="292" t="s">
        <v>8</v>
      </c>
      <c r="I1256" s="292">
        <v>0</v>
      </c>
      <c r="J1256" s="292">
        <v>0</v>
      </c>
      <c r="K1256" s="292">
        <v>0</v>
      </c>
      <c r="L1256" s="292">
        <v>0</v>
      </c>
      <c r="M1256" s="292">
        <v>0</v>
      </c>
    </row>
    <row r="1257" spans="1:13" x14ac:dyDescent="0.25">
      <c r="A1257" t="s">
        <v>1718</v>
      </c>
      <c r="B1257" t="s">
        <v>14</v>
      </c>
      <c r="C1257" t="s">
        <v>395</v>
      </c>
      <c r="D1257" t="s">
        <v>2617</v>
      </c>
      <c r="E1257" t="s">
        <v>2619</v>
      </c>
      <c r="F1257">
        <v>23</v>
      </c>
      <c r="G1257" s="292">
        <v>925000</v>
      </c>
      <c r="H1257" s="292" t="s">
        <v>8</v>
      </c>
      <c r="I1257" s="292">
        <v>0</v>
      </c>
      <c r="J1257" s="292">
        <v>0</v>
      </c>
      <c r="K1257" s="292">
        <v>0</v>
      </c>
      <c r="L1257" s="292">
        <v>0</v>
      </c>
      <c r="M1257" s="292">
        <v>0</v>
      </c>
    </row>
    <row r="1258" spans="1:13" x14ac:dyDescent="0.25">
      <c r="A1258" t="s">
        <v>2855</v>
      </c>
      <c r="B1258" t="s">
        <v>14</v>
      </c>
      <c r="C1258" t="s">
        <v>395</v>
      </c>
      <c r="D1258" t="s">
        <v>2618</v>
      </c>
      <c r="E1258" t="s">
        <v>2619</v>
      </c>
      <c r="F1258">
        <v>23</v>
      </c>
      <c r="G1258" s="292">
        <v>725000</v>
      </c>
      <c r="H1258" s="292" t="s">
        <v>8</v>
      </c>
      <c r="I1258" s="292">
        <v>0</v>
      </c>
      <c r="J1258" s="292">
        <v>0</v>
      </c>
      <c r="K1258" s="292">
        <v>0</v>
      </c>
      <c r="L1258" s="292">
        <v>0</v>
      </c>
      <c r="M1258" s="292">
        <v>0</v>
      </c>
    </row>
    <row r="1259" spans="1:13" x14ac:dyDescent="0.25">
      <c r="A1259" t="s">
        <v>1726</v>
      </c>
      <c r="B1259" t="s">
        <v>14</v>
      </c>
      <c r="C1259">
        <v>0</v>
      </c>
      <c r="D1259" t="s">
        <v>82</v>
      </c>
      <c r="E1259" t="s">
        <v>2619</v>
      </c>
      <c r="F1259">
        <v>24</v>
      </c>
      <c r="G1259" s="292">
        <v>700000</v>
      </c>
      <c r="H1259" s="292" t="s">
        <v>8</v>
      </c>
      <c r="I1259" s="292">
        <v>0</v>
      </c>
      <c r="J1259" s="292">
        <v>0</v>
      </c>
      <c r="K1259" s="292">
        <v>0</v>
      </c>
      <c r="L1259" s="292">
        <v>0</v>
      </c>
      <c r="M1259" s="292">
        <v>0</v>
      </c>
    </row>
    <row r="1260" spans="1:13" x14ac:dyDescent="0.25">
      <c r="A1260" t="s">
        <v>1733</v>
      </c>
      <c r="B1260" t="s">
        <v>14</v>
      </c>
      <c r="C1260">
        <v>0</v>
      </c>
      <c r="D1260" t="s">
        <v>2618</v>
      </c>
      <c r="E1260" t="s">
        <v>2619</v>
      </c>
      <c r="F1260">
        <v>26</v>
      </c>
      <c r="G1260" s="292">
        <v>675000</v>
      </c>
      <c r="H1260" s="292" t="s">
        <v>7</v>
      </c>
      <c r="I1260" s="292">
        <v>0</v>
      </c>
      <c r="J1260" s="292">
        <v>0</v>
      </c>
      <c r="K1260" s="292">
        <v>0</v>
      </c>
      <c r="L1260" s="292">
        <v>0</v>
      </c>
      <c r="M1260" s="292">
        <v>0</v>
      </c>
    </row>
    <row r="1261" spans="1:13" x14ac:dyDescent="0.25">
      <c r="A1261" t="s">
        <v>2856</v>
      </c>
      <c r="B1261" t="s">
        <v>14</v>
      </c>
      <c r="C1261" t="s">
        <v>395</v>
      </c>
      <c r="D1261" t="s">
        <v>128</v>
      </c>
      <c r="E1261" t="s">
        <v>2619</v>
      </c>
      <c r="F1261">
        <v>20</v>
      </c>
      <c r="G1261" s="292">
        <v>925000</v>
      </c>
      <c r="H1261" s="292">
        <v>925000</v>
      </c>
      <c r="I1261" s="292">
        <v>925000</v>
      </c>
      <c r="J1261" s="292" t="s">
        <v>8</v>
      </c>
      <c r="K1261" s="292">
        <v>0</v>
      </c>
      <c r="L1261" s="292">
        <v>0</v>
      </c>
      <c r="M1261" s="292">
        <v>0</v>
      </c>
    </row>
    <row r="1262" spans="1:13" x14ac:dyDescent="0.25">
      <c r="A1262" t="s">
        <v>1715</v>
      </c>
      <c r="B1262" t="s">
        <v>14</v>
      </c>
      <c r="C1262" t="s">
        <v>395</v>
      </c>
      <c r="D1262" t="s">
        <v>128</v>
      </c>
      <c r="E1262" t="s">
        <v>2619</v>
      </c>
      <c r="F1262">
        <v>22</v>
      </c>
      <c r="G1262" s="292">
        <v>1066667</v>
      </c>
      <c r="H1262" s="292" t="s">
        <v>8</v>
      </c>
      <c r="I1262" s="292">
        <v>0</v>
      </c>
      <c r="J1262" s="292">
        <v>0</v>
      </c>
      <c r="K1262" s="292">
        <v>0</v>
      </c>
      <c r="L1262" s="292">
        <v>0</v>
      </c>
      <c r="M1262" s="292">
        <v>0</v>
      </c>
    </row>
    <row r="1263" spans="1:13" x14ac:dyDescent="0.25">
      <c r="A1263" t="s">
        <v>2857</v>
      </c>
      <c r="B1263" t="s">
        <v>14</v>
      </c>
      <c r="C1263" t="s">
        <v>395</v>
      </c>
      <c r="D1263" t="s">
        <v>128</v>
      </c>
      <c r="E1263" t="s">
        <v>2619</v>
      </c>
      <c r="F1263">
        <v>22</v>
      </c>
      <c r="G1263" s="292">
        <v>925000</v>
      </c>
      <c r="H1263" s="292">
        <v>925000</v>
      </c>
      <c r="I1263" s="292" t="s">
        <v>8</v>
      </c>
      <c r="J1263" s="292">
        <v>0</v>
      </c>
      <c r="K1263" s="292">
        <v>0</v>
      </c>
      <c r="L1263" s="292">
        <v>0</v>
      </c>
      <c r="M1263" s="292">
        <v>0</v>
      </c>
    </row>
    <row r="1264" spans="1:13" x14ac:dyDescent="0.25">
      <c r="A1264" t="s">
        <v>2858</v>
      </c>
      <c r="B1264" t="s">
        <v>24</v>
      </c>
      <c r="C1264">
        <v>0</v>
      </c>
      <c r="D1264" t="s">
        <v>2623</v>
      </c>
      <c r="E1264" t="s">
        <v>2612</v>
      </c>
      <c r="F1264">
        <v>27</v>
      </c>
      <c r="G1264" s="292">
        <v>6000000</v>
      </c>
      <c r="H1264" s="292" t="s">
        <v>7</v>
      </c>
      <c r="I1264" s="292">
        <v>0</v>
      </c>
      <c r="J1264" s="292">
        <v>0</v>
      </c>
      <c r="K1264" s="292">
        <v>0</v>
      </c>
      <c r="L1264" s="292">
        <v>0</v>
      </c>
      <c r="M1264" s="292">
        <v>0</v>
      </c>
    </row>
    <row r="1265" spans="1:13" x14ac:dyDescent="0.25">
      <c r="A1265" t="s">
        <v>2523</v>
      </c>
      <c r="B1265" t="s">
        <v>24</v>
      </c>
      <c r="C1265" t="s">
        <v>381</v>
      </c>
      <c r="D1265" t="s">
        <v>73</v>
      </c>
      <c r="E1265" t="s">
        <v>2612</v>
      </c>
      <c r="F1265">
        <v>34</v>
      </c>
      <c r="G1265" s="292">
        <v>5750000</v>
      </c>
      <c r="H1265" s="292">
        <v>5750000</v>
      </c>
      <c r="I1265" s="292" t="s">
        <v>7</v>
      </c>
      <c r="J1265" s="292">
        <v>0</v>
      </c>
      <c r="K1265" s="292">
        <v>0</v>
      </c>
      <c r="L1265" s="292">
        <v>0</v>
      </c>
      <c r="M1265" s="292">
        <v>0</v>
      </c>
    </row>
    <row r="1266" spans="1:13" x14ac:dyDescent="0.25">
      <c r="A1266" t="s">
        <v>2859</v>
      </c>
      <c r="B1266" t="s">
        <v>24</v>
      </c>
      <c r="C1266">
        <v>0</v>
      </c>
      <c r="D1266" t="s">
        <v>2614</v>
      </c>
      <c r="E1266" t="s">
        <v>2612</v>
      </c>
      <c r="F1266">
        <v>30</v>
      </c>
      <c r="G1266" s="292">
        <v>5000000</v>
      </c>
      <c r="H1266" s="292" t="s">
        <v>7</v>
      </c>
      <c r="I1266" s="292">
        <v>0</v>
      </c>
      <c r="J1266" s="292">
        <v>0</v>
      </c>
      <c r="K1266" s="292">
        <v>0</v>
      </c>
      <c r="L1266" s="292">
        <v>0</v>
      </c>
      <c r="M1266" s="292">
        <v>0</v>
      </c>
    </row>
    <row r="1267" spans="1:13" x14ac:dyDescent="0.25">
      <c r="A1267" t="s">
        <v>1736</v>
      </c>
      <c r="B1267" t="s">
        <v>24</v>
      </c>
      <c r="C1267" t="s">
        <v>390</v>
      </c>
      <c r="D1267" t="s">
        <v>2614</v>
      </c>
      <c r="E1267" t="s">
        <v>2612</v>
      </c>
      <c r="F1267">
        <v>28</v>
      </c>
      <c r="G1267" s="292">
        <v>4650000</v>
      </c>
      <c r="H1267" s="292">
        <v>4650000</v>
      </c>
      <c r="I1267" s="292" t="s">
        <v>7</v>
      </c>
      <c r="J1267" s="292">
        <v>0</v>
      </c>
      <c r="K1267" s="292">
        <v>0</v>
      </c>
      <c r="L1267" s="292">
        <v>0</v>
      </c>
      <c r="M1267" s="292">
        <v>0</v>
      </c>
    </row>
    <row r="1268" spans="1:13" x14ac:dyDescent="0.25">
      <c r="A1268" t="s">
        <v>1743</v>
      </c>
      <c r="B1268" t="s">
        <v>24</v>
      </c>
      <c r="C1268">
        <v>0</v>
      </c>
      <c r="D1268" t="s">
        <v>2613</v>
      </c>
      <c r="E1268" t="s">
        <v>2612</v>
      </c>
      <c r="F1268">
        <v>23</v>
      </c>
      <c r="G1268" s="292">
        <v>2750000</v>
      </c>
      <c r="H1268" s="292">
        <v>2750000</v>
      </c>
      <c r="I1268" s="292">
        <v>2750000</v>
      </c>
      <c r="J1268" s="292" t="s">
        <v>8</v>
      </c>
      <c r="K1268" s="292">
        <v>0</v>
      </c>
      <c r="L1268" s="292">
        <v>0</v>
      </c>
      <c r="M1268" s="292">
        <v>0</v>
      </c>
    </row>
    <row r="1269" spans="1:13" x14ac:dyDescent="0.25">
      <c r="A1269" t="s">
        <v>1737</v>
      </c>
      <c r="B1269" t="s">
        <v>24</v>
      </c>
      <c r="C1269">
        <v>0</v>
      </c>
      <c r="D1269" t="s">
        <v>2676</v>
      </c>
      <c r="E1269" t="s">
        <v>2612</v>
      </c>
      <c r="F1269">
        <v>27</v>
      </c>
      <c r="G1269" s="292">
        <v>1800000</v>
      </c>
      <c r="H1269" s="292">
        <v>1800000</v>
      </c>
      <c r="I1269" s="292" t="s">
        <v>7</v>
      </c>
      <c r="J1269" s="292">
        <v>0</v>
      </c>
      <c r="K1269" s="292">
        <v>0</v>
      </c>
      <c r="L1269" s="292">
        <v>0</v>
      </c>
      <c r="M1269" s="292">
        <v>0</v>
      </c>
    </row>
    <row r="1270" spans="1:13" x14ac:dyDescent="0.25">
      <c r="A1270" t="s">
        <v>1738</v>
      </c>
      <c r="B1270" t="s">
        <v>24</v>
      </c>
      <c r="C1270" t="s">
        <v>395</v>
      </c>
      <c r="D1270" t="s">
        <v>73</v>
      </c>
      <c r="E1270" t="s">
        <v>2612</v>
      </c>
      <c r="F1270">
        <v>20</v>
      </c>
      <c r="G1270" s="292">
        <v>3775000</v>
      </c>
      <c r="H1270" s="292" t="s">
        <v>8</v>
      </c>
      <c r="I1270" s="292">
        <v>0</v>
      </c>
      <c r="J1270" s="292">
        <v>0</v>
      </c>
      <c r="K1270" s="292">
        <v>0</v>
      </c>
      <c r="L1270" s="292">
        <v>0</v>
      </c>
      <c r="M1270" s="292">
        <v>0</v>
      </c>
    </row>
    <row r="1271" spans="1:13" x14ac:dyDescent="0.25">
      <c r="A1271" t="s">
        <v>1961</v>
      </c>
      <c r="B1271" t="s">
        <v>24</v>
      </c>
      <c r="C1271">
        <v>0</v>
      </c>
      <c r="D1271" t="s">
        <v>2621</v>
      </c>
      <c r="E1271" t="s">
        <v>2612</v>
      </c>
      <c r="F1271">
        <v>24</v>
      </c>
      <c r="G1271" s="292">
        <v>750000</v>
      </c>
      <c r="H1271" s="292" t="s">
        <v>8</v>
      </c>
      <c r="I1271" s="292">
        <v>0</v>
      </c>
      <c r="J1271" s="292">
        <v>0</v>
      </c>
      <c r="K1271" s="292">
        <v>0</v>
      </c>
      <c r="L1271" s="292">
        <v>0</v>
      </c>
      <c r="M1271" s="292">
        <v>0</v>
      </c>
    </row>
    <row r="1272" spans="1:13" x14ac:dyDescent="0.25">
      <c r="A1272" t="s">
        <v>1741</v>
      </c>
      <c r="B1272" t="s">
        <v>24</v>
      </c>
      <c r="C1272" t="s">
        <v>395</v>
      </c>
      <c r="D1272" t="s">
        <v>2615</v>
      </c>
      <c r="E1272" t="s">
        <v>2612</v>
      </c>
      <c r="F1272">
        <v>20</v>
      </c>
      <c r="G1272" s="292">
        <v>825000</v>
      </c>
      <c r="H1272" s="292" t="s">
        <v>8</v>
      </c>
      <c r="I1272" s="292">
        <v>0</v>
      </c>
      <c r="J1272" s="292">
        <v>0</v>
      </c>
      <c r="K1272" s="292">
        <v>0</v>
      </c>
      <c r="L1272" s="292">
        <v>0</v>
      </c>
      <c r="M1272" s="292">
        <v>0</v>
      </c>
    </row>
    <row r="1273" spans="1:13" x14ac:dyDescent="0.25">
      <c r="A1273" t="s">
        <v>1763</v>
      </c>
      <c r="B1273" t="s">
        <v>24</v>
      </c>
      <c r="C1273">
        <v>0</v>
      </c>
      <c r="D1273" t="s">
        <v>2627</v>
      </c>
      <c r="E1273" t="s">
        <v>2612</v>
      </c>
      <c r="F1273">
        <v>26</v>
      </c>
      <c r="G1273" s="292">
        <v>700000</v>
      </c>
      <c r="H1273" s="292" t="s">
        <v>7</v>
      </c>
      <c r="I1273" s="292">
        <v>0</v>
      </c>
      <c r="J1273" s="292">
        <v>0</v>
      </c>
      <c r="K1273" s="292">
        <v>0</v>
      </c>
      <c r="L1273" s="292">
        <v>0</v>
      </c>
      <c r="M1273" s="292">
        <v>0</v>
      </c>
    </row>
    <row r="1274" spans="1:13" x14ac:dyDescent="0.25">
      <c r="A1274" t="s">
        <v>1740</v>
      </c>
      <c r="B1274" t="s">
        <v>24</v>
      </c>
      <c r="C1274">
        <v>0</v>
      </c>
      <c r="D1274" t="s">
        <v>73</v>
      </c>
      <c r="E1274" t="s">
        <v>2612</v>
      </c>
      <c r="F1274">
        <v>22</v>
      </c>
      <c r="G1274" s="292" t="s">
        <v>8</v>
      </c>
      <c r="H1274" s="292">
        <v>0</v>
      </c>
      <c r="I1274" s="292">
        <v>0</v>
      </c>
      <c r="J1274" s="292">
        <v>0</v>
      </c>
      <c r="K1274" s="292">
        <v>0</v>
      </c>
      <c r="L1274" s="292">
        <v>0</v>
      </c>
      <c r="M1274" s="292">
        <v>0</v>
      </c>
    </row>
    <row r="1275" spans="1:13" x14ac:dyDescent="0.25">
      <c r="A1275" t="s">
        <v>2107</v>
      </c>
      <c r="B1275" t="s">
        <v>24</v>
      </c>
      <c r="C1275">
        <v>0</v>
      </c>
      <c r="D1275" t="s">
        <v>2617</v>
      </c>
      <c r="E1275" t="s">
        <v>2612</v>
      </c>
      <c r="F1275">
        <v>30</v>
      </c>
      <c r="G1275" s="292">
        <v>9000000</v>
      </c>
      <c r="H1275" s="292">
        <v>9000000</v>
      </c>
      <c r="I1275" s="292">
        <v>9000000</v>
      </c>
      <c r="J1275" s="292" t="s">
        <v>7</v>
      </c>
      <c r="K1275" s="292">
        <v>0</v>
      </c>
      <c r="L1275" s="292">
        <v>0</v>
      </c>
      <c r="M1275" s="292">
        <v>0</v>
      </c>
    </row>
    <row r="1276" spans="1:13" x14ac:dyDescent="0.25">
      <c r="A1276" t="s">
        <v>2558</v>
      </c>
      <c r="B1276" t="s">
        <v>24</v>
      </c>
      <c r="C1276" t="s">
        <v>381</v>
      </c>
      <c r="D1276" t="s">
        <v>2618</v>
      </c>
      <c r="E1276" t="s">
        <v>2612</v>
      </c>
      <c r="F1276">
        <v>36</v>
      </c>
      <c r="G1276" s="292">
        <v>5000000</v>
      </c>
      <c r="H1276" s="292" t="s">
        <v>7</v>
      </c>
      <c r="I1276" s="292">
        <v>0</v>
      </c>
      <c r="J1276" s="292">
        <v>0</v>
      </c>
      <c r="K1276" s="292">
        <v>0</v>
      </c>
      <c r="L1276" s="292">
        <v>0</v>
      </c>
      <c r="M1276" s="292">
        <v>0</v>
      </c>
    </row>
    <row r="1277" spans="1:13" x14ac:dyDescent="0.25">
      <c r="A1277" t="s">
        <v>1744</v>
      </c>
      <c r="B1277" t="s">
        <v>24</v>
      </c>
      <c r="C1277">
        <v>0</v>
      </c>
      <c r="D1277" t="s">
        <v>2618</v>
      </c>
      <c r="E1277" t="s">
        <v>2612</v>
      </c>
      <c r="F1277">
        <v>28</v>
      </c>
      <c r="G1277" s="292">
        <v>4875000</v>
      </c>
      <c r="H1277" s="292" t="s">
        <v>7</v>
      </c>
      <c r="I1277" s="292">
        <v>0</v>
      </c>
      <c r="J1277" s="292">
        <v>0</v>
      </c>
      <c r="K1277" s="292">
        <v>0</v>
      </c>
      <c r="L1277" s="292">
        <v>0</v>
      </c>
      <c r="M1277" s="292">
        <v>0</v>
      </c>
    </row>
    <row r="1278" spans="1:13" x14ac:dyDescent="0.25">
      <c r="A1278" t="s">
        <v>1745</v>
      </c>
      <c r="B1278" t="s">
        <v>24</v>
      </c>
      <c r="C1278">
        <v>0</v>
      </c>
      <c r="D1278" t="s">
        <v>2617</v>
      </c>
      <c r="E1278" t="s">
        <v>2612</v>
      </c>
      <c r="F1278">
        <v>24</v>
      </c>
      <c r="G1278" s="292">
        <v>4166666</v>
      </c>
      <c r="H1278" s="292">
        <v>4166666</v>
      </c>
      <c r="I1278" s="292">
        <v>4166666</v>
      </c>
      <c r="J1278" s="292">
        <v>4166666</v>
      </c>
      <c r="K1278" s="292" t="s">
        <v>7</v>
      </c>
      <c r="L1278" s="292">
        <v>0</v>
      </c>
      <c r="M1278" s="292">
        <v>0</v>
      </c>
    </row>
    <row r="1279" spans="1:13" x14ac:dyDescent="0.25">
      <c r="A1279" t="s">
        <v>1748</v>
      </c>
      <c r="B1279" t="s">
        <v>24</v>
      </c>
      <c r="C1279">
        <v>0</v>
      </c>
      <c r="D1279" t="s">
        <v>2618</v>
      </c>
      <c r="E1279" t="s">
        <v>2612</v>
      </c>
      <c r="F1279">
        <v>24</v>
      </c>
      <c r="G1279" s="292" t="s">
        <v>8</v>
      </c>
      <c r="H1279" s="292">
        <v>0</v>
      </c>
      <c r="I1279" s="292">
        <v>0</v>
      </c>
      <c r="J1279" s="292">
        <v>0</v>
      </c>
      <c r="K1279" s="292">
        <v>0</v>
      </c>
      <c r="L1279" s="292">
        <v>0</v>
      </c>
      <c r="M1279" s="292">
        <v>0</v>
      </c>
    </row>
    <row r="1280" spans="1:13" x14ac:dyDescent="0.25">
      <c r="A1280" t="s">
        <v>1747</v>
      </c>
      <c r="B1280" t="s">
        <v>24</v>
      </c>
      <c r="C1280">
        <v>0</v>
      </c>
      <c r="D1280" t="s">
        <v>2618</v>
      </c>
      <c r="E1280" t="s">
        <v>2612</v>
      </c>
      <c r="F1280">
        <v>24</v>
      </c>
      <c r="G1280" s="292" t="s">
        <v>8</v>
      </c>
      <c r="H1280" s="292">
        <v>0</v>
      </c>
      <c r="I1280" s="292">
        <v>0</v>
      </c>
      <c r="J1280" s="292">
        <v>0</v>
      </c>
      <c r="K1280" s="292">
        <v>0</v>
      </c>
      <c r="L1280" s="292">
        <v>0</v>
      </c>
      <c r="M1280" s="292">
        <v>0</v>
      </c>
    </row>
    <row r="1281" spans="1:13" x14ac:dyDescent="0.25">
      <c r="A1281" t="s">
        <v>1630</v>
      </c>
      <c r="B1281" t="s">
        <v>24</v>
      </c>
      <c r="C1281">
        <v>0</v>
      </c>
      <c r="D1281" t="s">
        <v>2617</v>
      </c>
      <c r="E1281" t="s">
        <v>2612</v>
      </c>
      <c r="F1281">
        <v>25</v>
      </c>
      <c r="G1281" s="292" t="s">
        <v>8</v>
      </c>
      <c r="H1281" s="292">
        <v>0</v>
      </c>
      <c r="I1281" s="292">
        <v>0</v>
      </c>
      <c r="J1281" s="292">
        <v>0</v>
      </c>
      <c r="K1281" s="292">
        <v>0</v>
      </c>
      <c r="L1281" s="292">
        <v>0</v>
      </c>
      <c r="M1281" s="292">
        <v>0</v>
      </c>
    </row>
    <row r="1282" spans="1:13" x14ac:dyDescent="0.25">
      <c r="A1282" t="s">
        <v>1749</v>
      </c>
      <c r="B1282" t="s">
        <v>24</v>
      </c>
      <c r="C1282" t="s">
        <v>381</v>
      </c>
      <c r="D1282" t="s">
        <v>128</v>
      </c>
      <c r="E1282" t="s">
        <v>2612</v>
      </c>
      <c r="F1282">
        <v>33</v>
      </c>
      <c r="G1282" s="292">
        <v>6000000</v>
      </c>
      <c r="H1282" s="292">
        <v>6000000</v>
      </c>
      <c r="I1282" s="292">
        <v>6000000</v>
      </c>
      <c r="J1282" s="292" t="s">
        <v>7</v>
      </c>
      <c r="K1282" s="292">
        <v>0</v>
      </c>
      <c r="L1282" s="292">
        <v>0</v>
      </c>
      <c r="M1282" s="292">
        <v>0</v>
      </c>
    </row>
    <row r="1283" spans="1:13" x14ac:dyDescent="0.25">
      <c r="A1283" t="s">
        <v>1765</v>
      </c>
      <c r="B1283" t="s">
        <v>24</v>
      </c>
      <c r="C1283" t="s">
        <v>395</v>
      </c>
      <c r="D1283" t="s">
        <v>128</v>
      </c>
      <c r="E1283" t="s">
        <v>2612</v>
      </c>
      <c r="F1283">
        <v>22</v>
      </c>
      <c r="G1283" s="292">
        <v>913333</v>
      </c>
      <c r="H1283" s="292" t="s">
        <v>8</v>
      </c>
      <c r="I1283" s="292">
        <v>0</v>
      </c>
      <c r="J1283" s="292">
        <v>0</v>
      </c>
      <c r="K1283" s="292">
        <v>0</v>
      </c>
      <c r="L1283" s="292">
        <v>0</v>
      </c>
      <c r="M1283" s="292">
        <v>0</v>
      </c>
    </row>
    <row r="1284" spans="1:13" x14ac:dyDescent="0.25">
      <c r="A1284" t="s">
        <v>1739</v>
      </c>
      <c r="B1284" t="s">
        <v>24</v>
      </c>
      <c r="C1284" t="s">
        <v>395</v>
      </c>
      <c r="D1284" t="s">
        <v>2611</v>
      </c>
      <c r="E1284" t="s">
        <v>2619</v>
      </c>
      <c r="F1284">
        <v>21</v>
      </c>
      <c r="G1284" s="292">
        <v>925000</v>
      </c>
      <c r="H1284" s="292" t="s">
        <v>8</v>
      </c>
      <c r="I1284" s="292">
        <v>0</v>
      </c>
      <c r="J1284" s="292">
        <v>0</v>
      </c>
      <c r="K1284" s="292">
        <v>0</v>
      </c>
      <c r="L1284" s="292">
        <v>0</v>
      </c>
      <c r="M1284" s="292">
        <v>0</v>
      </c>
    </row>
    <row r="1285" spans="1:13" x14ac:dyDescent="0.25">
      <c r="A1285" t="s">
        <v>2860</v>
      </c>
      <c r="B1285" t="s">
        <v>24</v>
      </c>
      <c r="C1285" t="s">
        <v>395</v>
      </c>
      <c r="D1285" t="s">
        <v>2676</v>
      </c>
      <c r="E1285" t="s">
        <v>2619</v>
      </c>
      <c r="F1285">
        <v>20</v>
      </c>
      <c r="G1285" s="292">
        <v>925000</v>
      </c>
      <c r="H1285" s="292">
        <v>925000</v>
      </c>
      <c r="I1285" s="292">
        <v>925000</v>
      </c>
      <c r="J1285" s="292" t="s">
        <v>8</v>
      </c>
      <c r="K1285" s="292">
        <v>0</v>
      </c>
      <c r="L1285" s="292">
        <v>0</v>
      </c>
      <c r="M1285" s="292">
        <v>0</v>
      </c>
    </row>
    <row r="1286" spans="1:13" x14ac:dyDescent="0.25">
      <c r="A1286" t="s">
        <v>1752</v>
      </c>
      <c r="B1286" t="s">
        <v>24</v>
      </c>
      <c r="C1286" t="s">
        <v>395</v>
      </c>
      <c r="D1286" t="s">
        <v>73</v>
      </c>
      <c r="E1286" t="s">
        <v>2619</v>
      </c>
      <c r="F1286">
        <v>21</v>
      </c>
      <c r="G1286" s="292">
        <v>1363333</v>
      </c>
      <c r="H1286" s="292">
        <v>1363333</v>
      </c>
      <c r="I1286" s="292" t="s">
        <v>8</v>
      </c>
      <c r="J1286" s="292">
        <v>0</v>
      </c>
      <c r="K1286" s="292">
        <v>0</v>
      </c>
      <c r="L1286" s="292">
        <v>0</v>
      </c>
      <c r="M1286" s="292">
        <v>0</v>
      </c>
    </row>
    <row r="1287" spans="1:13" x14ac:dyDescent="0.25">
      <c r="A1287" t="s">
        <v>2861</v>
      </c>
      <c r="B1287" t="s">
        <v>24</v>
      </c>
      <c r="C1287" t="s">
        <v>395</v>
      </c>
      <c r="D1287" t="s">
        <v>2621</v>
      </c>
      <c r="E1287" t="s">
        <v>2619</v>
      </c>
      <c r="F1287">
        <v>19</v>
      </c>
      <c r="G1287" s="292">
        <v>925000</v>
      </c>
      <c r="H1287" s="292">
        <v>925000</v>
      </c>
      <c r="I1287" s="292">
        <v>925000</v>
      </c>
      <c r="J1287" s="292" t="s">
        <v>8</v>
      </c>
      <c r="K1287" s="292">
        <v>0</v>
      </c>
      <c r="L1287" s="292">
        <v>0</v>
      </c>
      <c r="M1287" s="292">
        <v>0</v>
      </c>
    </row>
    <row r="1288" spans="1:13" x14ac:dyDescent="0.25">
      <c r="A1288" t="s">
        <v>2862</v>
      </c>
      <c r="B1288" t="s">
        <v>24</v>
      </c>
      <c r="C1288" t="s">
        <v>395</v>
      </c>
      <c r="D1288" t="s">
        <v>2613</v>
      </c>
      <c r="E1288" t="s">
        <v>2619</v>
      </c>
      <c r="F1288">
        <v>21</v>
      </c>
      <c r="G1288" s="292">
        <v>925000</v>
      </c>
      <c r="H1288" s="292">
        <v>925000</v>
      </c>
      <c r="I1288" s="292">
        <v>925000</v>
      </c>
      <c r="J1288" s="292" t="s">
        <v>8</v>
      </c>
      <c r="K1288" s="292">
        <v>0</v>
      </c>
      <c r="L1288" s="292">
        <v>0</v>
      </c>
      <c r="M1288" s="292">
        <v>0</v>
      </c>
    </row>
    <row r="1289" spans="1:13" x14ac:dyDescent="0.25">
      <c r="A1289" t="s">
        <v>1754</v>
      </c>
      <c r="B1289" t="s">
        <v>24</v>
      </c>
      <c r="C1289" t="s">
        <v>395</v>
      </c>
      <c r="D1289" t="s">
        <v>73</v>
      </c>
      <c r="E1289" t="s">
        <v>2619</v>
      </c>
      <c r="F1289">
        <v>21</v>
      </c>
      <c r="G1289" s="292">
        <v>925000</v>
      </c>
      <c r="H1289" s="292">
        <v>925000</v>
      </c>
      <c r="I1289" s="292" t="s">
        <v>8</v>
      </c>
      <c r="J1289" s="292">
        <v>0</v>
      </c>
      <c r="K1289" s="292">
        <v>0</v>
      </c>
      <c r="L1289" s="292">
        <v>0</v>
      </c>
      <c r="M1289" s="292">
        <v>0</v>
      </c>
    </row>
    <row r="1290" spans="1:13" x14ac:dyDescent="0.25">
      <c r="A1290" t="s">
        <v>1755</v>
      </c>
      <c r="B1290" t="s">
        <v>24</v>
      </c>
      <c r="C1290" t="s">
        <v>395</v>
      </c>
      <c r="D1290" t="s">
        <v>2611</v>
      </c>
      <c r="E1290" t="s">
        <v>2619</v>
      </c>
      <c r="F1290">
        <v>20</v>
      </c>
      <c r="G1290" s="292">
        <v>925000</v>
      </c>
      <c r="H1290" s="292">
        <v>925000</v>
      </c>
      <c r="I1290" s="292" t="s">
        <v>8</v>
      </c>
      <c r="J1290" s="292">
        <v>0</v>
      </c>
      <c r="K1290" s="292">
        <v>0</v>
      </c>
      <c r="L1290" s="292">
        <v>0</v>
      </c>
      <c r="M1290" s="292">
        <v>0</v>
      </c>
    </row>
    <row r="1291" spans="1:13" x14ac:dyDescent="0.25">
      <c r="A1291" t="s">
        <v>1756</v>
      </c>
      <c r="B1291" t="s">
        <v>24</v>
      </c>
      <c r="C1291" t="s">
        <v>395</v>
      </c>
      <c r="D1291" t="s">
        <v>2626</v>
      </c>
      <c r="E1291" t="s">
        <v>2619</v>
      </c>
      <c r="F1291">
        <v>23</v>
      </c>
      <c r="G1291" s="292">
        <v>825000</v>
      </c>
      <c r="H1291" s="292" t="s">
        <v>8</v>
      </c>
      <c r="I1291" s="292">
        <v>0</v>
      </c>
      <c r="J1291" s="292">
        <v>0</v>
      </c>
      <c r="K1291" s="292">
        <v>0</v>
      </c>
      <c r="L1291" s="292">
        <v>0</v>
      </c>
      <c r="M1291" s="292">
        <v>0</v>
      </c>
    </row>
    <row r="1292" spans="1:13" x14ac:dyDescent="0.25">
      <c r="A1292" t="s">
        <v>2226</v>
      </c>
      <c r="B1292" t="s">
        <v>24</v>
      </c>
      <c r="C1292">
        <v>0</v>
      </c>
      <c r="D1292" t="s">
        <v>73</v>
      </c>
      <c r="E1292" t="s">
        <v>2619</v>
      </c>
      <c r="F1292">
        <v>32</v>
      </c>
      <c r="G1292" s="292">
        <v>750000</v>
      </c>
      <c r="H1292" s="292" t="s">
        <v>7</v>
      </c>
      <c r="I1292" s="292">
        <v>0</v>
      </c>
      <c r="J1292" s="292">
        <v>0</v>
      </c>
      <c r="K1292" s="292">
        <v>0</v>
      </c>
      <c r="L1292" s="292">
        <v>0</v>
      </c>
      <c r="M1292" s="292">
        <v>0</v>
      </c>
    </row>
    <row r="1293" spans="1:13" x14ac:dyDescent="0.25">
      <c r="A1293" t="s">
        <v>1757</v>
      </c>
      <c r="B1293" t="s">
        <v>24</v>
      </c>
      <c r="C1293" t="s">
        <v>395</v>
      </c>
      <c r="D1293" t="s">
        <v>73</v>
      </c>
      <c r="E1293" t="s">
        <v>2619</v>
      </c>
      <c r="F1293">
        <v>22</v>
      </c>
      <c r="G1293" s="292">
        <v>935833</v>
      </c>
      <c r="H1293" s="292" t="s">
        <v>8</v>
      </c>
      <c r="I1293" s="292">
        <v>0</v>
      </c>
      <c r="J1293" s="292">
        <v>0</v>
      </c>
      <c r="K1293" s="292">
        <v>0</v>
      </c>
      <c r="L1293" s="292">
        <v>0</v>
      </c>
      <c r="M1293" s="292">
        <v>0</v>
      </c>
    </row>
    <row r="1294" spans="1:13" x14ac:dyDescent="0.25">
      <c r="A1294" t="s">
        <v>1760</v>
      </c>
      <c r="B1294" t="s">
        <v>24</v>
      </c>
      <c r="C1294" t="s">
        <v>395</v>
      </c>
      <c r="D1294" t="s">
        <v>2627</v>
      </c>
      <c r="E1294" t="s">
        <v>2619</v>
      </c>
      <c r="F1294">
        <v>21</v>
      </c>
      <c r="G1294" s="292">
        <v>905000</v>
      </c>
      <c r="H1294" s="292">
        <v>905000</v>
      </c>
      <c r="I1294" s="292" t="s">
        <v>8</v>
      </c>
      <c r="J1294" s="292">
        <v>0</v>
      </c>
      <c r="K1294" s="292">
        <v>0</v>
      </c>
      <c r="L1294" s="292">
        <v>0</v>
      </c>
      <c r="M1294" s="292">
        <v>0</v>
      </c>
    </row>
    <row r="1295" spans="1:13" x14ac:dyDescent="0.25">
      <c r="A1295" t="s">
        <v>1761</v>
      </c>
      <c r="B1295" t="s">
        <v>24</v>
      </c>
      <c r="C1295" t="s">
        <v>395</v>
      </c>
      <c r="D1295" t="s">
        <v>73</v>
      </c>
      <c r="E1295" t="s">
        <v>2619</v>
      </c>
      <c r="F1295">
        <v>21</v>
      </c>
      <c r="G1295" s="292">
        <v>921666</v>
      </c>
      <c r="H1295" s="292">
        <v>921666</v>
      </c>
      <c r="I1295" s="292" t="s">
        <v>8</v>
      </c>
      <c r="J1295" s="292">
        <v>0</v>
      </c>
      <c r="K1295" s="292">
        <v>0</v>
      </c>
      <c r="L1295" s="292">
        <v>0</v>
      </c>
      <c r="M1295" s="292">
        <v>0</v>
      </c>
    </row>
    <row r="1296" spans="1:13" x14ac:dyDescent="0.25">
      <c r="A1296" t="s">
        <v>2270</v>
      </c>
      <c r="B1296" t="s">
        <v>24</v>
      </c>
      <c r="C1296">
        <v>0</v>
      </c>
      <c r="D1296" t="s">
        <v>2613</v>
      </c>
      <c r="E1296" t="s">
        <v>2619</v>
      </c>
      <c r="F1296">
        <v>23</v>
      </c>
      <c r="G1296" s="292">
        <v>700000</v>
      </c>
      <c r="H1296" s="292" t="s">
        <v>8</v>
      </c>
      <c r="I1296" s="292">
        <v>0</v>
      </c>
      <c r="J1296" s="292">
        <v>0</v>
      </c>
      <c r="K1296" s="292">
        <v>0</v>
      </c>
      <c r="L1296" s="292">
        <v>0</v>
      </c>
      <c r="M1296" s="292">
        <v>0</v>
      </c>
    </row>
    <row r="1297" spans="1:13" x14ac:dyDescent="0.25">
      <c r="A1297" t="s">
        <v>1768</v>
      </c>
      <c r="B1297" t="s">
        <v>24</v>
      </c>
      <c r="C1297">
        <v>0</v>
      </c>
      <c r="D1297" t="s">
        <v>2623</v>
      </c>
      <c r="E1297" t="s">
        <v>2619</v>
      </c>
      <c r="F1297">
        <v>24</v>
      </c>
      <c r="G1297" s="292" t="s">
        <v>8</v>
      </c>
      <c r="H1297" s="292">
        <v>0</v>
      </c>
      <c r="I1297" s="292">
        <v>0</v>
      </c>
      <c r="J1297" s="292">
        <v>0</v>
      </c>
      <c r="K1297" s="292">
        <v>0</v>
      </c>
      <c r="L1297" s="292">
        <v>0</v>
      </c>
      <c r="M1297" s="292">
        <v>0</v>
      </c>
    </row>
    <row r="1298" spans="1:13" x14ac:dyDescent="0.25">
      <c r="A1298" t="s">
        <v>1751</v>
      </c>
      <c r="B1298" t="s">
        <v>24</v>
      </c>
      <c r="C1298" t="s">
        <v>397</v>
      </c>
      <c r="D1298" t="s">
        <v>2618</v>
      </c>
      <c r="E1298" t="s">
        <v>398</v>
      </c>
      <c r="F1298">
        <v>19</v>
      </c>
      <c r="G1298" s="292">
        <v>1294167</v>
      </c>
      <c r="H1298" s="292">
        <v>1294167</v>
      </c>
      <c r="I1298" s="292">
        <v>1294167</v>
      </c>
      <c r="J1298" s="292" t="s">
        <v>8</v>
      </c>
      <c r="K1298" s="292">
        <v>0</v>
      </c>
      <c r="L1298" s="292">
        <v>0</v>
      </c>
      <c r="M1298" s="292">
        <v>0</v>
      </c>
    </row>
    <row r="1299" spans="1:13" x14ac:dyDescent="0.25">
      <c r="A1299" t="s">
        <v>2863</v>
      </c>
      <c r="B1299" t="s">
        <v>24</v>
      </c>
      <c r="C1299" t="s">
        <v>397</v>
      </c>
      <c r="D1299" t="s">
        <v>2618</v>
      </c>
      <c r="E1299" t="s">
        <v>398</v>
      </c>
      <c r="F1299">
        <v>19</v>
      </c>
      <c r="G1299" s="292">
        <v>743333</v>
      </c>
      <c r="H1299" s="292">
        <v>743333</v>
      </c>
      <c r="I1299" s="292">
        <v>743333</v>
      </c>
      <c r="J1299" s="292" t="s">
        <v>8</v>
      </c>
      <c r="K1299" s="292">
        <v>0</v>
      </c>
      <c r="L1299" s="292">
        <v>0</v>
      </c>
      <c r="M1299" s="292">
        <v>0</v>
      </c>
    </row>
    <row r="1300" spans="1:13" x14ac:dyDescent="0.25">
      <c r="A1300" t="s">
        <v>1758</v>
      </c>
      <c r="B1300" t="s">
        <v>24</v>
      </c>
      <c r="C1300" t="s">
        <v>395</v>
      </c>
      <c r="D1300" t="s">
        <v>82</v>
      </c>
      <c r="E1300" t="s">
        <v>2619</v>
      </c>
      <c r="F1300">
        <v>22</v>
      </c>
      <c r="G1300" s="292">
        <v>935833</v>
      </c>
      <c r="H1300" s="292" t="s">
        <v>8</v>
      </c>
      <c r="I1300" s="292">
        <v>0</v>
      </c>
      <c r="J1300" s="292">
        <v>0</v>
      </c>
      <c r="K1300" s="292">
        <v>0</v>
      </c>
      <c r="L1300" s="292">
        <v>0</v>
      </c>
      <c r="M1300" s="292">
        <v>0</v>
      </c>
    </row>
    <row r="1301" spans="1:13" x14ac:dyDescent="0.25">
      <c r="A1301" t="s">
        <v>1431</v>
      </c>
      <c r="B1301" t="s">
        <v>24</v>
      </c>
      <c r="C1301">
        <v>0</v>
      </c>
      <c r="D1301" t="s">
        <v>2617</v>
      </c>
      <c r="E1301" t="s">
        <v>2619</v>
      </c>
      <c r="F1301">
        <v>29</v>
      </c>
      <c r="G1301" s="292">
        <v>700000</v>
      </c>
      <c r="H1301" s="292">
        <v>700000</v>
      </c>
      <c r="I1301" s="292" t="s">
        <v>7</v>
      </c>
      <c r="J1301" s="292">
        <v>0</v>
      </c>
      <c r="K1301" s="292">
        <v>0</v>
      </c>
      <c r="L1301" s="292">
        <v>0</v>
      </c>
      <c r="M1301" s="292">
        <v>0</v>
      </c>
    </row>
    <row r="1302" spans="1:13" x14ac:dyDescent="0.25">
      <c r="A1302" t="s">
        <v>2271</v>
      </c>
      <c r="B1302" t="s">
        <v>24</v>
      </c>
      <c r="C1302">
        <v>0</v>
      </c>
      <c r="D1302" t="s">
        <v>2617</v>
      </c>
      <c r="E1302" t="s">
        <v>2619</v>
      </c>
      <c r="F1302">
        <v>25</v>
      </c>
      <c r="G1302" s="292">
        <v>700000</v>
      </c>
      <c r="H1302" s="292" t="s">
        <v>8</v>
      </c>
      <c r="I1302" s="292">
        <v>0</v>
      </c>
      <c r="J1302" s="292">
        <v>0</v>
      </c>
      <c r="K1302" s="292">
        <v>0</v>
      </c>
      <c r="L1302" s="292">
        <v>0</v>
      </c>
      <c r="M1302" s="292">
        <v>0</v>
      </c>
    </row>
    <row r="1303" spans="1:13" x14ac:dyDescent="0.25">
      <c r="A1303" t="s">
        <v>1766</v>
      </c>
      <c r="B1303" t="s">
        <v>24</v>
      </c>
      <c r="C1303" t="s">
        <v>395</v>
      </c>
      <c r="D1303" t="s">
        <v>82</v>
      </c>
      <c r="E1303" t="s">
        <v>2619</v>
      </c>
      <c r="F1303">
        <v>21</v>
      </c>
      <c r="G1303" s="292">
        <v>696111</v>
      </c>
      <c r="H1303" s="292">
        <v>696111</v>
      </c>
      <c r="I1303" s="292" t="s">
        <v>8</v>
      </c>
      <c r="J1303" s="292">
        <v>0</v>
      </c>
      <c r="K1303" s="292">
        <v>0</v>
      </c>
      <c r="L1303" s="292">
        <v>0</v>
      </c>
      <c r="M1303" s="292">
        <v>0</v>
      </c>
    </row>
    <row r="1304" spans="1:13" x14ac:dyDescent="0.25">
      <c r="A1304" t="s">
        <v>1767</v>
      </c>
      <c r="B1304" t="s">
        <v>24</v>
      </c>
      <c r="C1304">
        <v>0</v>
      </c>
      <c r="D1304" t="s">
        <v>2618</v>
      </c>
      <c r="E1304" t="s">
        <v>2619</v>
      </c>
      <c r="F1304">
        <v>31</v>
      </c>
      <c r="G1304" s="292">
        <v>675000</v>
      </c>
      <c r="H1304" s="292" t="s">
        <v>7</v>
      </c>
      <c r="I1304" s="292">
        <v>0</v>
      </c>
      <c r="J1304" s="292">
        <v>0</v>
      </c>
      <c r="K1304" s="292">
        <v>0</v>
      </c>
      <c r="L1304" s="292">
        <v>0</v>
      </c>
      <c r="M1304" s="292">
        <v>0</v>
      </c>
    </row>
    <row r="1305" spans="1:13" x14ac:dyDescent="0.25">
      <c r="A1305" t="s">
        <v>1759</v>
      </c>
      <c r="B1305" t="s">
        <v>24</v>
      </c>
      <c r="C1305">
        <v>0</v>
      </c>
      <c r="D1305" t="s">
        <v>82</v>
      </c>
      <c r="E1305" t="s">
        <v>2619</v>
      </c>
      <c r="F1305">
        <v>23</v>
      </c>
      <c r="G1305" s="292" t="s">
        <v>8</v>
      </c>
      <c r="H1305" s="292">
        <v>0</v>
      </c>
      <c r="I1305" s="292">
        <v>0</v>
      </c>
      <c r="J1305" s="292">
        <v>0</v>
      </c>
      <c r="K1305" s="292">
        <v>0</v>
      </c>
      <c r="L1305" s="292">
        <v>0</v>
      </c>
      <c r="M1305" s="292">
        <v>0</v>
      </c>
    </row>
    <row r="1306" spans="1:13" x14ac:dyDescent="0.25">
      <c r="A1306" t="s">
        <v>2864</v>
      </c>
      <c r="B1306" t="s">
        <v>24</v>
      </c>
      <c r="C1306" t="s">
        <v>395</v>
      </c>
      <c r="D1306" t="s">
        <v>128</v>
      </c>
      <c r="E1306" t="s">
        <v>2619</v>
      </c>
      <c r="F1306">
        <v>23</v>
      </c>
      <c r="G1306" s="292">
        <v>925000</v>
      </c>
      <c r="H1306" s="292">
        <v>925000</v>
      </c>
      <c r="I1306" s="292" t="s">
        <v>8</v>
      </c>
      <c r="J1306" s="292">
        <v>0</v>
      </c>
      <c r="K1306" s="292">
        <v>0</v>
      </c>
      <c r="L1306" s="292">
        <v>0</v>
      </c>
      <c r="M1306" s="292">
        <v>0</v>
      </c>
    </row>
    <row r="1307" spans="1:13" x14ac:dyDescent="0.25">
      <c r="A1307" t="s">
        <v>2865</v>
      </c>
      <c r="B1307" t="s">
        <v>24</v>
      </c>
      <c r="C1307" t="s">
        <v>395</v>
      </c>
      <c r="D1307" t="s">
        <v>128</v>
      </c>
      <c r="E1307" t="s">
        <v>2619</v>
      </c>
      <c r="F1307">
        <v>21</v>
      </c>
      <c r="G1307" s="292">
        <v>718333</v>
      </c>
      <c r="H1307" s="292">
        <v>718333</v>
      </c>
      <c r="I1307" s="292" t="s">
        <v>8</v>
      </c>
      <c r="J1307" s="292">
        <v>0</v>
      </c>
      <c r="K1307" s="292">
        <v>0</v>
      </c>
      <c r="L1307" s="292">
        <v>0</v>
      </c>
      <c r="M1307" s="292">
        <v>0</v>
      </c>
    </row>
    <row r="1308" spans="1:13" x14ac:dyDescent="0.25">
      <c r="A1308" t="s">
        <v>1540</v>
      </c>
      <c r="B1308" t="s">
        <v>27</v>
      </c>
      <c r="C1308" t="s">
        <v>379</v>
      </c>
      <c r="D1308" t="s">
        <v>2614</v>
      </c>
      <c r="E1308" t="s">
        <v>2612</v>
      </c>
      <c r="F1308">
        <v>32</v>
      </c>
      <c r="G1308" s="292">
        <v>7250000</v>
      </c>
      <c r="H1308" s="292">
        <v>7250000</v>
      </c>
      <c r="I1308" s="292">
        <v>7250000</v>
      </c>
      <c r="J1308" s="292" t="s">
        <v>7</v>
      </c>
      <c r="K1308" s="292">
        <v>0</v>
      </c>
      <c r="L1308" s="292">
        <v>0</v>
      </c>
      <c r="M1308" s="292">
        <v>0</v>
      </c>
    </row>
    <row r="1309" spans="1:13" x14ac:dyDescent="0.25">
      <c r="A1309" t="s">
        <v>1544</v>
      </c>
      <c r="B1309" t="s">
        <v>27</v>
      </c>
      <c r="C1309">
        <v>0</v>
      </c>
      <c r="D1309" t="s">
        <v>2615</v>
      </c>
      <c r="E1309" t="s">
        <v>2612</v>
      </c>
      <c r="F1309">
        <v>29</v>
      </c>
      <c r="G1309" s="292">
        <v>4000000</v>
      </c>
      <c r="H1309" s="292" t="s">
        <v>7</v>
      </c>
      <c r="I1309" s="292">
        <v>0</v>
      </c>
      <c r="J1309" s="292">
        <v>0</v>
      </c>
      <c r="K1309" s="292">
        <v>0</v>
      </c>
      <c r="L1309" s="292">
        <v>0</v>
      </c>
      <c r="M1309" s="292">
        <v>0</v>
      </c>
    </row>
    <row r="1310" spans="1:13" x14ac:dyDescent="0.25">
      <c r="A1310" t="s">
        <v>2866</v>
      </c>
      <c r="B1310" t="s">
        <v>27</v>
      </c>
      <c r="C1310" t="s">
        <v>390</v>
      </c>
      <c r="D1310" t="s">
        <v>2623</v>
      </c>
      <c r="E1310" t="s">
        <v>2612</v>
      </c>
      <c r="F1310">
        <v>31</v>
      </c>
      <c r="G1310" s="292">
        <v>3250000</v>
      </c>
      <c r="H1310" s="292">
        <v>3250000</v>
      </c>
      <c r="I1310" s="292" t="s">
        <v>7</v>
      </c>
      <c r="J1310" s="292">
        <v>0</v>
      </c>
      <c r="K1310" s="292">
        <v>0</v>
      </c>
      <c r="L1310" s="292">
        <v>0</v>
      </c>
      <c r="M1310" s="292">
        <v>0</v>
      </c>
    </row>
    <row r="1311" spans="1:13" x14ac:dyDescent="0.25">
      <c r="A1311" t="s">
        <v>2867</v>
      </c>
      <c r="B1311" t="s">
        <v>27</v>
      </c>
      <c r="C1311">
        <v>0</v>
      </c>
      <c r="D1311" t="s">
        <v>73</v>
      </c>
      <c r="E1311" t="s">
        <v>2612</v>
      </c>
      <c r="F1311">
        <v>26</v>
      </c>
      <c r="G1311" s="292">
        <v>3100000</v>
      </c>
      <c r="H1311" s="292" t="s">
        <v>7</v>
      </c>
      <c r="I1311" s="292">
        <v>0</v>
      </c>
      <c r="J1311" s="292">
        <v>0</v>
      </c>
      <c r="K1311" s="292">
        <v>0</v>
      </c>
      <c r="L1311" s="292">
        <v>0</v>
      </c>
      <c r="M1311" s="292">
        <v>0</v>
      </c>
    </row>
    <row r="1312" spans="1:13" x14ac:dyDescent="0.25">
      <c r="A1312" t="s">
        <v>1547</v>
      </c>
      <c r="B1312" t="s">
        <v>27</v>
      </c>
      <c r="C1312">
        <v>0</v>
      </c>
      <c r="D1312" t="s">
        <v>73</v>
      </c>
      <c r="E1312" t="s">
        <v>2612</v>
      </c>
      <c r="F1312">
        <v>25</v>
      </c>
      <c r="G1312" s="292">
        <v>2937500</v>
      </c>
      <c r="H1312" s="292" t="s">
        <v>8</v>
      </c>
      <c r="I1312" s="292">
        <v>0</v>
      </c>
      <c r="J1312" s="292">
        <v>0</v>
      </c>
      <c r="K1312" s="292">
        <v>0</v>
      </c>
      <c r="L1312" s="292">
        <v>0</v>
      </c>
      <c r="M1312" s="292">
        <v>0</v>
      </c>
    </row>
    <row r="1313" spans="1:13" x14ac:dyDescent="0.25">
      <c r="A1313" t="s">
        <v>1619</v>
      </c>
      <c r="B1313" t="s">
        <v>27</v>
      </c>
      <c r="C1313">
        <v>0</v>
      </c>
      <c r="D1313" t="s">
        <v>2615</v>
      </c>
      <c r="E1313" t="s">
        <v>2612</v>
      </c>
      <c r="F1313">
        <v>25</v>
      </c>
      <c r="G1313" s="292">
        <v>2100000</v>
      </c>
      <c r="H1313" s="292" t="s">
        <v>8</v>
      </c>
      <c r="I1313" s="292">
        <v>0</v>
      </c>
      <c r="J1313" s="292">
        <v>0</v>
      </c>
      <c r="K1313" s="292">
        <v>0</v>
      </c>
      <c r="L1313" s="292">
        <v>0</v>
      </c>
      <c r="M1313" s="292">
        <v>0</v>
      </c>
    </row>
    <row r="1314" spans="1:13" x14ac:dyDescent="0.25">
      <c r="A1314" t="s">
        <v>1703</v>
      </c>
      <c r="B1314" t="s">
        <v>27</v>
      </c>
      <c r="C1314">
        <v>0</v>
      </c>
      <c r="D1314" t="s">
        <v>2615</v>
      </c>
      <c r="E1314" t="s">
        <v>2612</v>
      </c>
      <c r="F1314">
        <v>23</v>
      </c>
      <c r="G1314" s="292">
        <v>1650000</v>
      </c>
      <c r="H1314" s="292" t="s">
        <v>8</v>
      </c>
      <c r="I1314" s="292">
        <v>0</v>
      </c>
      <c r="J1314" s="292">
        <v>0</v>
      </c>
      <c r="K1314" s="292">
        <v>0</v>
      </c>
      <c r="L1314" s="292">
        <v>0</v>
      </c>
      <c r="M1314" s="292">
        <v>0</v>
      </c>
    </row>
    <row r="1315" spans="1:13" x14ac:dyDescent="0.25">
      <c r="A1315" t="s">
        <v>2868</v>
      </c>
      <c r="B1315" t="s">
        <v>27</v>
      </c>
      <c r="C1315" t="s">
        <v>395</v>
      </c>
      <c r="D1315" t="s">
        <v>2611</v>
      </c>
      <c r="E1315" t="s">
        <v>2612</v>
      </c>
      <c r="F1315">
        <v>23</v>
      </c>
      <c r="G1315" s="292">
        <v>1350000</v>
      </c>
      <c r="H1315" s="292" t="s">
        <v>8</v>
      </c>
      <c r="I1315" s="292">
        <v>0</v>
      </c>
      <c r="J1315" s="292">
        <v>0</v>
      </c>
      <c r="K1315" s="292">
        <v>0</v>
      </c>
      <c r="L1315" s="292">
        <v>0</v>
      </c>
      <c r="M1315" s="292">
        <v>0</v>
      </c>
    </row>
    <row r="1316" spans="1:13" x14ac:dyDescent="0.25">
      <c r="A1316" t="s">
        <v>1558</v>
      </c>
      <c r="B1316" t="s">
        <v>27</v>
      </c>
      <c r="C1316" t="s">
        <v>395</v>
      </c>
      <c r="D1316" t="s">
        <v>2623</v>
      </c>
      <c r="E1316" t="s">
        <v>2612</v>
      </c>
      <c r="F1316">
        <v>19</v>
      </c>
      <c r="G1316" s="292">
        <v>3425000</v>
      </c>
      <c r="H1316" s="292">
        <v>3425000</v>
      </c>
      <c r="I1316" s="292" t="s">
        <v>8</v>
      </c>
      <c r="J1316" s="292">
        <v>0</v>
      </c>
      <c r="K1316" s="292">
        <v>0</v>
      </c>
      <c r="L1316" s="292">
        <v>0</v>
      </c>
      <c r="M1316" s="292">
        <v>0</v>
      </c>
    </row>
    <row r="1317" spans="1:13" x14ac:dyDescent="0.25">
      <c r="A1317" t="s">
        <v>1626</v>
      </c>
      <c r="B1317" t="s">
        <v>27</v>
      </c>
      <c r="C1317">
        <v>0</v>
      </c>
      <c r="D1317" t="s">
        <v>2676</v>
      </c>
      <c r="E1317" t="s">
        <v>2612</v>
      </c>
      <c r="F1317">
        <v>29</v>
      </c>
      <c r="G1317" s="292">
        <v>800000</v>
      </c>
      <c r="H1317" s="292" t="s">
        <v>7</v>
      </c>
      <c r="I1317" s="292">
        <v>0</v>
      </c>
      <c r="J1317" s="292">
        <v>0</v>
      </c>
      <c r="K1317" s="292">
        <v>0</v>
      </c>
      <c r="L1317" s="292">
        <v>0</v>
      </c>
      <c r="M1317" s="292">
        <v>0</v>
      </c>
    </row>
    <row r="1318" spans="1:13" x14ac:dyDescent="0.25">
      <c r="A1318" t="s">
        <v>1548</v>
      </c>
      <c r="B1318" t="s">
        <v>27</v>
      </c>
      <c r="C1318">
        <v>0</v>
      </c>
      <c r="D1318" t="s">
        <v>2627</v>
      </c>
      <c r="E1318" t="s">
        <v>2612</v>
      </c>
      <c r="F1318">
        <v>22</v>
      </c>
      <c r="G1318" s="292" t="s">
        <v>8</v>
      </c>
      <c r="H1318" s="292">
        <v>0</v>
      </c>
      <c r="I1318" s="292">
        <v>0</v>
      </c>
      <c r="J1318" s="292">
        <v>0</v>
      </c>
      <c r="K1318" s="292">
        <v>0</v>
      </c>
      <c r="L1318" s="292">
        <v>0</v>
      </c>
      <c r="M1318" s="292">
        <v>0</v>
      </c>
    </row>
    <row r="1319" spans="1:13" x14ac:dyDescent="0.25">
      <c r="A1319" t="s">
        <v>1628</v>
      </c>
      <c r="B1319" t="s">
        <v>27</v>
      </c>
      <c r="C1319" t="s">
        <v>390</v>
      </c>
      <c r="D1319" t="s">
        <v>2617</v>
      </c>
      <c r="E1319" t="s">
        <v>2612</v>
      </c>
      <c r="F1319">
        <v>27</v>
      </c>
      <c r="G1319" s="292">
        <v>4500000</v>
      </c>
      <c r="H1319" s="292">
        <v>4500000</v>
      </c>
      <c r="I1319" s="292">
        <v>4500000</v>
      </c>
      <c r="J1319" s="292">
        <v>4500000</v>
      </c>
      <c r="K1319" s="292">
        <v>4500000</v>
      </c>
      <c r="L1319" s="292" t="s">
        <v>7</v>
      </c>
      <c r="M1319" s="292">
        <v>0</v>
      </c>
    </row>
    <row r="1320" spans="1:13" x14ac:dyDescent="0.25">
      <c r="A1320" t="s">
        <v>1629</v>
      </c>
      <c r="B1320" t="s">
        <v>27</v>
      </c>
      <c r="C1320" t="s">
        <v>2780</v>
      </c>
      <c r="D1320" t="s">
        <v>2617</v>
      </c>
      <c r="E1320" t="s">
        <v>2612</v>
      </c>
      <c r="F1320">
        <v>38</v>
      </c>
      <c r="G1320" s="292">
        <v>3500000</v>
      </c>
      <c r="H1320" s="292" t="s">
        <v>7</v>
      </c>
      <c r="I1320" s="292">
        <v>0</v>
      </c>
      <c r="J1320" s="292">
        <v>0</v>
      </c>
      <c r="K1320" s="292">
        <v>0</v>
      </c>
      <c r="L1320" s="292">
        <v>0</v>
      </c>
      <c r="M1320" s="292">
        <v>0</v>
      </c>
    </row>
    <row r="1321" spans="1:13" x14ac:dyDescent="0.25">
      <c r="A1321" t="s">
        <v>2869</v>
      </c>
      <c r="B1321" t="s">
        <v>27</v>
      </c>
      <c r="C1321">
        <v>0</v>
      </c>
      <c r="D1321" t="s">
        <v>2618</v>
      </c>
      <c r="E1321" t="s">
        <v>2612</v>
      </c>
      <c r="F1321">
        <v>29</v>
      </c>
      <c r="G1321" s="292">
        <v>1200000</v>
      </c>
      <c r="H1321" s="292" t="s">
        <v>7</v>
      </c>
      <c r="I1321" s="292">
        <v>0</v>
      </c>
      <c r="J1321" s="292">
        <v>0</v>
      </c>
      <c r="K1321" s="292">
        <v>0</v>
      </c>
      <c r="L1321" s="292">
        <v>0</v>
      </c>
      <c r="M1321" s="292">
        <v>0</v>
      </c>
    </row>
    <row r="1322" spans="1:13" x14ac:dyDescent="0.25">
      <c r="A1322" t="s">
        <v>1553</v>
      </c>
      <c r="B1322" t="s">
        <v>27</v>
      </c>
      <c r="C1322">
        <v>0</v>
      </c>
      <c r="D1322" t="s">
        <v>2617</v>
      </c>
      <c r="E1322" t="s">
        <v>2612</v>
      </c>
      <c r="F1322">
        <v>26</v>
      </c>
      <c r="G1322" s="292">
        <v>900000</v>
      </c>
      <c r="H1322" s="292" t="s">
        <v>7</v>
      </c>
      <c r="I1322" s="292">
        <v>0</v>
      </c>
      <c r="J1322" s="292">
        <v>0</v>
      </c>
      <c r="K1322" s="292">
        <v>0</v>
      </c>
      <c r="L1322" s="292">
        <v>0</v>
      </c>
      <c r="M1322" s="292">
        <v>0</v>
      </c>
    </row>
    <row r="1323" spans="1:13" x14ac:dyDescent="0.25">
      <c r="A1323" t="s">
        <v>1554</v>
      </c>
      <c r="B1323" t="s">
        <v>27</v>
      </c>
      <c r="C1323" t="s">
        <v>395</v>
      </c>
      <c r="D1323" t="s">
        <v>2618</v>
      </c>
      <c r="E1323" t="s">
        <v>2612</v>
      </c>
      <c r="F1323">
        <v>22</v>
      </c>
      <c r="G1323" s="292">
        <v>1223333</v>
      </c>
      <c r="H1323" s="292" t="s">
        <v>8</v>
      </c>
      <c r="I1323" s="292">
        <v>0</v>
      </c>
      <c r="J1323" s="292">
        <v>0</v>
      </c>
      <c r="K1323" s="292">
        <v>0</v>
      </c>
      <c r="L1323" s="292">
        <v>0</v>
      </c>
      <c r="M1323" s="292">
        <v>0</v>
      </c>
    </row>
    <row r="1324" spans="1:13" x14ac:dyDescent="0.25">
      <c r="A1324" t="s">
        <v>1565</v>
      </c>
      <c r="B1324" t="s">
        <v>27</v>
      </c>
      <c r="C1324" t="s">
        <v>395</v>
      </c>
      <c r="D1324" t="s">
        <v>2617</v>
      </c>
      <c r="E1324" t="s">
        <v>2612</v>
      </c>
      <c r="F1324">
        <v>23</v>
      </c>
      <c r="G1324" s="292">
        <v>801667</v>
      </c>
      <c r="H1324" s="292" t="s">
        <v>8</v>
      </c>
      <c r="I1324" s="292">
        <v>0</v>
      </c>
      <c r="J1324" s="292">
        <v>0</v>
      </c>
      <c r="K1324" s="292">
        <v>0</v>
      </c>
      <c r="L1324" s="292">
        <v>0</v>
      </c>
      <c r="M1324" s="292">
        <v>0</v>
      </c>
    </row>
    <row r="1325" spans="1:13" x14ac:dyDescent="0.25">
      <c r="A1325" t="s">
        <v>1552</v>
      </c>
      <c r="B1325" t="s">
        <v>27</v>
      </c>
      <c r="C1325">
        <v>0</v>
      </c>
      <c r="D1325" t="s">
        <v>2618</v>
      </c>
      <c r="E1325" t="s">
        <v>2612</v>
      </c>
      <c r="F1325">
        <v>24</v>
      </c>
      <c r="G1325" s="292" t="s">
        <v>8</v>
      </c>
      <c r="H1325" s="292">
        <v>0</v>
      </c>
      <c r="I1325" s="292">
        <v>0</v>
      </c>
      <c r="J1325" s="292">
        <v>0</v>
      </c>
      <c r="K1325" s="292">
        <v>0</v>
      </c>
      <c r="L1325" s="292">
        <v>0</v>
      </c>
      <c r="M1325" s="292">
        <v>0</v>
      </c>
    </row>
    <row r="1326" spans="1:13" x14ac:dyDescent="0.25">
      <c r="A1326" t="s">
        <v>1556</v>
      </c>
      <c r="B1326" t="s">
        <v>27</v>
      </c>
      <c r="C1326" t="s">
        <v>2780</v>
      </c>
      <c r="D1326" t="s">
        <v>128</v>
      </c>
      <c r="E1326" t="s">
        <v>2612</v>
      </c>
      <c r="F1326">
        <v>38</v>
      </c>
      <c r="G1326" s="292">
        <v>4750000</v>
      </c>
      <c r="H1326" s="292" t="s">
        <v>7</v>
      </c>
      <c r="I1326" s="292">
        <v>0</v>
      </c>
      <c r="J1326" s="292">
        <v>0</v>
      </c>
      <c r="K1326" s="292">
        <v>0</v>
      </c>
      <c r="L1326" s="292">
        <v>0</v>
      </c>
      <c r="M1326" s="292">
        <v>0</v>
      </c>
    </row>
    <row r="1327" spans="1:13" x14ac:dyDescent="0.25">
      <c r="A1327" t="s">
        <v>2449</v>
      </c>
      <c r="B1327" t="s">
        <v>27</v>
      </c>
      <c r="C1327">
        <v>0</v>
      </c>
      <c r="D1327" t="s">
        <v>128</v>
      </c>
      <c r="E1327" t="s">
        <v>2612</v>
      </c>
      <c r="F1327">
        <v>29</v>
      </c>
      <c r="G1327" s="292">
        <v>2600000</v>
      </c>
      <c r="H1327" s="292">
        <v>2600000</v>
      </c>
      <c r="I1327" s="292" t="s">
        <v>7</v>
      </c>
      <c r="J1327" s="292">
        <v>0</v>
      </c>
      <c r="K1327" s="292">
        <v>0</v>
      </c>
      <c r="L1327" s="292">
        <v>0</v>
      </c>
      <c r="M1327" s="292">
        <v>0</v>
      </c>
    </row>
    <row r="1328" spans="1:13" x14ac:dyDescent="0.25">
      <c r="A1328" t="s">
        <v>1557</v>
      </c>
      <c r="B1328" t="s">
        <v>27</v>
      </c>
      <c r="C1328">
        <v>0</v>
      </c>
      <c r="D1328" t="s">
        <v>128</v>
      </c>
      <c r="E1328" t="s">
        <v>2612</v>
      </c>
      <c r="F1328">
        <v>29</v>
      </c>
      <c r="G1328" s="292">
        <v>2400000</v>
      </c>
      <c r="H1328" s="292" t="s">
        <v>7</v>
      </c>
      <c r="I1328" s="292">
        <v>0</v>
      </c>
      <c r="J1328" s="292">
        <v>0</v>
      </c>
      <c r="K1328" s="292">
        <v>0</v>
      </c>
      <c r="L1328" s="292">
        <v>0</v>
      </c>
      <c r="M1328" s="292">
        <v>0</v>
      </c>
    </row>
    <row r="1329" spans="1:13" x14ac:dyDescent="0.25">
      <c r="A1329" t="s">
        <v>1542</v>
      </c>
      <c r="B1329" t="s">
        <v>27</v>
      </c>
      <c r="C1329">
        <v>0</v>
      </c>
      <c r="D1329" t="s">
        <v>2611</v>
      </c>
      <c r="E1329" t="s">
        <v>383</v>
      </c>
      <c r="F1329">
        <v>37</v>
      </c>
      <c r="G1329" s="292">
        <v>4875000</v>
      </c>
      <c r="H1329" s="292">
        <v>4875000</v>
      </c>
      <c r="I1329" s="292" t="s">
        <v>7</v>
      </c>
      <c r="J1329" s="292">
        <v>0</v>
      </c>
      <c r="K1329" s="292">
        <v>0</v>
      </c>
      <c r="L1329" s="292">
        <v>0</v>
      </c>
      <c r="M1329" s="292">
        <v>0</v>
      </c>
    </row>
    <row r="1330" spans="1:13" x14ac:dyDescent="0.25">
      <c r="A1330" t="s">
        <v>1543</v>
      </c>
      <c r="B1330" t="s">
        <v>27</v>
      </c>
      <c r="C1330" t="s">
        <v>390</v>
      </c>
      <c r="D1330" t="s">
        <v>2613</v>
      </c>
      <c r="E1330" t="s">
        <v>383</v>
      </c>
      <c r="F1330">
        <v>34</v>
      </c>
      <c r="G1330" s="292">
        <v>4650000</v>
      </c>
      <c r="H1330" s="292" t="s">
        <v>7</v>
      </c>
      <c r="I1330" s="292">
        <v>0</v>
      </c>
      <c r="J1330" s="292">
        <v>0</v>
      </c>
      <c r="K1330" s="292">
        <v>0</v>
      </c>
      <c r="L1330" s="292">
        <v>0</v>
      </c>
      <c r="M1330" s="292">
        <v>0</v>
      </c>
    </row>
    <row r="1331" spans="1:13" x14ac:dyDescent="0.25">
      <c r="A1331" t="s">
        <v>2870</v>
      </c>
      <c r="B1331" t="s">
        <v>27</v>
      </c>
      <c r="C1331" t="s">
        <v>395</v>
      </c>
      <c r="D1331" t="s">
        <v>73</v>
      </c>
      <c r="E1331" t="s">
        <v>2619</v>
      </c>
      <c r="F1331">
        <v>20</v>
      </c>
      <c r="G1331" s="292">
        <v>1633333</v>
      </c>
      <c r="H1331" s="292">
        <v>1633333</v>
      </c>
      <c r="I1331" s="292">
        <v>1633333</v>
      </c>
      <c r="J1331" s="292" t="s">
        <v>8</v>
      </c>
      <c r="K1331" s="292">
        <v>0</v>
      </c>
      <c r="L1331" s="292">
        <v>0</v>
      </c>
      <c r="M1331" s="292">
        <v>0</v>
      </c>
    </row>
    <row r="1332" spans="1:13" x14ac:dyDescent="0.25">
      <c r="A1332" t="s">
        <v>1559</v>
      </c>
      <c r="B1332" t="s">
        <v>27</v>
      </c>
      <c r="C1332" t="s">
        <v>395</v>
      </c>
      <c r="D1332" t="s">
        <v>73</v>
      </c>
      <c r="E1332" t="s">
        <v>2619</v>
      </c>
      <c r="F1332">
        <v>21</v>
      </c>
      <c r="G1332" s="292">
        <v>1573333</v>
      </c>
      <c r="H1332" s="292">
        <v>1573333</v>
      </c>
      <c r="I1332" s="292" t="s">
        <v>8</v>
      </c>
      <c r="J1332" s="292">
        <v>0</v>
      </c>
      <c r="K1332" s="292">
        <v>0</v>
      </c>
      <c r="L1332" s="292">
        <v>0</v>
      </c>
      <c r="M1332" s="292">
        <v>0</v>
      </c>
    </row>
    <row r="1333" spans="1:13" x14ac:dyDescent="0.25">
      <c r="A1333" t="s">
        <v>2871</v>
      </c>
      <c r="B1333" t="s">
        <v>27</v>
      </c>
      <c r="C1333" t="s">
        <v>397</v>
      </c>
      <c r="D1333" t="s">
        <v>2613</v>
      </c>
      <c r="E1333" t="s">
        <v>398</v>
      </c>
      <c r="F1333">
        <v>19</v>
      </c>
      <c r="G1333" s="292">
        <v>830000</v>
      </c>
      <c r="H1333" s="292">
        <v>830000</v>
      </c>
      <c r="I1333" s="292">
        <v>830000</v>
      </c>
      <c r="J1333" s="292" t="s">
        <v>8</v>
      </c>
      <c r="K1333" s="292">
        <v>0</v>
      </c>
      <c r="L1333" s="292">
        <v>0</v>
      </c>
      <c r="M1333" s="292">
        <v>0</v>
      </c>
    </row>
    <row r="1334" spans="1:13" x14ac:dyDescent="0.25">
      <c r="A1334" t="s">
        <v>1394</v>
      </c>
      <c r="B1334" t="s">
        <v>27</v>
      </c>
      <c r="C1334">
        <v>0</v>
      </c>
      <c r="D1334" t="s">
        <v>2611</v>
      </c>
      <c r="E1334" t="s">
        <v>2619</v>
      </c>
      <c r="F1334">
        <v>28</v>
      </c>
      <c r="G1334" s="292">
        <v>800000</v>
      </c>
      <c r="H1334" s="292" t="s">
        <v>7</v>
      </c>
      <c r="I1334" s="292">
        <v>0</v>
      </c>
      <c r="J1334" s="292">
        <v>0</v>
      </c>
      <c r="K1334" s="292">
        <v>0</v>
      </c>
      <c r="L1334" s="292">
        <v>0</v>
      </c>
      <c r="M1334" s="292">
        <v>0</v>
      </c>
    </row>
    <row r="1335" spans="1:13" x14ac:dyDescent="0.25">
      <c r="A1335" t="s">
        <v>1721</v>
      </c>
      <c r="B1335" t="s">
        <v>27</v>
      </c>
      <c r="C1335" t="s">
        <v>395</v>
      </c>
      <c r="D1335" t="s">
        <v>2611</v>
      </c>
      <c r="E1335" t="s">
        <v>2619</v>
      </c>
      <c r="F1335">
        <v>22</v>
      </c>
      <c r="G1335" s="292">
        <v>850000</v>
      </c>
      <c r="H1335" s="292">
        <v>850000</v>
      </c>
      <c r="I1335" s="292" t="s">
        <v>8</v>
      </c>
      <c r="J1335" s="292">
        <v>0</v>
      </c>
      <c r="K1335" s="292">
        <v>0</v>
      </c>
      <c r="L1335" s="292">
        <v>0</v>
      </c>
      <c r="M1335" s="292">
        <v>0</v>
      </c>
    </row>
    <row r="1336" spans="1:13" x14ac:dyDescent="0.25">
      <c r="A1336" t="s">
        <v>1562</v>
      </c>
      <c r="B1336" t="s">
        <v>27</v>
      </c>
      <c r="C1336" t="s">
        <v>395</v>
      </c>
      <c r="D1336" t="s">
        <v>2611</v>
      </c>
      <c r="E1336" t="s">
        <v>2619</v>
      </c>
      <c r="F1336">
        <v>24</v>
      </c>
      <c r="G1336" s="292">
        <v>925000</v>
      </c>
      <c r="H1336" s="292" t="s">
        <v>8</v>
      </c>
      <c r="I1336" s="292">
        <v>0</v>
      </c>
      <c r="J1336" s="292">
        <v>0</v>
      </c>
      <c r="K1336" s="292">
        <v>0</v>
      </c>
      <c r="L1336" s="292">
        <v>0</v>
      </c>
      <c r="M1336" s="292">
        <v>0</v>
      </c>
    </row>
    <row r="1337" spans="1:13" x14ac:dyDescent="0.25">
      <c r="A1337" t="s">
        <v>2011</v>
      </c>
      <c r="B1337" t="s">
        <v>27</v>
      </c>
      <c r="C1337" t="s">
        <v>395</v>
      </c>
      <c r="D1337" t="s">
        <v>2621</v>
      </c>
      <c r="E1337" t="s">
        <v>2619</v>
      </c>
      <c r="F1337">
        <v>22</v>
      </c>
      <c r="G1337" s="292">
        <v>816667</v>
      </c>
      <c r="H1337" s="292" t="s">
        <v>8</v>
      </c>
      <c r="I1337" s="292">
        <v>0</v>
      </c>
      <c r="J1337" s="292">
        <v>0</v>
      </c>
      <c r="K1337" s="292">
        <v>0</v>
      </c>
      <c r="L1337" s="292">
        <v>0</v>
      </c>
      <c r="M1337" s="292">
        <v>0</v>
      </c>
    </row>
    <row r="1338" spans="1:13" x14ac:dyDescent="0.25">
      <c r="A1338" t="s">
        <v>2872</v>
      </c>
      <c r="B1338" t="s">
        <v>27</v>
      </c>
      <c r="C1338" t="s">
        <v>395</v>
      </c>
      <c r="D1338" t="s">
        <v>2614</v>
      </c>
      <c r="E1338" t="s">
        <v>2619</v>
      </c>
      <c r="F1338">
        <v>22</v>
      </c>
      <c r="G1338" s="292">
        <v>925000</v>
      </c>
      <c r="H1338" s="292" t="s">
        <v>8</v>
      </c>
      <c r="I1338" s="292">
        <v>0</v>
      </c>
      <c r="J1338" s="292">
        <v>0</v>
      </c>
      <c r="K1338" s="292">
        <v>0</v>
      </c>
      <c r="L1338" s="292">
        <v>0</v>
      </c>
      <c r="M1338" s="292">
        <v>0</v>
      </c>
    </row>
    <row r="1339" spans="1:13" x14ac:dyDescent="0.25">
      <c r="A1339" t="s">
        <v>1573</v>
      </c>
      <c r="B1339" t="s">
        <v>27</v>
      </c>
      <c r="C1339">
        <v>0</v>
      </c>
      <c r="D1339" t="s">
        <v>2626</v>
      </c>
      <c r="E1339" t="s">
        <v>2619</v>
      </c>
      <c r="F1339">
        <v>24</v>
      </c>
      <c r="G1339" s="292">
        <v>750000</v>
      </c>
      <c r="H1339" s="292" t="s">
        <v>8</v>
      </c>
      <c r="I1339" s="292">
        <v>0</v>
      </c>
      <c r="J1339" s="292">
        <v>0</v>
      </c>
      <c r="K1339" s="292">
        <v>0</v>
      </c>
      <c r="L1339" s="292">
        <v>0</v>
      </c>
      <c r="M1339" s="292">
        <v>0</v>
      </c>
    </row>
    <row r="1340" spans="1:13" x14ac:dyDescent="0.25">
      <c r="A1340" t="s">
        <v>1566</v>
      </c>
      <c r="B1340" t="s">
        <v>27</v>
      </c>
      <c r="C1340" t="s">
        <v>395</v>
      </c>
      <c r="D1340" t="s">
        <v>2613</v>
      </c>
      <c r="E1340" t="s">
        <v>2619</v>
      </c>
      <c r="F1340">
        <v>19</v>
      </c>
      <c r="G1340" s="292">
        <v>888333</v>
      </c>
      <c r="H1340" s="292">
        <v>888333</v>
      </c>
      <c r="I1340" s="292">
        <v>888333</v>
      </c>
      <c r="J1340" s="292" t="s">
        <v>8</v>
      </c>
      <c r="K1340" s="292">
        <v>0</v>
      </c>
      <c r="L1340" s="292">
        <v>0</v>
      </c>
      <c r="M1340" s="292">
        <v>0</v>
      </c>
    </row>
    <row r="1341" spans="1:13" x14ac:dyDescent="0.25">
      <c r="A1341" t="s">
        <v>1568</v>
      </c>
      <c r="B1341" t="s">
        <v>27</v>
      </c>
      <c r="C1341" t="s">
        <v>395</v>
      </c>
      <c r="D1341" t="s">
        <v>73</v>
      </c>
      <c r="E1341" t="s">
        <v>2619</v>
      </c>
      <c r="F1341">
        <v>21</v>
      </c>
      <c r="G1341" s="292">
        <v>773333</v>
      </c>
      <c r="H1341" s="292">
        <v>773333</v>
      </c>
      <c r="I1341" s="292" t="s">
        <v>8</v>
      </c>
      <c r="J1341" s="292">
        <v>0</v>
      </c>
      <c r="K1341" s="292">
        <v>0</v>
      </c>
      <c r="L1341" s="292">
        <v>0</v>
      </c>
      <c r="M1341" s="292">
        <v>0</v>
      </c>
    </row>
    <row r="1342" spans="1:13" x14ac:dyDescent="0.25">
      <c r="A1342" t="s">
        <v>1725</v>
      </c>
      <c r="B1342" t="s">
        <v>27</v>
      </c>
      <c r="C1342" t="s">
        <v>395</v>
      </c>
      <c r="D1342" t="s">
        <v>2613</v>
      </c>
      <c r="E1342" t="s">
        <v>2619</v>
      </c>
      <c r="F1342">
        <v>21</v>
      </c>
      <c r="G1342" s="292">
        <v>880000</v>
      </c>
      <c r="H1342" s="292">
        <v>880000</v>
      </c>
      <c r="I1342" s="292" t="s">
        <v>8</v>
      </c>
      <c r="J1342" s="292">
        <v>0</v>
      </c>
      <c r="K1342" s="292">
        <v>0</v>
      </c>
      <c r="L1342" s="292">
        <v>0</v>
      </c>
      <c r="M1342" s="292">
        <v>0</v>
      </c>
    </row>
    <row r="1343" spans="1:13" x14ac:dyDescent="0.25">
      <c r="A1343" t="s">
        <v>1569</v>
      </c>
      <c r="B1343" t="s">
        <v>27</v>
      </c>
      <c r="C1343" t="s">
        <v>395</v>
      </c>
      <c r="D1343" t="s">
        <v>73</v>
      </c>
      <c r="E1343" t="s">
        <v>2619</v>
      </c>
      <c r="F1343">
        <v>22</v>
      </c>
      <c r="G1343" s="292">
        <v>894166</v>
      </c>
      <c r="H1343" s="292" t="s">
        <v>8</v>
      </c>
      <c r="I1343" s="292">
        <v>0</v>
      </c>
      <c r="J1343" s="292">
        <v>0</v>
      </c>
      <c r="K1343" s="292">
        <v>0</v>
      </c>
      <c r="L1343" s="292">
        <v>0</v>
      </c>
      <c r="M1343" s="292">
        <v>0</v>
      </c>
    </row>
    <row r="1344" spans="1:13" x14ac:dyDescent="0.25">
      <c r="A1344" t="s">
        <v>1567</v>
      </c>
      <c r="B1344" t="s">
        <v>27</v>
      </c>
      <c r="C1344" t="s">
        <v>395</v>
      </c>
      <c r="D1344" t="s">
        <v>2626</v>
      </c>
      <c r="E1344" t="s">
        <v>2619</v>
      </c>
      <c r="F1344">
        <v>20</v>
      </c>
      <c r="G1344" s="292">
        <v>726667</v>
      </c>
      <c r="H1344" s="292">
        <v>726667</v>
      </c>
      <c r="I1344" s="292">
        <v>726667</v>
      </c>
      <c r="J1344" s="292" t="s">
        <v>8</v>
      </c>
      <c r="K1344" s="292">
        <v>0</v>
      </c>
      <c r="L1344" s="292">
        <v>0</v>
      </c>
      <c r="M1344" s="292">
        <v>0</v>
      </c>
    </row>
    <row r="1345" spans="1:13" x14ac:dyDescent="0.25">
      <c r="A1345" t="s">
        <v>1571</v>
      </c>
      <c r="B1345" t="s">
        <v>27</v>
      </c>
      <c r="C1345">
        <v>0</v>
      </c>
      <c r="D1345" t="s">
        <v>2611</v>
      </c>
      <c r="E1345" t="s">
        <v>2619</v>
      </c>
      <c r="F1345">
        <v>25</v>
      </c>
      <c r="G1345" s="292">
        <v>725000</v>
      </c>
      <c r="H1345" s="292" t="s">
        <v>8</v>
      </c>
      <c r="I1345" s="292">
        <v>0</v>
      </c>
      <c r="J1345" s="292">
        <v>0</v>
      </c>
      <c r="K1345" s="292">
        <v>0</v>
      </c>
      <c r="L1345" s="292">
        <v>0</v>
      </c>
      <c r="M1345" s="292">
        <v>0</v>
      </c>
    </row>
    <row r="1346" spans="1:13" x14ac:dyDescent="0.25">
      <c r="A1346" t="s">
        <v>2309</v>
      </c>
      <c r="B1346" t="s">
        <v>27</v>
      </c>
      <c r="C1346">
        <v>0</v>
      </c>
      <c r="D1346" t="s">
        <v>2613</v>
      </c>
      <c r="E1346" t="s">
        <v>2619</v>
      </c>
      <c r="F1346">
        <v>24</v>
      </c>
      <c r="G1346" s="292">
        <v>700000</v>
      </c>
      <c r="H1346" s="292" t="s">
        <v>8</v>
      </c>
      <c r="I1346" s="292">
        <v>0</v>
      </c>
      <c r="J1346" s="292">
        <v>0</v>
      </c>
      <c r="K1346" s="292">
        <v>0</v>
      </c>
      <c r="L1346" s="292">
        <v>0</v>
      </c>
      <c r="M1346" s="292">
        <v>0</v>
      </c>
    </row>
    <row r="1347" spans="1:13" x14ac:dyDescent="0.25">
      <c r="A1347" t="s">
        <v>2466</v>
      </c>
      <c r="B1347" t="s">
        <v>27</v>
      </c>
      <c r="C1347">
        <v>0</v>
      </c>
      <c r="D1347" t="s">
        <v>2623</v>
      </c>
      <c r="E1347" t="s">
        <v>2619</v>
      </c>
      <c r="F1347">
        <v>23</v>
      </c>
      <c r="G1347" s="292" t="s">
        <v>8</v>
      </c>
      <c r="H1347" s="292">
        <v>0</v>
      </c>
      <c r="I1347" s="292">
        <v>0</v>
      </c>
      <c r="J1347" s="292">
        <v>0</v>
      </c>
      <c r="K1347" s="292">
        <v>0</v>
      </c>
      <c r="L1347" s="292">
        <v>0</v>
      </c>
      <c r="M1347" s="292">
        <v>0</v>
      </c>
    </row>
    <row r="1348" spans="1:13" x14ac:dyDescent="0.25">
      <c r="A1348" t="s">
        <v>2492</v>
      </c>
      <c r="B1348" t="s">
        <v>27</v>
      </c>
      <c r="C1348" t="s">
        <v>395</v>
      </c>
      <c r="D1348" t="s">
        <v>2618</v>
      </c>
      <c r="E1348" t="s">
        <v>2619</v>
      </c>
      <c r="F1348">
        <v>19</v>
      </c>
      <c r="G1348" s="292">
        <v>1313333</v>
      </c>
      <c r="H1348" s="292">
        <v>1313333</v>
      </c>
      <c r="I1348" s="292">
        <v>1313333</v>
      </c>
      <c r="J1348" s="292" t="s">
        <v>8</v>
      </c>
      <c r="K1348" s="292">
        <v>0</v>
      </c>
      <c r="L1348" s="292">
        <v>0</v>
      </c>
      <c r="M1348" s="292">
        <v>0</v>
      </c>
    </row>
    <row r="1349" spans="1:13" x14ac:dyDescent="0.25">
      <c r="A1349" t="s">
        <v>2873</v>
      </c>
      <c r="B1349" t="s">
        <v>27</v>
      </c>
      <c r="C1349" t="s">
        <v>395</v>
      </c>
      <c r="D1349" t="s">
        <v>2618</v>
      </c>
      <c r="E1349" t="s">
        <v>2619</v>
      </c>
      <c r="F1349">
        <v>23</v>
      </c>
      <c r="G1349" s="292">
        <v>925000</v>
      </c>
      <c r="H1349" s="292">
        <v>925000</v>
      </c>
      <c r="I1349" s="292" t="s">
        <v>8</v>
      </c>
      <c r="J1349" s="292">
        <v>0</v>
      </c>
      <c r="K1349" s="292">
        <v>0</v>
      </c>
      <c r="L1349" s="292">
        <v>0</v>
      </c>
      <c r="M1349" s="292">
        <v>0</v>
      </c>
    </row>
    <row r="1350" spans="1:13" x14ac:dyDescent="0.25">
      <c r="A1350" t="s">
        <v>1395</v>
      </c>
      <c r="B1350" t="s">
        <v>27</v>
      </c>
      <c r="C1350">
        <v>0</v>
      </c>
      <c r="D1350" t="s">
        <v>2617</v>
      </c>
      <c r="E1350" t="s">
        <v>2619</v>
      </c>
      <c r="F1350">
        <v>29</v>
      </c>
      <c r="G1350" s="292">
        <v>800000</v>
      </c>
      <c r="H1350" s="292" t="s">
        <v>7</v>
      </c>
      <c r="I1350" s="292">
        <v>0</v>
      </c>
      <c r="J1350" s="292">
        <v>0</v>
      </c>
      <c r="K1350" s="292">
        <v>0</v>
      </c>
      <c r="L1350" s="292">
        <v>0</v>
      </c>
      <c r="M1350" s="292">
        <v>0</v>
      </c>
    </row>
    <row r="1351" spans="1:13" x14ac:dyDescent="0.25">
      <c r="A1351" t="s">
        <v>1570</v>
      </c>
      <c r="B1351" t="s">
        <v>27</v>
      </c>
      <c r="C1351" t="s">
        <v>395</v>
      </c>
      <c r="D1351" t="s">
        <v>2618</v>
      </c>
      <c r="E1351" t="s">
        <v>2619</v>
      </c>
      <c r="F1351">
        <v>21</v>
      </c>
      <c r="G1351" s="292">
        <v>780000</v>
      </c>
      <c r="H1351" s="292">
        <v>780000</v>
      </c>
      <c r="I1351" s="292" t="s">
        <v>8</v>
      </c>
      <c r="J1351" s="292">
        <v>0</v>
      </c>
      <c r="K1351" s="292">
        <v>0</v>
      </c>
      <c r="L1351" s="292">
        <v>0</v>
      </c>
      <c r="M1351" s="292">
        <v>0</v>
      </c>
    </row>
    <row r="1352" spans="1:13" x14ac:dyDescent="0.25">
      <c r="A1352" t="s">
        <v>2874</v>
      </c>
      <c r="B1352" t="s">
        <v>27</v>
      </c>
      <c r="C1352">
        <v>0</v>
      </c>
      <c r="D1352" t="s">
        <v>2617</v>
      </c>
      <c r="E1352" t="s">
        <v>2619</v>
      </c>
      <c r="F1352">
        <v>25</v>
      </c>
      <c r="G1352" s="292">
        <v>700000</v>
      </c>
      <c r="H1352" s="292" t="s">
        <v>8</v>
      </c>
      <c r="I1352" s="292">
        <v>0</v>
      </c>
      <c r="J1352" s="292">
        <v>0</v>
      </c>
      <c r="K1352" s="292">
        <v>0</v>
      </c>
      <c r="L1352" s="292">
        <v>0</v>
      </c>
      <c r="M1352" s="292">
        <v>0</v>
      </c>
    </row>
    <row r="1353" spans="1:13" x14ac:dyDescent="0.25">
      <c r="A1353" t="s">
        <v>1561</v>
      </c>
      <c r="B1353" t="s">
        <v>27</v>
      </c>
      <c r="C1353">
        <v>0</v>
      </c>
      <c r="D1353" t="s">
        <v>2618</v>
      </c>
      <c r="E1353" t="s">
        <v>2619</v>
      </c>
      <c r="F1353">
        <v>23</v>
      </c>
      <c r="G1353" s="292">
        <v>700000</v>
      </c>
      <c r="H1353" s="292" t="s">
        <v>8</v>
      </c>
      <c r="I1353" s="292">
        <v>0</v>
      </c>
      <c r="J1353" s="292">
        <v>0</v>
      </c>
      <c r="K1353" s="292">
        <v>0</v>
      </c>
      <c r="L1353" s="292">
        <v>0</v>
      </c>
      <c r="M1353" s="292">
        <v>0</v>
      </c>
    </row>
    <row r="1354" spans="1:13" x14ac:dyDescent="0.25">
      <c r="A1354" t="s">
        <v>2875</v>
      </c>
      <c r="B1354" t="s">
        <v>27</v>
      </c>
      <c r="C1354" t="s">
        <v>395</v>
      </c>
      <c r="D1354" t="s">
        <v>128</v>
      </c>
      <c r="E1354" t="s">
        <v>2619</v>
      </c>
      <c r="F1354">
        <v>22</v>
      </c>
      <c r="G1354" s="292">
        <v>925000</v>
      </c>
      <c r="H1354" s="292" t="s">
        <v>8</v>
      </c>
      <c r="I1354" s="292">
        <v>0</v>
      </c>
      <c r="J1354" s="292">
        <v>0</v>
      </c>
      <c r="K1354" s="292">
        <v>0</v>
      </c>
      <c r="L1354" s="292">
        <v>0</v>
      </c>
      <c r="M1354" s="292">
        <v>0</v>
      </c>
    </row>
    <row r="1355" spans="1:13" x14ac:dyDescent="0.25">
      <c r="A1355" t="s">
        <v>1563</v>
      </c>
      <c r="B1355" t="s">
        <v>27</v>
      </c>
      <c r="C1355" t="s">
        <v>395</v>
      </c>
      <c r="D1355" t="s">
        <v>128</v>
      </c>
      <c r="E1355" t="s">
        <v>2619</v>
      </c>
      <c r="F1355">
        <v>21</v>
      </c>
      <c r="G1355" s="292">
        <v>910833</v>
      </c>
      <c r="H1355" s="292">
        <v>910833</v>
      </c>
      <c r="I1355" s="292" t="s">
        <v>8</v>
      </c>
      <c r="J1355" s="292">
        <v>0</v>
      </c>
      <c r="K1355" s="292">
        <v>0</v>
      </c>
      <c r="L1355" s="292">
        <v>0</v>
      </c>
      <c r="M1355" s="292">
        <v>0</v>
      </c>
    </row>
    <row r="1356" spans="1:13" x14ac:dyDescent="0.25">
      <c r="A1356" t="s">
        <v>1560</v>
      </c>
      <c r="B1356" t="s">
        <v>27</v>
      </c>
      <c r="C1356">
        <v>0</v>
      </c>
      <c r="D1356" t="s">
        <v>128</v>
      </c>
      <c r="E1356" t="s">
        <v>2619</v>
      </c>
      <c r="F1356">
        <v>24</v>
      </c>
      <c r="G1356" s="292">
        <v>700000</v>
      </c>
      <c r="H1356" s="292">
        <v>700000</v>
      </c>
      <c r="I1356" s="292" t="s">
        <v>8</v>
      </c>
      <c r="J1356" s="292">
        <v>0</v>
      </c>
      <c r="K1356" s="292">
        <v>0</v>
      </c>
      <c r="L1356" s="292">
        <v>0</v>
      </c>
      <c r="M1356" s="292">
        <v>0</v>
      </c>
    </row>
    <row r="1357" spans="1:13" x14ac:dyDescent="0.25">
      <c r="A1357" t="s">
        <v>2568</v>
      </c>
      <c r="B1357" t="s">
        <v>35</v>
      </c>
      <c r="C1357" t="s">
        <v>429</v>
      </c>
      <c r="D1357" t="s">
        <v>2611</v>
      </c>
      <c r="E1357" t="s">
        <v>2612</v>
      </c>
      <c r="F1357">
        <v>32</v>
      </c>
      <c r="G1357" s="292">
        <v>8250000</v>
      </c>
      <c r="H1357" s="292">
        <v>8250000</v>
      </c>
      <c r="I1357" s="292">
        <v>8250000</v>
      </c>
      <c r="J1357" s="292">
        <v>8250000</v>
      </c>
      <c r="K1357" s="292">
        <v>8250000</v>
      </c>
      <c r="L1357" s="292" t="s">
        <v>7</v>
      </c>
      <c r="M1357" s="292">
        <v>0</v>
      </c>
    </row>
    <row r="1358" spans="1:13" x14ac:dyDescent="0.25">
      <c r="A1358" t="s">
        <v>2542</v>
      </c>
      <c r="B1358" t="s">
        <v>35</v>
      </c>
      <c r="C1358">
        <v>0</v>
      </c>
      <c r="D1358" t="s">
        <v>73</v>
      </c>
      <c r="E1358" t="s">
        <v>2612</v>
      </c>
      <c r="F1358">
        <v>26</v>
      </c>
      <c r="G1358" s="292">
        <v>6125000</v>
      </c>
      <c r="H1358" s="292">
        <v>6125000</v>
      </c>
      <c r="I1358" s="292">
        <v>6125000</v>
      </c>
      <c r="J1358" s="292">
        <v>6125000</v>
      </c>
      <c r="K1358" s="292">
        <v>6125000</v>
      </c>
      <c r="L1358" s="292" t="s">
        <v>7</v>
      </c>
      <c r="M1358" s="292">
        <v>0</v>
      </c>
    </row>
    <row r="1359" spans="1:13" x14ac:dyDescent="0.25">
      <c r="A1359" t="s">
        <v>2165</v>
      </c>
      <c r="B1359" t="s">
        <v>35</v>
      </c>
      <c r="C1359">
        <v>0</v>
      </c>
      <c r="D1359" t="s">
        <v>2614</v>
      </c>
      <c r="E1359" t="s">
        <v>2612</v>
      </c>
      <c r="F1359">
        <v>23</v>
      </c>
      <c r="G1359" s="292">
        <v>6000000</v>
      </c>
      <c r="H1359" s="292">
        <v>6000000</v>
      </c>
      <c r="I1359" s="292">
        <v>6000000</v>
      </c>
      <c r="J1359" s="292">
        <v>6000000</v>
      </c>
      <c r="K1359" s="292">
        <v>6000000</v>
      </c>
      <c r="L1359" s="292">
        <v>6000000</v>
      </c>
      <c r="M1359" s="292" t="s">
        <v>7</v>
      </c>
    </row>
    <row r="1360" spans="1:13" x14ac:dyDescent="0.25">
      <c r="A1360" t="s">
        <v>2166</v>
      </c>
      <c r="B1360" t="s">
        <v>35</v>
      </c>
      <c r="C1360" t="s">
        <v>429</v>
      </c>
      <c r="D1360" t="s">
        <v>2621</v>
      </c>
      <c r="E1360" t="s">
        <v>2612</v>
      </c>
      <c r="F1360">
        <v>31</v>
      </c>
      <c r="G1360" s="292">
        <v>5291666</v>
      </c>
      <c r="H1360" s="292">
        <v>5291666</v>
      </c>
      <c r="I1360" s="292">
        <v>5291666</v>
      </c>
      <c r="J1360" s="292">
        <v>5291666</v>
      </c>
      <c r="K1360" s="292">
        <v>5291666</v>
      </c>
      <c r="L1360" s="292" t="s">
        <v>7</v>
      </c>
      <c r="M1360" s="292">
        <v>0</v>
      </c>
    </row>
    <row r="1361" spans="1:13" x14ac:dyDescent="0.25">
      <c r="A1361" t="s">
        <v>2167</v>
      </c>
      <c r="B1361" t="s">
        <v>35</v>
      </c>
      <c r="C1361" t="s">
        <v>390</v>
      </c>
      <c r="D1361" t="s">
        <v>2623</v>
      </c>
      <c r="E1361" t="s">
        <v>2612</v>
      </c>
      <c r="F1361">
        <v>31</v>
      </c>
      <c r="G1361" s="292">
        <v>4125000</v>
      </c>
      <c r="H1361" s="292">
        <v>4125000</v>
      </c>
      <c r="I1361" s="292" t="s">
        <v>7</v>
      </c>
      <c r="J1361" s="292">
        <v>0</v>
      </c>
      <c r="K1361" s="292">
        <v>0</v>
      </c>
      <c r="L1361" s="292">
        <v>0</v>
      </c>
      <c r="M1361" s="292">
        <v>0</v>
      </c>
    </row>
    <row r="1362" spans="1:13" x14ac:dyDescent="0.25">
      <c r="A1362" t="s">
        <v>2168</v>
      </c>
      <c r="B1362" t="s">
        <v>35</v>
      </c>
      <c r="C1362">
        <v>0</v>
      </c>
      <c r="D1362" t="s">
        <v>73</v>
      </c>
      <c r="E1362" t="s">
        <v>2612</v>
      </c>
      <c r="F1362">
        <v>26</v>
      </c>
      <c r="G1362" s="292">
        <v>2916666</v>
      </c>
      <c r="H1362" s="292">
        <v>2916666</v>
      </c>
      <c r="I1362" s="292" t="s">
        <v>7</v>
      </c>
      <c r="J1362" s="292">
        <v>0</v>
      </c>
      <c r="K1362" s="292">
        <v>0</v>
      </c>
      <c r="L1362" s="292">
        <v>0</v>
      </c>
      <c r="M1362" s="292">
        <v>0</v>
      </c>
    </row>
    <row r="1363" spans="1:13" x14ac:dyDescent="0.25">
      <c r="A1363" t="s">
        <v>2173</v>
      </c>
      <c r="B1363" t="s">
        <v>35</v>
      </c>
      <c r="C1363" t="s">
        <v>395</v>
      </c>
      <c r="D1363" t="s">
        <v>2627</v>
      </c>
      <c r="E1363" t="s">
        <v>2612</v>
      </c>
      <c r="F1363">
        <v>22</v>
      </c>
      <c r="G1363" s="292">
        <v>1106666</v>
      </c>
      <c r="H1363" s="292" t="s">
        <v>8</v>
      </c>
      <c r="I1363" s="292">
        <v>0</v>
      </c>
      <c r="J1363" s="292">
        <v>0</v>
      </c>
      <c r="K1363" s="292">
        <v>0</v>
      </c>
      <c r="L1363" s="292">
        <v>0</v>
      </c>
      <c r="M1363" s="292">
        <v>0</v>
      </c>
    </row>
    <row r="1364" spans="1:13" x14ac:dyDescent="0.25">
      <c r="A1364" t="s">
        <v>2171</v>
      </c>
      <c r="B1364" t="s">
        <v>35</v>
      </c>
      <c r="C1364">
        <v>0</v>
      </c>
      <c r="D1364" t="s">
        <v>2615</v>
      </c>
      <c r="E1364" t="s">
        <v>2612</v>
      </c>
      <c r="F1364">
        <v>21</v>
      </c>
      <c r="G1364" s="292" t="s">
        <v>8</v>
      </c>
      <c r="H1364" s="292">
        <v>0</v>
      </c>
      <c r="I1364" s="292">
        <v>0</v>
      </c>
      <c r="J1364" s="292">
        <v>0</v>
      </c>
      <c r="K1364" s="292">
        <v>0</v>
      </c>
      <c r="L1364" s="292">
        <v>0</v>
      </c>
      <c r="M1364" s="292">
        <v>0</v>
      </c>
    </row>
    <row r="1365" spans="1:13" x14ac:dyDescent="0.25">
      <c r="A1365" t="s">
        <v>2170</v>
      </c>
      <c r="B1365" t="s">
        <v>35</v>
      </c>
      <c r="C1365">
        <v>0</v>
      </c>
      <c r="D1365" t="s">
        <v>2626</v>
      </c>
      <c r="E1365" t="s">
        <v>2612</v>
      </c>
      <c r="F1365">
        <v>24</v>
      </c>
      <c r="G1365" s="292" t="s">
        <v>8</v>
      </c>
      <c r="H1365" s="292">
        <v>0</v>
      </c>
      <c r="I1365" s="292">
        <v>0</v>
      </c>
      <c r="J1365" s="292">
        <v>0</v>
      </c>
      <c r="K1365" s="292">
        <v>0</v>
      </c>
      <c r="L1365" s="292">
        <v>0</v>
      </c>
      <c r="M1365" s="292">
        <v>0</v>
      </c>
    </row>
    <row r="1366" spans="1:13" x14ac:dyDescent="0.25">
      <c r="A1366" t="s">
        <v>2172</v>
      </c>
      <c r="B1366" t="s">
        <v>35</v>
      </c>
      <c r="C1366">
        <v>0</v>
      </c>
      <c r="D1366" t="s">
        <v>2613</v>
      </c>
      <c r="E1366" t="s">
        <v>2612</v>
      </c>
      <c r="F1366">
        <v>22</v>
      </c>
      <c r="G1366" s="292" t="s">
        <v>8</v>
      </c>
      <c r="H1366" s="292">
        <v>0</v>
      </c>
      <c r="I1366" s="292">
        <v>0</v>
      </c>
      <c r="J1366" s="292">
        <v>0</v>
      </c>
      <c r="K1366" s="292">
        <v>0</v>
      </c>
      <c r="L1366" s="292">
        <v>0</v>
      </c>
      <c r="M1366" s="292">
        <v>0</v>
      </c>
    </row>
    <row r="1367" spans="1:13" x14ac:dyDescent="0.25">
      <c r="A1367" t="s">
        <v>2543</v>
      </c>
      <c r="B1367" t="s">
        <v>35</v>
      </c>
      <c r="C1367" t="s">
        <v>390</v>
      </c>
      <c r="D1367" t="s">
        <v>2617</v>
      </c>
      <c r="E1367" t="s">
        <v>2612</v>
      </c>
      <c r="F1367">
        <v>34</v>
      </c>
      <c r="G1367" s="292">
        <v>7600000</v>
      </c>
      <c r="H1367" s="292">
        <v>7600000</v>
      </c>
      <c r="I1367" s="292" t="s">
        <v>7</v>
      </c>
      <c r="J1367" s="292">
        <v>0</v>
      </c>
      <c r="K1367" s="292">
        <v>0</v>
      </c>
      <c r="L1367" s="292">
        <v>0</v>
      </c>
      <c r="M1367" s="292">
        <v>0</v>
      </c>
    </row>
    <row r="1368" spans="1:13" x14ac:dyDescent="0.25">
      <c r="A1368" t="s">
        <v>2176</v>
      </c>
      <c r="B1368" t="s">
        <v>35</v>
      </c>
      <c r="C1368" t="s">
        <v>390</v>
      </c>
      <c r="D1368" t="s">
        <v>2618</v>
      </c>
      <c r="E1368" t="s">
        <v>2612</v>
      </c>
      <c r="F1368">
        <v>28</v>
      </c>
      <c r="G1368" s="292">
        <v>4333333</v>
      </c>
      <c r="H1368" s="292" t="s">
        <v>7</v>
      </c>
      <c r="I1368" s="292">
        <v>0</v>
      </c>
      <c r="J1368" s="292">
        <v>0</v>
      </c>
      <c r="K1368" s="292">
        <v>0</v>
      </c>
      <c r="L1368" s="292">
        <v>0</v>
      </c>
      <c r="M1368" s="292">
        <v>0</v>
      </c>
    </row>
    <row r="1369" spans="1:13" x14ac:dyDescent="0.25">
      <c r="A1369" t="s">
        <v>2177</v>
      </c>
      <c r="B1369" t="s">
        <v>35</v>
      </c>
      <c r="C1369">
        <v>0</v>
      </c>
      <c r="D1369" t="s">
        <v>2618</v>
      </c>
      <c r="E1369" t="s">
        <v>2612</v>
      </c>
      <c r="F1369">
        <v>24</v>
      </c>
      <c r="G1369" s="292">
        <v>3150000</v>
      </c>
      <c r="H1369" s="292" t="s">
        <v>8</v>
      </c>
      <c r="I1369" s="292">
        <v>0</v>
      </c>
      <c r="J1369" s="292">
        <v>0</v>
      </c>
      <c r="K1369" s="292">
        <v>0</v>
      </c>
      <c r="L1369" s="292">
        <v>0</v>
      </c>
      <c r="M1369" s="292">
        <v>0</v>
      </c>
    </row>
    <row r="1370" spans="1:13" x14ac:dyDescent="0.25">
      <c r="A1370" t="s">
        <v>1408</v>
      </c>
      <c r="B1370" t="s">
        <v>35</v>
      </c>
      <c r="C1370">
        <v>0</v>
      </c>
      <c r="D1370" t="s">
        <v>2618</v>
      </c>
      <c r="E1370" t="s">
        <v>2612</v>
      </c>
      <c r="F1370">
        <v>26</v>
      </c>
      <c r="G1370" s="292">
        <v>1000000</v>
      </c>
      <c r="H1370" s="292" t="s">
        <v>7</v>
      </c>
      <c r="I1370" s="292">
        <v>0</v>
      </c>
      <c r="J1370" s="292">
        <v>0</v>
      </c>
      <c r="K1370" s="292">
        <v>0</v>
      </c>
      <c r="L1370" s="292">
        <v>0</v>
      </c>
      <c r="M1370" s="292">
        <v>0</v>
      </c>
    </row>
    <row r="1371" spans="1:13" x14ac:dyDescent="0.25">
      <c r="A1371" t="s">
        <v>2186</v>
      </c>
      <c r="B1371" t="s">
        <v>35</v>
      </c>
      <c r="C1371" t="s">
        <v>395</v>
      </c>
      <c r="D1371" t="s">
        <v>2617</v>
      </c>
      <c r="E1371" t="s">
        <v>2612</v>
      </c>
      <c r="F1371">
        <v>22</v>
      </c>
      <c r="G1371" s="292">
        <v>916666</v>
      </c>
      <c r="H1371" s="292" t="s">
        <v>8</v>
      </c>
      <c r="I1371" s="292">
        <v>0</v>
      </c>
      <c r="J1371" s="292">
        <v>0</v>
      </c>
      <c r="K1371" s="292">
        <v>0</v>
      </c>
      <c r="L1371" s="292">
        <v>0</v>
      </c>
      <c r="M1371" s="292">
        <v>0</v>
      </c>
    </row>
    <row r="1372" spans="1:13" x14ac:dyDescent="0.25">
      <c r="A1372" t="s">
        <v>2178</v>
      </c>
      <c r="B1372" t="s">
        <v>35</v>
      </c>
      <c r="C1372">
        <v>0</v>
      </c>
      <c r="D1372" t="s">
        <v>82</v>
      </c>
      <c r="E1372" t="s">
        <v>2612</v>
      </c>
      <c r="F1372">
        <v>26</v>
      </c>
      <c r="G1372" s="292">
        <v>775000</v>
      </c>
      <c r="H1372" s="292">
        <v>775000</v>
      </c>
      <c r="I1372" s="292" t="s">
        <v>7</v>
      </c>
      <c r="J1372" s="292">
        <v>0</v>
      </c>
      <c r="K1372" s="292">
        <v>0</v>
      </c>
      <c r="L1372" s="292">
        <v>0</v>
      </c>
      <c r="M1372" s="292">
        <v>0</v>
      </c>
    </row>
    <row r="1373" spans="1:13" x14ac:dyDescent="0.25">
      <c r="A1373" t="s">
        <v>1822</v>
      </c>
      <c r="B1373" t="s">
        <v>35</v>
      </c>
      <c r="C1373">
        <v>0</v>
      </c>
      <c r="D1373" t="s">
        <v>2617</v>
      </c>
      <c r="E1373" t="s">
        <v>2612</v>
      </c>
      <c r="F1373">
        <v>23</v>
      </c>
      <c r="G1373" s="292" t="s">
        <v>8</v>
      </c>
      <c r="H1373" s="292">
        <v>0</v>
      </c>
      <c r="I1373" s="292">
        <v>0</v>
      </c>
      <c r="J1373" s="292">
        <v>0</v>
      </c>
      <c r="K1373" s="292">
        <v>0</v>
      </c>
      <c r="L1373" s="292">
        <v>0</v>
      </c>
      <c r="M1373" s="292">
        <v>0</v>
      </c>
    </row>
    <row r="1374" spans="1:13" x14ac:dyDescent="0.25">
      <c r="A1374" t="s">
        <v>2179</v>
      </c>
      <c r="B1374" t="s">
        <v>35</v>
      </c>
      <c r="C1374">
        <v>0</v>
      </c>
      <c r="D1374" t="s">
        <v>128</v>
      </c>
      <c r="E1374" t="s">
        <v>2612</v>
      </c>
      <c r="F1374">
        <v>26</v>
      </c>
      <c r="G1374" s="292">
        <v>6166666</v>
      </c>
      <c r="H1374" s="292">
        <v>6166666</v>
      </c>
      <c r="I1374" s="292">
        <v>6166666</v>
      </c>
      <c r="J1374" s="292">
        <v>6166666</v>
      </c>
      <c r="K1374" s="292">
        <v>6166666</v>
      </c>
      <c r="L1374" s="292" t="s">
        <v>7</v>
      </c>
      <c r="M1374" s="292">
        <v>0</v>
      </c>
    </row>
    <row r="1375" spans="1:13" x14ac:dyDescent="0.25">
      <c r="A1375" t="s">
        <v>2180</v>
      </c>
      <c r="B1375" t="s">
        <v>35</v>
      </c>
      <c r="C1375">
        <v>0</v>
      </c>
      <c r="D1375" t="s">
        <v>128</v>
      </c>
      <c r="E1375" t="s">
        <v>2612</v>
      </c>
      <c r="F1375">
        <v>26</v>
      </c>
      <c r="G1375" s="292">
        <v>1225000</v>
      </c>
      <c r="H1375" s="292" t="s">
        <v>7</v>
      </c>
      <c r="I1375" s="292">
        <v>0</v>
      </c>
      <c r="J1375" s="292">
        <v>0</v>
      </c>
      <c r="K1375" s="292">
        <v>0</v>
      </c>
      <c r="L1375" s="292">
        <v>0</v>
      </c>
      <c r="M1375" s="292">
        <v>0</v>
      </c>
    </row>
    <row r="1376" spans="1:13" x14ac:dyDescent="0.25">
      <c r="A1376" t="s">
        <v>2196</v>
      </c>
      <c r="B1376" t="s">
        <v>35</v>
      </c>
      <c r="C1376">
        <v>0</v>
      </c>
      <c r="D1376" t="s">
        <v>128</v>
      </c>
      <c r="E1376" t="s">
        <v>2612</v>
      </c>
      <c r="F1376">
        <v>23</v>
      </c>
      <c r="G1376" s="292" t="s">
        <v>8</v>
      </c>
      <c r="H1376" s="292">
        <v>0</v>
      </c>
      <c r="I1376" s="292">
        <v>0</v>
      </c>
      <c r="J1376" s="292">
        <v>0</v>
      </c>
      <c r="K1376" s="292">
        <v>0</v>
      </c>
      <c r="L1376" s="292">
        <v>0</v>
      </c>
      <c r="M1376" s="292">
        <v>0</v>
      </c>
    </row>
    <row r="1377" spans="1:13" x14ac:dyDescent="0.25">
      <c r="A1377" t="s">
        <v>2181</v>
      </c>
      <c r="B1377" t="s">
        <v>35</v>
      </c>
      <c r="C1377" t="s">
        <v>395</v>
      </c>
      <c r="D1377" t="s">
        <v>2615</v>
      </c>
      <c r="E1377" t="s">
        <v>2619</v>
      </c>
      <c r="F1377">
        <v>20</v>
      </c>
      <c r="G1377" s="292">
        <v>1460833</v>
      </c>
      <c r="H1377" s="292">
        <v>1460833</v>
      </c>
      <c r="I1377" s="292">
        <v>1460833</v>
      </c>
      <c r="J1377" s="292" t="s">
        <v>8</v>
      </c>
      <c r="K1377" s="292">
        <v>0</v>
      </c>
      <c r="L1377" s="292">
        <v>0</v>
      </c>
      <c r="M1377" s="292">
        <v>0</v>
      </c>
    </row>
    <row r="1378" spans="1:13" x14ac:dyDescent="0.25">
      <c r="A1378" t="s">
        <v>2876</v>
      </c>
      <c r="B1378" t="s">
        <v>35</v>
      </c>
      <c r="C1378" t="s">
        <v>395</v>
      </c>
      <c r="D1378" t="s">
        <v>73</v>
      </c>
      <c r="E1378" t="s">
        <v>2619</v>
      </c>
      <c r="F1378">
        <v>19</v>
      </c>
      <c r="G1378" s="292">
        <v>925000</v>
      </c>
      <c r="H1378" s="292">
        <v>925000</v>
      </c>
      <c r="I1378" s="292">
        <v>925000</v>
      </c>
      <c r="J1378" s="292" t="s">
        <v>8</v>
      </c>
      <c r="K1378" s="292">
        <v>0</v>
      </c>
      <c r="L1378" s="292">
        <v>0</v>
      </c>
      <c r="M1378" s="292">
        <v>0</v>
      </c>
    </row>
    <row r="1379" spans="1:13" x14ac:dyDescent="0.25">
      <c r="A1379" t="s">
        <v>2877</v>
      </c>
      <c r="B1379" t="s">
        <v>35</v>
      </c>
      <c r="C1379" t="s">
        <v>395</v>
      </c>
      <c r="D1379" t="s">
        <v>2614</v>
      </c>
      <c r="E1379" t="s">
        <v>2619</v>
      </c>
      <c r="F1379">
        <v>26</v>
      </c>
      <c r="G1379" s="292">
        <v>925000</v>
      </c>
      <c r="H1379" s="292" t="s">
        <v>7</v>
      </c>
      <c r="I1379" s="292">
        <v>0</v>
      </c>
      <c r="J1379" s="292">
        <v>0</v>
      </c>
      <c r="K1379" s="292">
        <v>0</v>
      </c>
      <c r="L1379" s="292">
        <v>0</v>
      </c>
      <c r="M1379" s="292">
        <v>0</v>
      </c>
    </row>
    <row r="1380" spans="1:13" x14ac:dyDescent="0.25">
      <c r="A1380" t="s">
        <v>2187</v>
      </c>
      <c r="B1380" t="s">
        <v>35</v>
      </c>
      <c r="C1380" t="s">
        <v>395</v>
      </c>
      <c r="D1380" t="s">
        <v>73</v>
      </c>
      <c r="E1380" t="s">
        <v>2619</v>
      </c>
      <c r="F1380">
        <v>22</v>
      </c>
      <c r="G1380" s="292">
        <v>925000</v>
      </c>
      <c r="H1380" s="292" t="s">
        <v>8</v>
      </c>
      <c r="I1380" s="292">
        <v>0</v>
      </c>
      <c r="J1380" s="292">
        <v>0</v>
      </c>
      <c r="K1380" s="292">
        <v>0</v>
      </c>
      <c r="L1380" s="292">
        <v>0</v>
      </c>
      <c r="M1380" s="292">
        <v>0</v>
      </c>
    </row>
    <row r="1381" spans="1:13" x14ac:dyDescent="0.25">
      <c r="A1381" t="s">
        <v>2189</v>
      </c>
      <c r="B1381" t="s">
        <v>35</v>
      </c>
      <c r="C1381" t="s">
        <v>395</v>
      </c>
      <c r="D1381" t="s">
        <v>73</v>
      </c>
      <c r="E1381" t="s">
        <v>2619</v>
      </c>
      <c r="F1381">
        <v>22</v>
      </c>
      <c r="G1381" s="292">
        <v>833333</v>
      </c>
      <c r="H1381" s="292" t="s">
        <v>8</v>
      </c>
      <c r="I1381" s="292">
        <v>0</v>
      </c>
      <c r="J1381" s="292">
        <v>0</v>
      </c>
      <c r="K1381" s="292">
        <v>0</v>
      </c>
      <c r="L1381" s="292">
        <v>0</v>
      </c>
      <c r="M1381" s="292">
        <v>0</v>
      </c>
    </row>
    <row r="1382" spans="1:13" x14ac:dyDescent="0.25">
      <c r="A1382" t="s">
        <v>2878</v>
      </c>
      <c r="B1382" t="s">
        <v>35</v>
      </c>
      <c r="C1382" t="s">
        <v>395</v>
      </c>
      <c r="D1382" t="s">
        <v>2615</v>
      </c>
      <c r="E1382" t="s">
        <v>2619</v>
      </c>
      <c r="F1382">
        <v>21</v>
      </c>
      <c r="G1382" s="292">
        <v>758333</v>
      </c>
      <c r="H1382" s="292">
        <v>758333</v>
      </c>
      <c r="I1382" s="292">
        <v>758333</v>
      </c>
      <c r="J1382" s="292" t="s">
        <v>8</v>
      </c>
      <c r="K1382" s="292">
        <v>0</v>
      </c>
      <c r="L1382" s="292">
        <v>0</v>
      </c>
      <c r="M1382" s="292">
        <v>0</v>
      </c>
    </row>
    <row r="1383" spans="1:13" x14ac:dyDescent="0.25">
      <c r="A1383" t="s">
        <v>2191</v>
      </c>
      <c r="B1383" t="s">
        <v>35</v>
      </c>
      <c r="C1383" t="s">
        <v>395</v>
      </c>
      <c r="D1383" t="s">
        <v>2627</v>
      </c>
      <c r="E1383" t="s">
        <v>2619</v>
      </c>
      <c r="F1383">
        <v>23</v>
      </c>
      <c r="G1383" s="292">
        <v>758333</v>
      </c>
      <c r="H1383" s="292" t="s">
        <v>8</v>
      </c>
      <c r="I1383" s="292">
        <v>0</v>
      </c>
      <c r="J1383" s="292">
        <v>0</v>
      </c>
      <c r="K1383" s="292">
        <v>0</v>
      </c>
      <c r="L1383" s="292">
        <v>0</v>
      </c>
      <c r="M1383" s="292">
        <v>0</v>
      </c>
    </row>
    <row r="1384" spans="1:13" x14ac:dyDescent="0.25">
      <c r="A1384" t="s">
        <v>2192</v>
      </c>
      <c r="B1384" t="s">
        <v>35</v>
      </c>
      <c r="C1384" t="s">
        <v>395</v>
      </c>
      <c r="D1384" t="s">
        <v>73</v>
      </c>
      <c r="E1384" t="s">
        <v>2619</v>
      </c>
      <c r="F1384">
        <v>21</v>
      </c>
      <c r="G1384" s="292">
        <v>741666</v>
      </c>
      <c r="H1384" s="292">
        <v>741666</v>
      </c>
      <c r="I1384" s="292" t="s">
        <v>8</v>
      </c>
      <c r="J1384" s="292">
        <v>0</v>
      </c>
      <c r="K1384" s="292">
        <v>0</v>
      </c>
      <c r="L1384" s="292">
        <v>0</v>
      </c>
      <c r="M1384" s="292">
        <v>0</v>
      </c>
    </row>
    <row r="1385" spans="1:13" x14ac:dyDescent="0.25">
      <c r="A1385" t="s">
        <v>2879</v>
      </c>
      <c r="B1385" t="s">
        <v>35</v>
      </c>
      <c r="C1385">
        <v>0</v>
      </c>
      <c r="D1385" t="s">
        <v>2621</v>
      </c>
      <c r="E1385" t="s">
        <v>2619</v>
      </c>
      <c r="F1385">
        <v>26</v>
      </c>
      <c r="G1385" s="292">
        <v>700000</v>
      </c>
      <c r="H1385" s="292" t="s">
        <v>7</v>
      </c>
      <c r="I1385" s="292">
        <v>0</v>
      </c>
      <c r="J1385" s="292">
        <v>0</v>
      </c>
      <c r="K1385" s="292">
        <v>0</v>
      </c>
      <c r="L1385" s="292">
        <v>0</v>
      </c>
      <c r="M1385" s="292">
        <v>0</v>
      </c>
    </row>
    <row r="1386" spans="1:13" x14ac:dyDescent="0.25">
      <c r="A1386" t="s">
        <v>2194</v>
      </c>
      <c r="B1386" t="s">
        <v>35</v>
      </c>
      <c r="C1386">
        <v>0</v>
      </c>
      <c r="D1386" t="s">
        <v>2627</v>
      </c>
      <c r="E1386" t="s">
        <v>2619</v>
      </c>
      <c r="F1386">
        <v>26</v>
      </c>
      <c r="G1386" s="292">
        <v>700000</v>
      </c>
      <c r="H1386" s="292" t="s">
        <v>7</v>
      </c>
      <c r="I1386" s="292">
        <v>0</v>
      </c>
      <c r="J1386" s="292">
        <v>0</v>
      </c>
      <c r="K1386" s="292">
        <v>0</v>
      </c>
      <c r="L1386" s="292">
        <v>0</v>
      </c>
      <c r="M1386" s="292">
        <v>0</v>
      </c>
    </row>
    <row r="1387" spans="1:13" x14ac:dyDescent="0.25">
      <c r="A1387" t="s">
        <v>2185</v>
      </c>
      <c r="B1387" t="s">
        <v>35</v>
      </c>
      <c r="C1387">
        <v>0</v>
      </c>
      <c r="D1387" t="s">
        <v>2613</v>
      </c>
      <c r="E1387" t="s">
        <v>2619</v>
      </c>
      <c r="F1387">
        <v>25</v>
      </c>
      <c r="G1387" s="292">
        <v>700000</v>
      </c>
      <c r="H1387" s="292" t="s">
        <v>8</v>
      </c>
      <c r="I1387" s="292">
        <v>0</v>
      </c>
      <c r="J1387" s="292">
        <v>0</v>
      </c>
      <c r="K1387" s="292">
        <v>0</v>
      </c>
      <c r="L1387" s="292">
        <v>0</v>
      </c>
      <c r="M1387" s="292">
        <v>0</v>
      </c>
    </row>
    <row r="1388" spans="1:13" x14ac:dyDescent="0.25">
      <c r="A1388" t="s">
        <v>2880</v>
      </c>
      <c r="B1388" t="s">
        <v>35</v>
      </c>
      <c r="C1388">
        <v>0</v>
      </c>
      <c r="D1388" t="s">
        <v>2621</v>
      </c>
      <c r="E1388" t="s">
        <v>2619</v>
      </c>
      <c r="F1388">
        <v>34</v>
      </c>
      <c r="G1388" s="292">
        <v>700000</v>
      </c>
      <c r="H1388" s="292" t="s">
        <v>7</v>
      </c>
      <c r="I1388" s="292">
        <v>0</v>
      </c>
      <c r="J1388" s="292">
        <v>0</v>
      </c>
      <c r="K1388" s="292">
        <v>0</v>
      </c>
      <c r="L1388" s="292">
        <v>0</v>
      </c>
      <c r="M1388" s="292">
        <v>0</v>
      </c>
    </row>
    <row r="1389" spans="1:13" x14ac:dyDescent="0.25">
      <c r="A1389" t="s">
        <v>2197</v>
      </c>
      <c r="B1389" t="s">
        <v>35</v>
      </c>
      <c r="C1389">
        <v>0</v>
      </c>
      <c r="D1389" t="s">
        <v>2611</v>
      </c>
      <c r="E1389" t="s">
        <v>2619</v>
      </c>
      <c r="F1389">
        <v>25</v>
      </c>
      <c r="G1389" s="292">
        <v>700000</v>
      </c>
      <c r="H1389" s="292" t="s">
        <v>8</v>
      </c>
      <c r="I1389" s="292">
        <v>0</v>
      </c>
      <c r="J1389" s="292">
        <v>0</v>
      </c>
      <c r="K1389" s="292">
        <v>0</v>
      </c>
      <c r="L1389" s="292">
        <v>0</v>
      </c>
      <c r="M1389" s="292">
        <v>0</v>
      </c>
    </row>
    <row r="1390" spans="1:13" x14ac:dyDescent="0.25">
      <c r="A1390" t="s">
        <v>2183</v>
      </c>
      <c r="B1390" t="s">
        <v>35</v>
      </c>
      <c r="C1390" t="s">
        <v>395</v>
      </c>
      <c r="D1390" t="s">
        <v>2618</v>
      </c>
      <c r="E1390" t="s">
        <v>2619</v>
      </c>
      <c r="F1390">
        <v>21</v>
      </c>
      <c r="G1390" s="292">
        <v>1075833</v>
      </c>
      <c r="H1390" s="292">
        <v>1075833</v>
      </c>
      <c r="I1390" s="292" t="s">
        <v>8</v>
      </c>
      <c r="J1390" s="292">
        <v>0</v>
      </c>
      <c r="K1390" s="292">
        <v>0</v>
      </c>
      <c r="L1390" s="292">
        <v>0</v>
      </c>
      <c r="M1390" s="292">
        <v>0</v>
      </c>
    </row>
    <row r="1391" spans="1:13" x14ac:dyDescent="0.25">
      <c r="A1391" t="s">
        <v>2881</v>
      </c>
      <c r="B1391" t="s">
        <v>35</v>
      </c>
      <c r="C1391" t="s">
        <v>395</v>
      </c>
      <c r="D1391" t="s">
        <v>2618</v>
      </c>
      <c r="E1391" t="s">
        <v>2619</v>
      </c>
      <c r="F1391">
        <v>20</v>
      </c>
      <c r="G1391" s="292">
        <v>810000</v>
      </c>
      <c r="H1391" s="292">
        <v>810000</v>
      </c>
      <c r="I1391" s="292">
        <v>810000</v>
      </c>
      <c r="J1391" s="292" t="s">
        <v>8</v>
      </c>
      <c r="K1391" s="292">
        <v>0</v>
      </c>
      <c r="L1391" s="292">
        <v>0</v>
      </c>
      <c r="M1391" s="292">
        <v>0</v>
      </c>
    </row>
    <row r="1392" spans="1:13" x14ac:dyDescent="0.25">
      <c r="A1392" t="s">
        <v>2882</v>
      </c>
      <c r="B1392" t="s">
        <v>35</v>
      </c>
      <c r="C1392" t="s">
        <v>395</v>
      </c>
      <c r="D1392" t="s">
        <v>2618</v>
      </c>
      <c r="E1392" t="s">
        <v>2619</v>
      </c>
      <c r="F1392">
        <v>22</v>
      </c>
      <c r="G1392" s="292">
        <v>925000</v>
      </c>
      <c r="H1392" s="292">
        <v>925000</v>
      </c>
      <c r="I1392" s="292" t="s">
        <v>8</v>
      </c>
      <c r="J1392" s="292">
        <v>0</v>
      </c>
      <c r="K1392" s="292">
        <v>0</v>
      </c>
      <c r="L1392" s="292">
        <v>0</v>
      </c>
      <c r="M1392" s="292">
        <v>0</v>
      </c>
    </row>
    <row r="1393" spans="1:13" x14ac:dyDescent="0.25">
      <c r="A1393" t="s">
        <v>2190</v>
      </c>
      <c r="B1393" t="s">
        <v>35</v>
      </c>
      <c r="C1393" t="s">
        <v>395</v>
      </c>
      <c r="D1393" t="s">
        <v>2617</v>
      </c>
      <c r="E1393" t="s">
        <v>2619</v>
      </c>
      <c r="F1393">
        <v>21</v>
      </c>
      <c r="G1393" s="292">
        <v>838333</v>
      </c>
      <c r="H1393" s="292">
        <v>838333</v>
      </c>
      <c r="I1393" s="292" t="s">
        <v>8</v>
      </c>
      <c r="J1393" s="292">
        <v>0</v>
      </c>
      <c r="K1393" s="292">
        <v>0</v>
      </c>
      <c r="L1393" s="292">
        <v>0</v>
      </c>
      <c r="M1393" s="292">
        <v>0</v>
      </c>
    </row>
    <row r="1394" spans="1:13" x14ac:dyDescent="0.25">
      <c r="A1394" t="s">
        <v>2195</v>
      </c>
      <c r="B1394" t="s">
        <v>35</v>
      </c>
      <c r="C1394">
        <v>0</v>
      </c>
      <c r="D1394" t="s">
        <v>2618</v>
      </c>
      <c r="E1394" t="s">
        <v>2619</v>
      </c>
      <c r="F1394">
        <v>30</v>
      </c>
      <c r="G1394" s="292">
        <v>700000</v>
      </c>
      <c r="H1394" s="292" t="s">
        <v>7</v>
      </c>
      <c r="I1394" s="292">
        <v>0</v>
      </c>
      <c r="J1394" s="292">
        <v>0</v>
      </c>
      <c r="K1394" s="292">
        <v>0</v>
      </c>
      <c r="L1394" s="292">
        <v>0</v>
      </c>
      <c r="M1394" s="292">
        <v>0</v>
      </c>
    </row>
    <row r="1395" spans="1:13" x14ac:dyDescent="0.25">
      <c r="A1395" t="s">
        <v>2111</v>
      </c>
      <c r="B1395" t="s">
        <v>35</v>
      </c>
      <c r="C1395">
        <v>0</v>
      </c>
      <c r="D1395" t="s">
        <v>2618</v>
      </c>
      <c r="E1395" t="s">
        <v>2619</v>
      </c>
      <c r="F1395">
        <v>28</v>
      </c>
      <c r="G1395" s="292">
        <v>700000</v>
      </c>
      <c r="H1395" s="292" t="s">
        <v>7</v>
      </c>
      <c r="I1395" s="292">
        <v>0</v>
      </c>
      <c r="J1395" s="292">
        <v>0</v>
      </c>
      <c r="K1395" s="292">
        <v>0</v>
      </c>
      <c r="L1395" s="292">
        <v>0</v>
      </c>
      <c r="M1395" s="292">
        <v>0</v>
      </c>
    </row>
    <row r="1396" spans="1:13" x14ac:dyDescent="0.25">
      <c r="A1396" t="s">
        <v>2193</v>
      </c>
      <c r="B1396" t="s">
        <v>35</v>
      </c>
      <c r="C1396">
        <v>0</v>
      </c>
      <c r="D1396" t="s">
        <v>82</v>
      </c>
      <c r="E1396" t="s">
        <v>2619</v>
      </c>
      <c r="F1396">
        <v>23</v>
      </c>
      <c r="G1396" s="292" t="s">
        <v>8</v>
      </c>
      <c r="H1396" s="292">
        <v>0</v>
      </c>
      <c r="I1396" s="292">
        <v>0</v>
      </c>
      <c r="J1396" s="292">
        <v>0</v>
      </c>
      <c r="K1396" s="292">
        <v>0</v>
      </c>
      <c r="L1396" s="292">
        <v>0</v>
      </c>
      <c r="M1396" s="292">
        <v>0</v>
      </c>
    </row>
    <row r="1397" spans="1:13" x14ac:dyDescent="0.25">
      <c r="A1397" t="s">
        <v>2188</v>
      </c>
      <c r="B1397" t="s">
        <v>35</v>
      </c>
      <c r="C1397" t="s">
        <v>395</v>
      </c>
      <c r="D1397" t="s">
        <v>128</v>
      </c>
      <c r="E1397" t="s">
        <v>2619</v>
      </c>
      <c r="F1397">
        <v>21</v>
      </c>
      <c r="G1397" s="292">
        <v>766666</v>
      </c>
      <c r="H1397" s="292">
        <v>766666</v>
      </c>
      <c r="I1397" s="292" t="s">
        <v>8</v>
      </c>
      <c r="J1397" s="292">
        <v>0</v>
      </c>
      <c r="K1397" s="292">
        <v>0</v>
      </c>
      <c r="L1397" s="292">
        <v>0</v>
      </c>
      <c r="M1397" s="292">
        <v>0</v>
      </c>
    </row>
    <row r="1398" spans="1:13" x14ac:dyDescent="0.25">
      <c r="A1398" t="s">
        <v>2532</v>
      </c>
      <c r="B1398">
        <v>0</v>
      </c>
      <c r="C1398">
        <v>0</v>
      </c>
      <c r="D1398" t="s">
        <v>2621</v>
      </c>
      <c r="E1398" t="s">
        <v>2612</v>
      </c>
      <c r="F1398">
        <v>23</v>
      </c>
      <c r="G1398" s="292">
        <v>6300000</v>
      </c>
      <c r="H1398" s="292">
        <v>6300000</v>
      </c>
      <c r="I1398" s="292">
        <v>6300000</v>
      </c>
      <c r="J1398" s="292">
        <v>6300000</v>
      </c>
      <c r="K1398" s="292" t="s">
        <v>7</v>
      </c>
      <c r="L1398" s="292">
        <v>0</v>
      </c>
      <c r="M1398" s="292">
        <v>0</v>
      </c>
    </row>
    <row r="1399" spans="1:13" x14ac:dyDescent="0.25">
      <c r="A1399" t="s">
        <v>2563</v>
      </c>
      <c r="B1399">
        <v>0</v>
      </c>
      <c r="C1399" t="s">
        <v>390</v>
      </c>
      <c r="D1399" t="s">
        <v>2613</v>
      </c>
      <c r="E1399" t="s">
        <v>2612</v>
      </c>
      <c r="F1399">
        <v>26</v>
      </c>
      <c r="G1399" s="292">
        <v>5571429</v>
      </c>
      <c r="H1399" s="292">
        <v>5571429</v>
      </c>
      <c r="I1399" s="292" t="s">
        <v>7</v>
      </c>
      <c r="J1399" s="292">
        <v>0</v>
      </c>
      <c r="K1399" s="292">
        <v>0</v>
      </c>
      <c r="L1399" s="292">
        <v>0</v>
      </c>
      <c r="M1399" s="292">
        <v>0</v>
      </c>
    </row>
    <row r="1400" spans="1:13" x14ac:dyDescent="0.25">
      <c r="A1400" t="s">
        <v>1617</v>
      </c>
      <c r="B1400">
        <v>0</v>
      </c>
      <c r="C1400" t="s">
        <v>390</v>
      </c>
      <c r="D1400" t="s">
        <v>73</v>
      </c>
      <c r="E1400" t="s">
        <v>2612</v>
      </c>
      <c r="F1400">
        <v>28</v>
      </c>
      <c r="G1400" s="292">
        <v>4500000</v>
      </c>
      <c r="H1400" s="292">
        <v>4500000</v>
      </c>
      <c r="I1400" s="292">
        <v>4500000</v>
      </c>
      <c r="J1400" s="292" t="s">
        <v>7</v>
      </c>
      <c r="K1400" s="292">
        <v>0</v>
      </c>
      <c r="L1400" s="292">
        <v>0</v>
      </c>
      <c r="M1400" s="292">
        <v>0</v>
      </c>
    </row>
    <row r="1401" spans="1:13" x14ac:dyDescent="0.25">
      <c r="A1401" t="s">
        <v>2393</v>
      </c>
      <c r="B1401">
        <v>0</v>
      </c>
      <c r="C1401">
        <v>0</v>
      </c>
      <c r="D1401" t="s">
        <v>2611</v>
      </c>
      <c r="E1401" t="s">
        <v>2612</v>
      </c>
      <c r="F1401">
        <v>27</v>
      </c>
      <c r="G1401" s="292">
        <v>3900000</v>
      </c>
      <c r="H1401" s="292">
        <v>3900000</v>
      </c>
      <c r="I1401" s="292">
        <v>3900000</v>
      </c>
      <c r="J1401" s="292">
        <v>3900000</v>
      </c>
      <c r="K1401" s="292" t="s">
        <v>7</v>
      </c>
      <c r="L1401" s="292">
        <v>0</v>
      </c>
      <c r="M1401" s="292">
        <v>0</v>
      </c>
    </row>
    <row r="1402" spans="1:13" x14ac:dyDescent="0.25">
      <c r="A1402" t="s">
        <v>1987</v>
      </c>
      <c r="B1402">
        <v>0</v>
      </c>
      <c r="C1402">
        <v>0</v>
      </c>
      <c r="D1402" t="s">
        <v>2615</v>
      </c>
      <c r="E1402" t="s">
        <v>2612</v>
      </c>
      <c r="F1402">
        <v>29</v>
      </c>
      <c r="G1402" s="292">
        <v>2850000</v>
      </c>
      <c r="H1402" s="292">
        <v>2850000</v>
      </c>
      <c r="I1402" s="292" t="s">
        <v>7</v>
      </c>
      <c r="J1402" s="292">
        <v>0</v>
      </c>
      <c r="K1402" s="292">
        <v>0</v>
      </c>
      <c r="L1402" s="292">
        <v>0</v>
      </c>
      <c r="M1402" s="292">
        <v>0</v>
      </c>
    </row>
    <row r="1403" spans="1:13" x14ac:dyDescent="0.25">
      <c r="A1403" t="s">
        <v>1986</v>
      </c>
      <c r="B1403">
        <v>0</v>
      </c>
      <c r="C1403">
        <v>0</v>
      </c>
      <c r="D1403" t="s">
        <v>2626</v>
      </c>
      <c r="E1403" t="s">
        <v>2612</v>
      </c>
      <c r="F1403">
        <v>29</v>
      </c>
      <c r="G1403" s="292">
        <v>2600000</v>
      </c>
      <c r="H1403" s="292" t="s">
        <v>7</v>
      </c>
      <c r="I1403" s="292">
        <v>0</v>
      </c>
      <c r="J1403" s="292">
        <v>0</v>
      </c>
      <c r="K1403" s="292">
        <v>0</v>
      </c>
      <c r="L1403" s="292">
        <v>0</v>
      </c>
      <c r="M1403" s="292">
        <v>0</v>
      </c>
    </row>
    <row r="1404" spans="1:13" x14ac:dyDescent="0.25">
      <c r="A1404" t="s">
        <v>1988</v>
      </c>
      <c r="B1404">
        <v>0</v>
      </c>
      <c r="C1404">
        <v>0</v>
      </c>
      <c r="D1404" t="s">
        <v>2615</v>
      </c>
      <c r="E1404" t="s">
        <v>2612</v>
      </c>
      <c r="F1404">
        <v>26</v>
      </c>
      <c r="G1404" s="292">
        <v>1975000</v>
      </c>
      <c r="H1404" s="292" t="s">
        <v>7</v>
      </c>
      <c r="I1404" s="292">
        <v>0</v>
      </c>
      <c r="J1404" s="292">
        <v>0</v>
      </c>
      <c r="K1404" s="292">
        <v>0</v>
      </c>
      <c r="L1404" s="292">
        <v>0</v>
      </c>
      <c r="M1404" s="292">
        <v>0</v>
      </c>
    </row>
    <row r="1405" spans="1:13" x14ac:dyDescent="0.25">
      <c r="A1405" t="s">
        <v>2477</v>
      </c>
      <c r="B1405">
        <v>0</v>
      </c>
      <c r="C1405">
        <v>0</v>
      </c>
      <c r="D1405" t="s">
        <v>2623</v>
      </c>
      <c r="E1405" t="s">
        <v>2612</v>
      </c>
      <c r="F1405">
        <v>34</v>
      </c>
      <c r="G1405" s="292">
        <v>1800000</v>
      </c>
      <c r="H1405" s="292">
        <v>1800000</v>
      </c>
      <c r="I1405" s="292" t="s">
        <v>7</v>
      </c>
      <c r="J1405" s="292">
        <v>0</v>
      </c>
      <c r="K1405" s="292">
        <v>0</v>
      </c>
      <c r="L1405" s="292">
        <v>0</v>
      </c>
      <c r="M1405" s="292">
        <v>0</v>
      </c>
    </row>
    <row r="1406" spans="1:13" x14ac:dyDescent="0.25">
      <c r="A1406" t="s">
        <v>1993</v>
      </c>
      <c r="B1406">
        <v>0</v>
      </c>
      <c r="C1406" t="s">
        <v>395</v>
      </c>
      <c r="D1406" t="s">
        <v>2676</v>
      </c>
      <c r="E1406" t="s">
        <v>2612</v>
      </c>
      <c r="F1406">
        <v>21</v>
      </c>
      <c r="G1406" s="292">
        <v>1673333</v>
      </c>
      <c r="H1406" s="292" t="s">
        <v>8</v>
      </c>
      <c r="I1406" s="292">
        <v>0</v>
      </c>
      <c r="J1406" s="292">
        <v>0</v>
      </c>
      <c r="K1406" s="292">
        <v>0</v>
      </c>
      <c r="L1406" s="292">
        <v>0</v>
      </c>
      <c r="M1406" s="292">
        <v>0</v>
      </c>
    </row>
    <row r="1407" spans="1:13" x14ac:dyDescent="0.25">
      <c r="A1407" t="s">
        <v>2009</v>
      </c>
      <c r="B1407">
        <v>0</v>
      </c>
      <c r="C1407">
        <v>0</v>
      </c>
      <c r="D1407" t="s">
        <v>73</v>
      </c>
      <c r="E1407" t="s">
        <v>2612</v>
      </c>
      <c r="F1407">
        <v>22</v>
      </c>
      <c r="G1407" s="292" t="s">
        <v>8</v>
      </c>
      <c r="H1407" s="292">
        <v>0</v>
      </c>
      <c r="I1407" s="292">
        <v>0</v>
      </c>
      <c r="J1407" s="292">
        <v>0</v>
      </c>
      <c r="K1407" s="292">
        <v>0</v>
      </c>
      <c r="L1407" s="292">
        <v>0</v>
      </c>
      <c r="M1407" s="292">
        <v>0</v>
      </c>
    </row>
    <row r="1408" spans="1:13" x14ac:dyDescent="0.25">
      <c r="A1408" t="s">
        <v>1918</v>
      </c>
      <c r="B1408">
        <v>0</v>
      </c>
      <c r="C1408">
        <v>0</v>
      </c>
      <c r="D1408" t="s">
        <v>2615</v>
      </c>
      <c r="E1408" t="s">
        <v>2612</v>
      </c>
      <c r="F1408">
        <v>24</v>
      </c>
      <c r="G1408" s="292" t="s">
        <v>8</v>
      </c>
      <c r="H1408" s="292">
        <v>0</v>
      </c>
      <c r="I1408" s="292">
        <v>0</v>
      </c>
      <c r="J1408" s="292">
        <v>0</v>
      </c>
      <c r="K1408" s="292">
        <v>0</v>
      </c>
      <c r="L1408" s="292">
        <v>0</v>
      </c>
      <c r="M1408" s="292">
        <v>0</v>
      </c>
    </row>
    <row r="1409" spans="1:13" x14ac:dyDescent="0.25">
      <c r="A1409" t="s">
        <v>1991</v>
      </c>
      <c r="B1409">
        <v>0</v>
      </c>
      <c r="C1409">
        <v>0</v>
      </c>
      <c r="D1409" t="s">
        <v>2627</v>
      </c>
      <c r="E1409" t="s">
        <v>2612</v>
      </c>
      <c r="F1409">
        <v>24</v>
      </c>
      <c r="G1409" s="292" t="s">
        <v>8</v>
      </c>
      <c r="H1409" s="292">
        <v>0</v>
      </c>
      <c r="I1409" s="292">
        <v>0</v>
      </c>
      <c r="J1409" s="292">
        <v>0</v>
      </c>
      <c r="K1409" s="292">
        <v>0</v>
      </c>
      <c r="L1409" s="292">
        <v>0</v>
      </c>
      <c r="M1409" s="292">
        <v>0</v>
      </c>
    </row>
    <row r="1410" spans="1:13" x14ac:dyDescent="0.25">
      <c r="A1410" t="s">
        <v>1992</v>
      </c>
      <c r="B1410">
        <v>0</v>
      </c>
      <c r="C1410">
        <v>0</v>
      </c>
      <c r="D1410" t="s">
        <v>2611</v>
      </c>
      <c r="E1410" t="s">
        <v>2612</v>
      </c>
      <c r="F1410">
        <v>22</v>
      </c>
      <c r="G1410" s="292" t="s">
        <v>8</v>
      </c>
      <c r="H1410" s="292">
        <v>0</v>
      </c>
      <c r="I1410" s="292">
        <v>0</v>
      </c>
      <c r="J1410" s="292">
        <v>0</v>
      </c>
      <c r="K1410" s="292">
        <v>0</v>
      </c>
      <c r="L1410" s="292">
        <v>0</v>
      </c>
      <c r="M1410" s="292">
        <v>0</v>
      </c>
    </row>
    <row r="1411" spans="1:13" x14ac:dyDescent="0.25">
      <c r="A1411" t="s">
        <v>2533</v>
      </c>
      <c r="B1411">
        <v>0</v>
      </c>
      <c r="C1411" t="s">
        <v>379</v>
      </c>
      <c r="D1411" t="s">
        <v>2617</v>
      </c>
      <c r="E1411" t="s">
        <v>2612</v>
      </c>
      <c r="F1411">
        <v>31</v>
      </c>
      <c r="G1411" s="292">
        <v>6000000</v>
      </c>
      <c r="H1411" s="292">
        <v>6000000</v>
      </c>
      <c r="I1411" s="292">
        <v>6000000</v>
      </c>
      <c r="J1411" s="292">
        <v>6000000</v>
      </c>
      <c r="K1411" s="292" t="s">
        <v>7</v>
      </c>
      <c r="L1411" s="292">
        <v>0</v>
      </c>
      <c r="M1411" s="292">
        <v>0</v>
      </c>
    </row>
    <row r="1412" spans="1:13" x14ac:dyDescent="0.25">
      <c r="A1412" t="s">
        <v>1995</v>
      </c>
      <c r="B1412">
        <v>0</v>
      </c>
      <c r="C1412">
        <v>0</v>
      </c>
      <c r="D1412" t="s">
        <v>2618</v>
      </c>
      <c r="E1412" t="s">
        <v>2612</v>
      </c>
      <c r="F1412">
        <v>30</v>
      </c>
      <c r="G1412" s="292">
        <v>4250000</v>
      </c>
      <c r="H1412" s="292">
        <v>4250000</v>
      </c>
      <c r="I1412" s="292" t="s">
        <v>7</v>
      </c>
      <c r="J1412" s="292">
        <v>0</v>
      </c>
      <c r="K1412" s="292">
        <v>0</v>
      </c>
      <c r="L1412" s="292">
        <v>0</v>
      </c>
      <c r="M1412" s="292">
        <v>0</v>
      </c>
    </row>
    <row r="1413" spans="1:13" x14ac:dyDescent="0.25">
      <c r="A1413" t="s">
        <v>1998</v>
      </c>
      <c r="B1413">
        <v>0</v>
      </c>
      <c r="C1413">
        <v>0</v>
      </c>
      <c r="D1413" t="s">
        <v>2618</v>
      </c>
      <c r="E1413" t="s">
        <v>2612</v>
      </c>
      <c r="F1413">
        <v>29</v>
      </c>
      <c r="G1413" s="292">
        <v>1450000</v>
      </c>
      <c r="H1413" s="292" t="s">
        <v>7</v>
      </c>
      <c r="I1413" s="292">
        <v>0</v>
      </c>
      <c r="J1413" s="292">
        <v>0</v>
      </c>
      <c r="K1413" s="292">
        <v>0</v>
      </c>
      <c r="L1413" s="292">
        <v>0</v>
      </c>
      <c r="M1413" s="292">
        <v>0</v>
      </c>
    </row>
    <row r="1414" spans="1:13" x14ac:dyDescent="0.25">
      <c r="A1414" t="s">
        <v>2250</v>
      </c>
      <c r="B1414">
        <v>0</v>
      </c>
      <c r="C1414">
        <v>0</v>
      </c>
      <c r="D1414" t="s">
        <v>2618</v>
      </c>
      <c r="E1414" t="s">
        <v>2612</v>
      </c>
      <c r="F1414">
        <v>29</v>
      </c>
      <c r="G1414" s="292">
        <v>1375000</v>
      </c>
      <c r="H1414" s="292" t="s">
        <v>7</v>
      </c>
      <c r="I1414" s="292">
        <v>0</v>
      </c>
      <c r="J1414" s="292">
        <v>0</v>
      </c>
      <c r="K1414" s="292">
        <v>0</v>
      </c>
      <c r="L1414" s="292">
        <v>0</v>
      </c>
      <c r="M1414" s="292">
        <v>0</v>
      </c>
    </row>
    <row r="1415" spans="1:13" x14ac:dyDescent="0.25">
      <c r="A1415" t="s">
        <v>2883</v>
      </c>
      <c r="B1415">
        <v>0</v>
      </c>
      <c r="C1415" t="s">
        <v>395</v>
      </c>
      <c r="D1415" t="s">
        <v>2617</v>
      </c>
      <c r="E1415" t="s">
        <v>2612</v>
      </c>
      <c r="F1415">
        <v>20</v>
      </c>
      <c r="G1415" s="292">
        <v>2854166</v>
      </c>
      <c r="H1415" s="292">
        <v>2854166</v>
      </c>
      <c r="I1415" s="292" t="s">
        <v>8</v>
      </c>
      <c r="J1415" s="292">
        <v>0</v>
      </c>
      <c r="K1415" s="292">
        <v>0</v>
      </c>
      <c r="L1415" s="292">
        <v>0</v>
      </c>
      <c r="M1415" s="292">
        <v>0</v>
      </c>
    </row>
    <row r="1416" spans="1:13" x14ac:dyDescent="0.25">
      <c r="A1416" t="s">
        <v>1638</v>
      </c>
      <c r="B1416">
        <v>0</v>
      </c>
      <c r="C1416">
        <v>0</v>
      </c>
      <c r="D1416" t="s">
        <v>2618</v>
      </c>
      <c r="E1416" t="s">
        <v>2612</v>
      </c>
      <c r="F1416">
        <v>25</v>
      </c>
      <c r="G1416" s="292">
        <v>750000</v>
      </c>
      <c r="H1416" s="292">
        <v>750000</v>
      </c>
      <c r="I1416" s="292" t="s">
        <v>7</v>
      </c>
      <c r="J1416" s="292">
        <v>0</v>
      </c>
      <c r="K1416" s="292">
        <v>0</v>
      </c>
      <c r="L1416" s="292">
        <v>0</v>
      </c>
      <c r="M1416" s="292">
        <v>0</v>
      </c>
    </row>
    <row r="1417" spans="1:13" x14ac:dyDescent="0.25">
      <c r="A1417" t="s">
        <v>1999</v>
      </c>
      <c r="B1417">
        <v>0</v>
      </c>
      <c r="C1417" t="s">
        <v>412</v>
      </c>
      <c r="D1417" t="s">
        <v>2618</v>
      </c>
      <c r="E1417" t="s">
        <v>2612</v>
      </c>
      <c r="F1417">
        <v>21</v>
      </c>
      <c r="G1417" s="292">
        <v>935833</v>
      </c>
      <c r="H1417" s="292" t="s">
        <v>8</v>
      </c>
      <c r="I1417" s="292">
        <v>0</v>
      </c>
      <c r="J1417" s="292">
        <v>0</v>
      </c>
      <c r="K1417" s="292">
        <v>0</v>
      </c>
      <c r="L1417" s="292">
        <v>0</v>
      </c>
      <c r="M1417" s="292">
        <v>0</v>
      </c>
    </row>
    <row r="1418" spans="1:13" x14ac:dyDescent="0.25">
      <c r="A1418" t="s">
        <v>2020</v>
      </c>
      <c r="B1418">
        <v>0</v>
      </c>
      <c r="C1418">
        <v>0</v>
      </c>
      <c r="D1418" t="s">
        <v>2618</v>
      </c>
      <c r="E1418" t="s">
        <v>2612</v>
      </c>
      <c r="F1418">
        <v>24</v>
      </c>
      <c r="G1418" s="292" t="s">
        <v>8</v>
      </c>
      <c r="H1418" s="292">
        <v>0</v>
      </c>
      <c r="I1418" s="292">
        <v>0</v>
      </c>
      <c r="J1418" s="292">
        <v>0</v>
      </c>
      <c r="K1418" s="292">
        <v>0</v>
      </c>
      <c r="L1418" s="292">
        <v>0</v>
      </c>
      <c r="M1418" s="292">
        <v>0</v>
      </c>
    </row>
    <row r="1419" spans="1:13" x14ac:dyDescent="0.25">
      <c r="A1419" t="s">
        <v>1997</v>
      </c>
      <c r="B1419">
        <v>0</v>
      </c>
      <c r="C1419">
        <v>0</v>
      </c>
      <c r="D1419" t="s">
        <v>2618</v>
      </c>
      <c r="E1419" t="s">
        <v>2612</v>
      </c>
      <c r="F1419">
        <v>24</v>
      </c>
      <c r="G1419" s="292" t="s">
        <v>8</v>
      </c>
      <c r="H1419" s="292">
        <v>0</v>
      </c>
      <c r="I1419" s="292">
        <v>0</v>
      </c>
      <c r="J1419" s="292">
        <v>0</v>
      </c>
      <c r="K1419" s="292">
        <v>0</v>
      </c>
      <c r="L1419" s="292">
        <v>0</v>
      </c>
      <c r="M1419" s="292">
        <v>0</v>
      </c>
    </row>
    <row r="1420" spans="1:13" x14ac:dyDescent="0.25">
      <c r="A1420" t="s">
        <v>2002</v>
      </c>
      <c r="B1420">
        <v>0</v>
      </c>
      <c r="C1420">
        <v>0</v>
      </c>
      <c r="D1420" t="s">
        <v>128</v>
      </c>
      <c r="E1420" t="s">
        <v>2612</v>
      </c>
      <c r="F1420">
        <v>27</v>
      </c>
      <c r="G1420" s="292">
        <v>3333333</v>
      </c>
      <c r="H1420" s="292">
        <v>3333333</v>
      </c>
      <c r="I1420" s="292" t="s">
        <v>7</v>
      </c>
      <c r="J1420" s="292">
        <v>0</v>
      </c>
      <c r="K1420" s="292">
        <v>0</v>
      </c>
      <c r="L1420" s="292">
        <v>0</v>
      </c>
      <c r="M1420" s="292">
        <v>0</v>
      </c>
    </row>
    <row r="1421" spans="1:13" x14ac:dyDescent="0.25">
      <c r="A1421" t="s">
        <v>2016</v>
      </c>
      <c r="B1421">
        <v>0</v>
      </c>
      <c r="C1421">
        <v>0</v>
      </c>
      <c r="D1421" t="s">
        <v>128</v>
      </c>
      <c r="E1421" t="s">
        <v>2612</v>
      </c>
      <c r="F1421">
        <v>29</v>
      </c>
      <c r="G1421" s="292">
        <v>950000</v>
      </c>
      <c r="H1421" s="292" t="s">
        <v>7</v>
      </c>
      <c r="I1421" s="292">
        <v>0</v>
      </c>
      <c r="J1421" s="292">
        <v>0</v>
      </c>
      <c r="K1421" s="292">
        <v>0</v>
      </c>
      <c r="L1421" s="292">
        <v>0</v>
      </c>
      <c r="M1421" s="292">
        <v>0</v>
      </c>
    </row>
    <row r="1422" spans="1:13" x14ac:dyDescent="0.25">
      <c r="A1422" t="s">
        <v>1994</v>
      </c>
      <c r="B1422">
        <v>0</v>
      </c>
      <c r="C1422">
        <v>0</v>
      </c>
      <c r="D1422">
        <v>0</v>
      </c>
      <c r="E1422">
        <v>0</v>
      </c>
      <c r="F1422">
        <v>0</v>
      </c>
      <c r="G1422" s="292">
        <v>0</v>
      </c>
      <c r="H1422" s="292">
        <v>0</v>
      </c>
      <c r="I1422" s="292">
        <v>0</v>
      </c>
      <c r="J1422" s="292">
        <v>0</v>
      </c>
      <c r="K1422" s="292">
        <v>0</v>
      </c>
      <c r="L1422" s="292">
        <v>0</v>
      </c>
      <c r="M1422" s="292">
        <v>0</v>
      </c>
    </row>
    <row r="1423" spans="1:13" x14ac:dyDescent="0.25">
      <c r="A1423" t="s">
        <v>2004</v>
      </c>
      <c r="B1423">
        <v>0</v>
      </c>
      <c r="C1423" t="s">
        <v>395</v>
      </c>
      <c r="D1423" t="s">
        <v>73</v>
      </c>
      <c r="E1423" t="s">
        <v>2619</v>
      </c>
      <c r="F1423">
        <v>21</v>
      </c>
      <c r="G1423" s="292">
        <v>1137500</v>
      </c>
      <c r="H1423" s="292">
        <v>1137500</v>
      </c>
      <c r="I1423" s="292" t="s">
        <v>8</v>
      </c>
      <c r="J1423" s="292">
        <v>0</v>
      </c>
      <c r="K1423" s="292">
        <v>0</v>
      </c>
      <c r="L1423" s="292">
        <v>0</v>
      </c>
      <c r="M1423" s="292">
        <v>0</v>
      </c>
    </row>
    <row r="1424" spans="1:13" x14ac:dyDescent="0.25">
      <c r="A1424" t="s">
        <v>2884</v>
      </c>
      <c r="B1424">
        <v>0</v>
      </c>
      <c r="C1424" t="s">
        <v>395</v>
      </c>
      <c r="D1424" t="s">
        <v>73</v>
      </c>
      <c r="E1424" t="s">
        <v>2619</v>
      </c>
      <c r="F1424">
        <v>19</v>
      </c>
      <c r="G1424" s="292">
        <v>1075000</v>
      </c>
      <c r="H1424" s="292">
        <v>1075000</v>
      </c>
      <c r="I1424" s="292">
        <v>1075000</v>
      </c>
      <c r="J1424" s="292" t="s">
        <v>8</v>
      </c>
      <c r="K1424" s="292">
        <v>0</v>
      </c>
      <c r="L1424" s="292">
        <v>0</v>
      </c>
      <c r="M1424" s="292">
        <v>0</v>
      </c>
    </row>
    <row r="1425" spans="1:13" x14ac:dyDescent="0.25">
      <c r="A1425" t="s">
        <v>2007</v>
      </c>
      <c r="B1425">
        <v>0</v>
      </c>
      <c r="C1425" t="s">
        <v>395</v>
      </c>
      <c r="D1425" t="s">
        <v>2611</v>
      </c>
      <c r="E1425" t="s">
        <v>2619</v>
      </c>
      <c r="F1425">
        <v>22</v>
      </c>
      <c r="G1425" s="292">
        <v>1137500</v>
      </c>
      <c r="H1425" s="292" t="s">
        <v>8</v>
      </c>
      <c r="I1425" s="292">
        <v>0</v>
      </c>
      <c r="J1425" s="292">
        <v>0</v>
      </c>
      <c r="K1425" s="292">
        <v>0</v>
      </c>
      <c r="L1425" s="292">
        <v>0</v>
      </c>
      <c r="M1425" s="292">
        <v>0</v>
      </c>
    </row>
    <row r="1426" spans="1:13" x14ac:dyDescent="0.25">
      <c r="A1426" t="s">
        <v>2005</v>
      </c>
      <c r="B1426">
        <v>0</v>
      </c>
      <c r="C1426" t="s">
        <v>395</v>
      </c>
      <c r="D1426" t="s">
        <v>73</v>
      </c>
      <c r="E1426" t="s">
        <v>2619</v>
      </c>
      <c r="F1426">
        <v>19</v>
      </c>
      <c r="G1426" s="292">
        <v>1319167</v>
      </c>
      <c r="H1426" s="292">
        <v>1319167</v>
      </c>
      <c r="I1426" s="292">
        <v>1319167</v>
      </c>
      <c r="J1426" s="292" t="s">
        <v>8</v>
      </c>
      <c r="K1426" s="292">
        <v>0</v>
      </c>
      <c r="L1426" s="292">
        <v>0</v>
      </c>
      <c r="M1426" s="292">
        <v>0</v>
      </c>
    </row>
    <row r="1427" spans="1:13" x14ac:dyDescent="0.25">
      <c r="A1427" t="s">
        <v>2885</v>
      </c>
      <c r="B1427">
        <v>0</v>
      </c>
      <c r="C1427" t="s">
        <v>395</v>
      </c>
      <c r="D1427" t="s">
        <v>2611</v>
      </c>
      <c r="E1427" t="s">
        <v>2619</v>
      </c>
      <c r="F1427">
        <v>19</v>
      </c>
      <c r="G1427" s="292">
        <v>826666</v>
      </c>
      <c r="H1427" s="292">
        <v>826666</v>
      </c>
      <c r="I1427" s="292">
        <v>826666</v>
      </c>
      <c r="J1427" s="292" t="s">
        <v>8</v>
      </c>
      <c r="K1427" s="292">
        <v>0</v>
      </c>
      <c r="L1427" s="292">
        <v>0</v>
      </c>
      <c r="M1427" s="292">
        <v>0</v>
      </c>
    </row>
    <row r="1428" spans="1:13" x14ac:dyDescent="0.25">
      <c r="A1428" t="s">
        <v>2010</v>
      </c>
      <c r="B1428">
        <v>0</v>
      </c>
      <c r="C1428" t="s">
        <v>395</v>
      </c>
      <c r="D1428" t="s">
        <v>73</v>
      </c>
      <c r="E1428" t="s">
        <v>2619</v>
      </c>
      <c r="F1428">
        <v>20</v>
      </c>
      <c r="G1428" s="292">
        <v>925000</v>
      </c>
      <c r="H1428" s="292">
        <v>925000</v>
      </c>
      <c r="I1428" s="292" t="s">
        <v>8</v>
      </c>
      <c r="J1428" s="292">
        <v>0</v>
      </c>
      <c r="K1428" s="292">
        <v>0</v>
      </c>
      <c r="L1428" s="292">
        <v>0</v>
      </c>
      <c r="M1428" s="292">
        <v>0</v>
      </c>
    </row>
    <row r="1429" spans="1:13" x14ac:dyDescent="0.25">
      <c r="A1429" t="s">
        <v>2012</v>
      </c>
      <c r="B1429">
        <v>0</v>
      </c>
      <c r="C1429" t="s">
        <v>395</v>
      </c>
      <c r="D1429" t="s">
        <v>2613</v>
      </c>
      <c r="E1429" t="s">
        <v>2619</v>
      </c>
      <c r="F1429">
        <v>20</v>
      </c>
      <c r="G1429" s="292">
        <v>741666</v>
      </c>
      <c r="H1429" s="292">
        <v>741666</v>
      </c>
      <c r="I1429" s="292" t="s">
        <v>8</v>
      </c>
      <c r="J1429" s="292">
        <v>0</v>
      </c>
      <c r="K1429" s="292">
        <v>0</v>
      </c>
      <c r="L1429" s="292">
        <v>0</v>
      </c>
      <c r="M1429" s="292">
        <v>0</v>
      </c>
    </row>
    <row r="1430" spans="1:13" x14ac:dyDescent="0.25">
      <c r="A1430" t="s">
        <v>2015</v>
      </c>
      <c r="B1430">
        <v>0</v>
      </c>
      <c r="C1430" t="s">
        <v>395</v>
      </c>
      <c r="D1430" t="s">
        <v>2613</v>
      </c>
      <c r="E1430" t="s">
        <v>2619</v>
      </c>
      <c r="F1430">
        <v>21</v>
      </c>
      <c r="G1430" s="292">
        <v>716666</v>
      </c>
      <c r="H1430" s="292">
        <v>716666</v>
      </c>
      <c r="I1430" s="292" t="s">
        <v>8</v>
      </c>
      <c r="J1430" s="292">
        <v>0</v>
      </c>
      <c r="K1430" s="292">
        <v>0</v>
      </c>
      <c r="L1430" s="292">
        <v>0</v>
      </c>
      <c r="M1430" s="292">
        <v>0</v>
      </c>
    </row>
    <row r="1431" spans="1:13" x14ac:dyDescent="0.25">
      <c r="A1431" t="s">
        <v>1949</v>
      </c>
      <c r="B1431">
        <v>0</v>
      </c>
      <c r="C1431">
        <v>0</v>
      </c>
      <c r="D1431" t="s">
        <v>2611</v>
      </c>
      <c r="E1431" t="s">
        <v>2619</v>
      </c>
      <c r="F1431">
        <v>29</v>
      </c>
      <c r="G1431" s="292">
        <v>700000</v>
      </c>
      <c r="H1431" s="292" t="s">
        <v>7</v>
      </c>
      <c r="I1431" s="292">
        <v>0</v>
      </c>
      <c r="J1431" s="292">
        <v>0</v>
      </c>
      <c r="K1431" s="292">
        <v>0</v>
      </c>
      <c r="L1431" s="292">
        <v>0</v>
      </c>
      <c r="M1431" s="292">
        <v>0</v>
      </c>
    </row>
    <row r="1432" spans="1:13" x14ac:dyDescent="0.25">
      <c r="A1432" t="s">
        <v>2509</v>
      </c>
      <c r="B1432">
        <v>0</v>
      </c>
      <c r="C1432">
        <v>0</v>
      </c>
      <c r="D1432" t="s">
        <v>73</v>
      </c>
      <c r="E1432" t="s">
        <v>2619</v>
      </c>
      <c r="F1432">
        <v>27</v>
      </c>
      <c r="G1432" s="292">
        <v>700000</v>
      </c>
      <c r="H1432" s="292" t="s">
        <v>7</v>
      </c>
      <c r="I1432" s="292">
        <v>0</v>
      </c>
      <c r="J1432" s="292">
        <v>0</v>
      </c>
      <c r="K1432" s="292">
        <v>0</v>
      </c>
      <c r="L1432" s="292">
        <v>0</v>
      </c>
      <c r="M1432" s="292">
        <v>0</v>
      </c>
    </row>
    <row r="1433" spans="1:13" x14ac:dyDescent="0.25">
      <c r="A1433" t="s">
        <v>2013</v>
      </c>
      <c r="B1433">
        <v>0</v>
      </c>
      <c r="C1433">
        <v>0</v>
      </c>
      <c r="D1433" t="s">
        <v>2613</v>
      </c>
      <c r="E1433" t="s">
        <v>2619</v>
      </c>
      <c r="F1433">
        <v>22</v>
      </c>
      <c r="G1433" s="292" t="s">
        <v>8</v>
      </c>
      <c r="H1433" s="292">
        <v>0</v>
      </c>
      <c r="I1433" s="292">
        <v>0</v>
      </c>
      <c r="J1433" s="292">
        <v>0</v>
      </c>
      <c r="K1433" s="292">
        <v>0</v>
      </c>
      <c r="L1433" s="292">
        <v>0</v>
      </c>
      <c r="M1433" s="292">
        <v>0</v>
      </c>
    </row>
    <row r="1434" spans="1:13" x14ac:dyDescent="0.25">
      <c r="A1434" t="s">
        <v>2006</v>
      </c>
      <c r="B1434">
        <v>0</v>
      </c>
      <c r="C1434">
        <v>0</v>
      </c>
      <c r="D1434" t="s">
        <v>73</v>
      </c>
      <c r="E1434" t="s">
        <v>2619</v>
      </c>
      <c r="F1434">
        <v>25</v>
      </c>
      <c r="G1434" s="292" t="s">
        <v>8</v>
      </c>
      <c r="H1434" s="292">
        <v>0</v>
      </c>
      <c r="I1434" s="292">
        <v>0</v>
      </c>
      <c r="J1434" s="292">
        <v>0</v>
      </c>
      <c r="K1434" s="292">
        <v>0</v>
      </c>
      <c r="L1434" s="292">
        <v>0</v>
      </c>
      <c r="M1434" s="292">
        <v>0</v>
      </c>
    </row>
    <row r="1435" spans="1:13" x14ac:dyDescent="0.25">
      <c r="A1435" t="s">
        <v>2003</v>
      </c>
      <c r="B1435">
        <v>0</v>
      </c>
      <c r="C1435" t="s">
        <v>395</v>
      </c>
      <c r="D1435" t="s">
        <v>2617</v>
      </c>
      <c r="E1435" t="s">
        <v>2619</v>
      </c>
      <c r="F1435">
        <v>20</v>
      </c>
      <c r="G1435" s="292">
        <v>925000</v>
      </c>
      <c r="H1435" s="292">
        <v>925000</v>
      </c>
      <c r="I1435" s="292" t="s">
        <v>8</v>
      </c>
      <c r="J1435" s="292">
        <v>0</v>
      </c>
      <c r="K1435" s="292">
        <v>0</v>
      </c>
      <c r="L1435" s="292">
        <v>0</v>
      </c>
      <c r="M1435" s="292">
        <v>0</v>
      </c>
    </row>
    <row r="1436" spans="1:13" x14ac:dyDescent="0.25">
      <c r="A1436" t="s">
        <v>2008</v>
      </c>
      <c r="B1436">
        <v>0</v>
      </c>
      <c r="C1436" t="s">
        <v>395</v>
      </c>
      <c r="D1436" t="s">
        <v>82</v>
      </c>
      <c r="E1436" t="s">
        <v>2619</v>
      </c>
      <c r="F1436">
        <v>21</v>
      </c>
      <c r="G1436" s="292">
        <v>925000</v>
      </c>
      <c r="H1436" s="292" t="s">
        <v>8</v>
      </c>
      <c r="I1436" s="292">
        <v>0</v>
      </c>
      <c r="J1436" s="292">
        <v>0</v>
      </c>
      <c r="K1436" s="292">
        <v>0</v>
      </c>
      <c r="L1436" s="292">
        <v>0</v>
      </c>
      <c r="M1436" s="292">
        <v>0</v>
      </c>
    </row>
    <row r="1437" spans="1:13" x14ac:dyDescent="0.25">
      <c r="A1437" t="s">
        <v>1698</v>
      </c>
      <c r="B1437">
        <v>0</v>
      </c>
      <c r="C1437" t="s">
        <v>395</v>
      </c>
      <c r="D1437" t="s">
        <v>2618</v>
      </c>
      <c r="E1437" t="s">
        <v>2619</v>
      </c>
      <c r="F1437">
        <v>20</v>
      </c>
      <c r="G1437" s="292">
        <v>816666</v>
      </c>
      <c r="H1437" s="292">
        <v>816666</v>
      </c>
      <c r="I1437" s="292" t="s">
        <v>8</v>
      </c>
      <c r="J1437" s="292">
        <v>0</v>
      </c>
      <c r="K1437" s="292">
        <v>0</v>
      </c>
      <c r="L1437" s="292">
        <v>0</v>
      </c>
      <c r="M1437" s="292">
        <v>0</v>
      </c>
    </row>
    <row r="1438" spans="1:13" x14ac:dyDescent="0.25">
      <c r="A1438" t="s">
        <v>1493</v>
      </c>
      <c r="B1438">
        <v>0</v>
      </c>
      <c r="C1438">
        <v>0</v>
      </c>
      <c r="D1438" t="s">
        <v>2618</v>
      </c>
      <c r="E1438" t="s">
        <v>2619</v>
      </c>
      <c r="F1438">
        <v>26</v>
      </c>
      <c r="G1438" s="292">
        <v>750000</v>
      </c>
      <c r="H1438" s="292" t="s">
        <v>7</v>
      </c>
      <c r="I1438" s="292">
        <v>0</v>
      </c>
      <c r="J1438" s="292">
        <v>0</v>
      </c>
      <c r="K1438" s="292">
        <v>0</v>
      </c>
      <c r="L1438" s="292">
        <v>0</v>
      </c>
      <c r="M1438" s="292">
        <v>0</v>
      </c>
    </row>
    <row r="1439" spans="1:13" x14ac:dyDescent="0.25">
      <c r="A1439" t="s">
        <v>2014</v>
      </c>
      <c r="B1439">
        <v>0</v>
      </c>
      <c r="C1439">
        <v>0</v>
      </c>
      <c r="D1439" t="s">
        <v>2617</v>
      </c>
      <c r="E1439" t="s">
        <v>2619</v>
      </c>
      <c r="F1439">
        <v>27</v>
      </c>
      <c r="G1439" s="292">
        <v>725000</v>
      </c>
      <c r="H1439" s="292" t="s">
        <v>7</v>
      </c>
      <c r="I1439" s="292">
        <v>0</v>
      </c>
      <c r="J1439" s="292">
        <v>0</v>
      </c>
      <c r="K1439" s="292">
        <v>0</v>
      </c>
      <c r="L1439" s="292">
        <v>0</v>
      </c>
      <c r="M1439" s="292">
        <v>0</v>
      </c>
    </row>
    <row r="1440" spans="1:13" x14ac:dyDescent="0.25">
      <c r="A1440" t="s">
        <v>1690</v>
      </c>
      <c r="B1440">
        <v>0</v>
      </c>
      <c r="C1440">
        <v>0</v>
      </c>
      <c r="D1440" t="s">
        <v>82</v>
      </c>
      <c r="E1440" t="s">
        <v>2619</v>
      </c>
      <c r="F1440">
        <v>25</v>
      </c>
      <c r="G1440" s="292">
        <v>700000</v>
      </c>
      <c r="H1440" s="292">
        <v>700000</v>
      </c>
      <c r="I1440" s="292" t="s">
        <v>7</v>
      </c>
      <c r="J1440" s="292">
        <v>0</v>
      </c>
      <c r="K1440" s="292">
        <v>0</v>
      </c>
      <c r="L1440" s="292">
        <v>0</v>
      </c>
      <c r="M1440" s="292">
        <v>0</v>
      </c>
    </row>
    <row r="1441" spans="1:13" x14ac:dyDescent="0.25">
      <c r="A1441" t="s">
        <v>2000</v>
      </c>
      <c r="B1441">
        <v>0</v>
      </c>
      <c r="C1441">
        <v>0</v>
      </c>
      <c r="D1441" t="s">
        <v>2618</v>
      </c>
      <c r="E1441" t="s">
        <v>2619</v>
      </c>
      <c r="F1441">
        <v>24</v>
      </c>
      <c r="G1441" s="292" t="s">
        <v>8</v>
      </c>
      <c r="H1441" s="292">
        <v>0</v>
      </c>
      <c r="I1441" s="292">
        <v>0</v>
      </c>
      <c r="J1441" s="292">
        <v>0</v>
      </c>
      <c r="K1441" s="292">
        <v>0</v>
      </c>
      <c r="L1441" s="292">
        <v>0</v>
      </c>
      <c r="M1441" s="292">
        <v>0</v>
      </c>
    </row>
    <row r="1442" spans="1:13" x14ac:dyDescent="0.25">
      <c r="A1442" t="s">
        <v>2017</v>
      </c>
      <c r="B1442">
        <v>0</v>
      </c>
      <c r="C1442">
        <v>0</v>
      </c>
      <c r="D1442" t="s">
        <v>2618</v>
      </c>
      <c r="E1442" t="s">
        <v>2619</v>
      </c>
      <c r="F1442">
        <v>23</v>
      </c>
      <c r="G1442" s="292" t="s">
        <v>8</v>
      </c>
      <c r="H1442" s="292">
        <v>0</v>
      </c>
      <c r="I1442" s="292">
        <v>0</v>
      </c>
      <c r="J1442" s="292">
        <v>0</v>
      </c>
      <c r="K1442" s="292">
        <v>0</v>
      </c>
      <c r="L1442" s="292">
        <v>0</v>
      </c>
      <c r="M1442" s="292">
        <v>0</v>
      </c>
    </row>
    <row r="1443" spans="1:13" x14ac:dyDescent="0.25">
      <c r="A1443" t="s">
        <v>2886</v>
      </c>
      <c r="B1443">
        <v>0</v>
      </c>
      <c r="C1443" t="s">
        <v>395</v>
      </c>
      <c r="D1443" t="s">
        <v>128</v>
      </c>
      <c r="E1443" t="s">
        <v>2619</v>
      </c>
      <c r="F1443">
        <v>22</v>
      </c>
      <c r="G1443" s="292">
        <v>925000</v>
      </c>
      <c r="H1443" s="292">
        <v>925000</v>
      </c>
      <c r="I1443" s="292" t="s">
        <v>8</v>
      </c>
      <c r="J1443" s="292">
        <v>0</v>
      </c>
      <c r="K1443" s="292">
        <v>0</v>
      </c>
      <c r="L1443" s="292">
        <v>0</v>
      </c>
      <c r="M1443" s="292">
        <v>0</v>
      </c>
    </row>
    <row r="1444" spans="1:13" x14ac:dyDescent="0.25">
      <c r="G1444" s="292"/>
      <c r="H1444" s="292"/>
      <c r="I1444" s="292"/>
      <c r="J1444" s="292"/>
      <c r="K1444" s="292"/>
      <c r="L1444" s="292"/>
      <c r="M1444" s="292"/>
    </row>
    <row r="1445" spans="1:13" x14ac:dyDescent="0.25">
      <c r="G1445" s="292"/>
      <c r="H1445" s="292"/>
      <c r="I1445" s="292"/>
      <c r="J1445" s="292"/>
      <c r="K1445" s="292"/>
      <c r="L1445" s="292"/>
      <c r="M1445" s="292"/>
    </row>
    <row r="1446" spans="1:13" x14ac:dyDescent="0.25">
      <c r="G1446" s="292"/>
      <c r="H1446" s="292"/>
      <c r="I1446" s="292"/>
      <c r="J1446" s="292"/>
      <c r="K1446" s="292"/>
      <c r="L1446" s="292"/>
      <c r="M1446" s="292"/>
    </row>
    <row r="1447" spans="1:13" x14ac:dyDescent="0.25">
      <c r="G1447" s="292"/>
      <c r="H1447" s="292"/>
      <c r="I1447" s="292"/>
      <c r="J1447" s="292"/>
      <c r="K1447" s="292"/>
      <c r="L1447" s="292"/>
      <c r="M1447" s="292"/>
    </row>
    <row r="1448" spans="1:13" x14ac:dyDescent="0.25">
      <c r="G1448" s="292"/>
      <c r="H1448" s="292"/>
      <c r="I1448" s="292"/>
      <c r="J1448" s="292"/>
      <c r="K1448" s="292"/>
      <c r="L1448" s="292"/>
      <c r="M1448" s="292"/>
    </row>
    <row r="1449" spans="1:13" x14ac:dyDescent="0.25">
      <c r="G1449" s="292"/>
      <c r="H1449" s="292"/>
      <c r="I1449" s="292"/>
      <c r="J1449" s="292"/>
      <c r="K1449" s="292"/>
      <c r="L1449" s="292"/>
      <c r="M1449" s="292"/>
    </row>
    <row r="1450" spans="1:13" x14ac:dyDescent="0.25">
      <c r="G1450" s="292"/>
      <c r="H1450" s="292"/>
      <c r="I1450" s="292"/>
      <c r="J1450" s="292"/>
      <c r="K1450" s="292"/>
      <c r="L1450" s="292"/>
      <c r="M1450" s="292"/>
    </row>
    <row r="1451" spans="1:13" x14ac:dyDescent="0.25">
      <c r="G1451" s="292"/>
      <c r="H1451" s="292"/>
      <c r="I1451" s="292"/>
      <c r="J1451" s="292"/>
      <c r="K1451" s="292"/>
      <c r="L1451" s="292"/>
      <c r="M1451" s="292"/>
    </row>
    <row r="1452" spans="1:13" x14ac:dyDescent="0.25">
      <c r="G1452" s="292"/>
      <c r="H1452" s="292"/>
      <c r="I1452" s="292"/>
      <c r="J1452" s="292"/>
      <c r="K1452" s="292"/>
      <c r="L1452" s="292"/>
      <c r="M1452" s="292"/>
    </row>
    <row r="1453" spans="1:13" x14ac:dyDescent="0.25">
      <c r="G1453" s="292"/>
      <c r="H1453" s="292"/>
      <c r="I1453" s="292"/>
      <c r="J1453" s="292"/>
      <c r="K1453" s="292"/>
      <c r="L1453" s="292"/>
      <c r="M1453" s="292"/>
    </row>
    <row r="1454" spans="1:13" x14ac:dyDescent="0.25">
      <c r="G1454" s="292"/>
      <c r="H1454" s="292"/>
      <c r="I1454" s="292"/>
      <c r="J1454" s="292"/>
      <c r="K1454" s="292"/>
      <c r="L1454" s="292"/>
      <c r="M1454" s="292"/>
    </row>
    <row r="1455" spans="1:13" x14ac:dyDescent="0.25">
      <c r="G1455" s="292"/>
      <c r="H1455" s="292"/>
      <c r="I1455" s="292"/>
      <c r="J1455" s="292"/>
      <c r="K1455" s="292"/>
      <c r="L1455" s="292"/>
      <c r="M1455" s="292"/>
    </row>
    <row r="1456" spans="1:13" x14ac:dyDescent="0.25">
      <c r="G1456" s="292"/>
      <c r="H1456" s="292"/>
      <c r="I1456" s="292"/>
      <c r="J1456" s="292"/>
      <c r="K1456" s="292"/>
      <c r="L1456" s="292"/>
      <c r="M1456" s="292"/>
    </row>
    <row r="1457" spans="7:13" x14ac:dyDescent="0.25">
      <c r="G1457" s="292"/>
      <c r="H1457" s="292"/>
      <c r="I1457" s="292"/>
      <c r="J1457" s="292"/>
      <c r="K1457" s="292"/>
      <c r="L1457" s="292"/>
      <c r="M1457" s="292"/>
    </row>
    <row r="1458" spans="7:13" x14ac:dyDescent="0.25">
      <c r="G1458" s="292"/>
      <c r="H1458" s="292"/>
      <c r="I1458" s="292"/>
      <c r="J1458" s="292"/>
      <c r="K1458" s="292"/>
      <c r="L1458" s="292"/>
      <c r="M1458" s="292"/>
    </row>
    <row r="1459" spans="7:13" x14ac:dyDescent="0.25">
      <c r="G1459" s="292"/>
      <c r="H1459" s="292"/>
      <c r="I1459" s="292"/>
      <c r="J1459" s="292"/>
      <c r="K1459" s="292"/>
      <c r="L1459" s="292"/>
      <c r="M1459" s="292"/>
    </row>
    <row r="1460" spans="7:13" x14ac:dyDescent="0.25">
      <c r="G1460" s="292"/>
      <c r="H1460" s="292"/>
      <c r="I1460" s="292"/>
      <c r="J1460" s="292"/>
      <c r="K1460" s="292"/>
      <c r="L1460" s="292"/>
      <c r="M1460" s="292"/>
    </row>
    <row r="1461" spans="7:13" x14ac:dyDescent="0.25">
      <c r="G1461" s="292"/>
      <c r="H1461" s="292"/>
      <c r="I1461" s="292"/>
      <c r="J1461" s="292"/>
      <c r="K1461" s="292"/>
      <c r="L1461" s="292"/>
      <c r="M1461" s="292"/>
    </row>
    <row r="1462" spans="7:13" x14ac:dyDescent="0.25">
      <c r="G1462" s="292"/>
      <c r="H1462" s="292"/>
      <c r="I1462" s="292"/>
      <c r="J1462" s="292"/>
      <c r="K1462" s="292"/>
      <c r="L1462" s="292"/>
      <c r="M1462" s="292"/>
    </row>
    <row r="1463" spans="7:13" x14ac:dyDescent="0.25">
      <c r="G1463" s="292"/>
      <c r="H1463" s="292"/>
      <c r="I1463" s="292"/>
      <c r="J1463" s="292"/>
      <c r="K1463" s="292"/>
      <c r="L1463" s="292"/>
      <c r="M1463" s="292"/>
    </row>
    <row r="1464" spans="7:13" x14ac:dyDescent="0.25">
      <c r="G1464" s="292"/>
      <c r="H1464" s="292"/>
      <c r="I1464" s="292"/>
      <c r="J1464" s="292"/>
      <c r="K1464" s="292"/>
      <c r="L1464" s="292"/>
      <c r="M1464" s="292"/>
    </row>
    <row r="1465" spans="7:13" x14ac:dyDescent="0.25">
      <c r="G1465" s="292"/>
      <c r="H1465" s="292"/>
      <c r="I1465" s="292"/>
      <c r="J1465" s="292"/>
      <c r="K1465" s="292"/>
      <c r="L1465" s="292"/>
      <c r="M1465" s="292"/>
    </row>
    <row r="1466" spans="7:13" x14ac:dyDescent="0.25">
      <c r="G1466" s="292"/>
      <c r="H1466" s="292"/>
      <c r="I1466" s="292"/>
      <c r="J1466" s="292"/>
      <c r="K1466" s="292"/>
      <c r="L1466" s="292"/>
      <c r="M1466" s="292"/>
    </row>
    <row r="1467" spans="7:13" x14ac:dyDescent="0.25">
      <c r="G1467" s="292"/>
      <c r="H1467" s="292"/>
      <c r="I1467" s="292"/>
      <c r="J1467" s="292"/>
      <c r="K1467" s="292"/>
      <c r="L1467" s="292"/>
      <c r="M1467" s="292"/>
    </row>
    <row r="1468" spans="7:13" x14ac:dyDescent="0.25">
      <c r="G1468" s="292"/>
      <c r="H1468" s="292"/>
      <c r="I1468" s="292"/>
      <c r="J1468" s="292"/>
      <c r="K1468" s="292"/>
      <c r="L1468" s="292"/>
      <c r="M1468" s="292"/>
    </row>
    <row r="1469" spans="7:13" x14ac:dyDescent="0.25">
      <c r="G1469" s="292"/>
      <c r="H1469" s="292"/>
      <c r="I1469" s="292"/>
      <c r="J1469" s="292"/>
      <c r="K1469" s="292"/>
      <c r="L1469" s="292"/>
      <c r="M1469" s="292"/>
    </row>
    <row r="1470" spans="7:13" x14ac:dyDescent="0.25">
      <c r="G1470" s="292"/>
      <c r="H1470" s="292"/>
      <c r="I1470" s="292"/>
      <c r="J1470" s="292"/>
      <c r="K1470" s="292"/>
      <c r="L1470" s="292"/>
      <c r="M1470" s="292"/>
    </row>
    <row r="1471" spans="7:13" x14ac:dyDescent="0.25">
      <c r="G1471" s="292"/>
      <c r="H1471" s="292"/>
      <c r="I1471" s="292"/>
      <c r="J1471" s="292"/>
      <c r="K1471" s="292"/>
      <c r="L1471" s="292"/>
      <c r="M1471" s="292"/>
    </row>
    <row r="1472" spans="7:13" x14ac:dyDescent="0.25">
      <c r="G1472" s="292"/>
      <c r="H1472" s="292"/>
      <c r="I1472" s="292"/>
      <c r="J1472" s="292"/>
      <c r="K1472" s="292"/>
      <c r="L1472" s="292"/>
      <c r="M1472" s="292"/>
    </row>
    <row r="1473" spans="7:13" x14ac:dyDescent="0.25">
      <c r="G1473" s="292"/>
      <c r="H1473" s="292"/>
      <c r="I1473" s="292"/>
      <c r="J1473" s="292"/>
      <c r="K1473" s="292"/>
      <c r="L1473" s="292"/>
      <c r="M1473" s="292"/>
    </row>
    <row r="1474" spans="7:13" x14ac:dyDescent="0.25">
      <c r="G1474" s="292"/>
      <c r="H1474" s="292"/>
      <c r="I1474" s="292"/>
      <c r="J1474" s="292"/>
      <c r="K1474" s="292"/>
      <c r="L1474" s="292"/>
      <c r="M1474" s="292"/>
    </row>
    <row r="1475" spans="7:13" x14ac:dyDescent="0.25">
      <c r="G1475" s="292"/>
      <c r="H1475" s="292"/>
      <c r="I1475" s="292"/>
      <c r="J1475" s="292"/>
      <c r="K1475" s="292"/>
      <c r="L1475" s="292"/>
      <c r="M1475" s="292"/>
    </row>
    <row r="1476" spans="7:13" x14ac:dyDescent="0.25">
      <c r="G1476" s="292"/>
      <c r="H1476" s="292"/>
      <c r="I1476" s="292"/>
      <c r="J1476" s="292"/>
      <c r="K1476" s="292"/>
      <c r="L1476" s="292"/>
      <c r="M1476" s="292"/>
    </row>
    <row r="1477" spans="7:13" x14ac:dyDescent="0.25">
      <c r="G1477" s="292"/>
      <c r="H1477" s="292"/>
      <c r="I1477" s="292"/>
      <c r="J1477" s="292"/>
      <c r="K1477" s="292"/>
      <c r="L1477" s="292"/>
      <c r="M1477" s="292"/>
    </row>
    <row r="1478" spans="7:13" x14ac:dyDescent="0.25">
      <c r="G1478" s="292"/>
      <c r="H1478" s="292"/>
      <c r="I1478" s="292"/>
      <c r="J1478" s="292"/>
      <c r="K1478" s="292"/>
      <c r="L1478" s="292"/>
      <c r="M1478" s="292"/>
    </row>
    <row r="1479" spans="7:13" x14ac:dyDescent="0.25">
      <c r="G1479" s="292"/>
      <c r="H1479" s="292"/>
      <c r="I1479" s="292"/>
      <c r="J1479" s="292"/>
      <c r="K1479" s="292"/>
      <c r="L1479" s="292"/>
      <c r="M1479" s="292"/>
    </row>
    <row r="1480" spans="7:13" x14ac:dyDescent="0.25">
      <c r="G1480" s="292"/>
      <c r="H1480" s="292"/>
      <c r="I1480" s="292"/>
      <c r="J1480" s="292"/>
      <c r="K1480" s="292"/>
      <c r="L1480" s="292"/>
      <c r="M1480" s="292"/>
    </row>
    <row r="1481" spans="7:13" x14ac:dyDescent="0.25">
      <c r="G1481" s="292"/>
      <c r="H1481" s="292"/>
      <c r="I1481" s="292"/>
      <c r="J1481" s="292"/>
      <c r="K1481" s="292"/>
      <c r="L1481" s="292"/>
      <c r="M1481" s="292"/>
    </row>
    <row r="1482" spans="7:13" x14ac:dyDescent="0.25">
      <c r="G1482" s="292"/>
      <c r="H1482" s="292"/>
      <c r="I1482" s="292"/>
      <c r="J1482" s="292"/>
      <c r="K1482" s="292"/>
      <c r="L1482" s="292"/>
      <c r="M1482" s="292"/>
    </row>
    <row r="1483" spans="7:13" x14ac:dyDescent="0.25">
      <c r="G1483" s="292"/>
      <c r="H1483" s="292"/>
      <c r="I1483" s="292"/>
      <c r="J1483" s="292"/>
      <c r="K1483" s="292"/>
      <c r="L1483" s="292"/>
      <c r="M1483" s="292"/>
    </row>
    <row r="1484" spans="7:13" x14ac:dyDescent="0.25">
      <c r="G1484" s="292"/>
      <c r="H1484" s="292"/>
      <c r="I1484" s="292"/>
      <c r="J1484" s="292"/>
      <c r="K1484" s="292"/>
      <c r="L1484" s="292"/>
      <c r="M1484" s="292"/>
    </row>
    <row r="1485" spans="7:13" x14ac:dyDescent="0.25">
      <c r="G1485" s="292"/>
      <c r="H1485" s="292"/>
      <c r="I1485" s="292"/>
      <c r="J1485" s="292"/>
      <c r="K1485" s="292"/>
      <c r="L1485" s="292"/>
      <c r="M1485" s="292"/>
    </row>
    <row r="1486" spans="7:13" x14ac:dyDescent="0.25">
      <c r="G1486" s="292"/>
      <c r="H1486" s="292"/>
      <c r="I1486" s="292"/>
      <c r="J1486" s="292"/>
      <c r="K1486" s="292"/>
      <c r="L1486" s="292"/>
      <c r="M1486" s="292"/>
    </row>
    <row r="1487" spans="7:13" x14ac:dyDescent="0.25">
      <c r="G1487" s="292"/>
      <c r="H1487" s="292"/>
      <c r="I1487" s="292"/>
      <c r="J1487" s="292"/>
      <c r="K1487" s="292"/>
      <c r="L1487" s="292"/>
      <c r="M1487" s="292"/>
    </row>
    <row r="1488" spans="7:13" x14ac:dyDescent="0.25">
      <c r="G1488" s="292"/>
      <c r="H1488" s="292"/>
      <c r="I1488" s="292"/>
      <c r="J1488" s="292"/>
      <c r="K1488" s="292"/>
      <c r="L1488" s="292"/>
      <c r="M1488" s="292"/>
    </row>
    <row r="1489" spans="7:13" x14ac:dyDescent="0.25">
      <c r="G1489" s="292"/>
      <c r="H1489" s="292"/>
      <c r="I1489" s="292"/>
      <c r="J1489" s="292"/>
      <c r="K1489" s="292"/>
      <c r="L1489" s="292"/>
      <c r="M1489" s="292"/>
    </row>
    <row r="1490" spans="7:13" x14ac:dyDescent="0.25">
      <c r="G1490" s="292"/>
      <c r="H1490" s="292"/>
      <c r="I1490" s="292"/>
      <c r="J1490" s="292"/>
      <c r="K1490" s="292"/>
      <c r="L1490" s="292"/>
      <c r="M1490" s="292"/>
    </row>
    <row r="1491" spans="7:13" x14ac:dyDescent="0.25">
      <c r="G1491" s="292"/>
      <c r="H1491" s="292"/>
      <c r="I1491" s="292"/>
      <c r="J1491" s="292"/>
      <c r="K1491" s="292"/>
      <c r="L1491" s="292"/>
      <c r="M1491" s="292"/>
    </row>
    <row r="1492" spans="7:13" x14ac:dyDescent="0.25">
      <c r="G1492" s="292"/>
      <c r="H1492" s="292"/>
      <c r="I1492" s="292"/>
      <c r="J1492" s="292"/>
      <c r="K1492" s="292"/>
      <c r="L1492" s="292"/>
      <c r="M1492" s="292"/>
    </row>
    <row r="1493" spans="7:13" x14ac:dyDescent="0.25">
      <c r="G1493" s="292"/>
      <c r="H1493" s="292"/>
      <c r="I1493" s="292"/>
      <c r="J1493" s="292"/>
      <c r="K1493" s="292"/>
      <c r="L1493" s="292"/>
      <c r="M1493" s="292"/>
    </row>
    <row r="1494" spans="7:13" x14ac:dyDescent="0.25">
      <c r="G1494" s="292"/>
      <c r="H1494" s="292"/>
      <c r="I1494" s="292"/>
      <c r="J1494" s="292"/>
      <c r="K1494" s="292"/>
      <c r="L1494" s="292"/>
      <c r="M1494" s="292"/>
    </row>
    <row r="1495" spans="7:13" x14ac:dyDescent="0.25">
      <c r="G1495" s="292"/>
      <c r="H1495" s="292"/>
      <c r="I1495" s="292"/>
      <c r="J1495" s="292"/>
      <c r="K1495" s="292"/>
      <c r="L1495" s="29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4"/>
  <sheetViews>
    <sheetView topLeftCell="A46" workbookViewId="0">
      <selection activeCell="H64" sqref="H64"/>
    </sheetView>
  </sheetViews>
  <sheetFormatPr baseColWidth="10" defaultRowHeight="15" x14ac:dyDescent="0.25"/>
  <cols>
    <col min="1" max="1" width="17.28515625" bestFit="1" customWidth="1"/>
    <col min="2" max="3" width="15.42578125" bestFit="1" customWidth="1"/>
    <col min="4" max="4" width="16.5703125" bestFit="1" customWidth="1"/>
    <col min="5" max="5" width="17.7109375" bestFit="1" customWidth="1"/>
    <col min="6" max="6" width="16.42578125" bestFit="1" customWidth="1"/>
    <col min="7" max="7" width="18" bestFit="1" customWidth="1"/>
    <col min="8" max="8" width="16.28515625" bestFit="1" customWidth="1"/>
  </cols>
  <sheetData>
    <row r="1" spans="1:8" x14ac:dyDescent="0.25">
      <c r="A1" s="15" t="s">
        <v>47</v>
      </c>
      <c r="B1" s="15" t="s">
        <v>48</v>
      </c>
      <c r="C1" s="15" t="s">
        <v>49</v>
      </c>
      <c r="D1" s="15" t="s">
        <v>50</v>
      </c>
      <c r="E1" s="15" t="s">
        <v>51</v>
      </c>
      <c r="F1" s="15" t="s">
        <v>132</v>
      </c>
      <c r="G1" s="15" t="s">
        <v>107</v>
      </c>
      <c r="H1" s="15" t="s">
        <v>133</v>
      </c>
    </row>
    <row r="2" spans="1:8" x14ac:dyDescent="0.25">
      <c r="A2" t="str">
        <f>David!B3</f>
        <v>Brock Boeser</v>
      </c>
      <c r="B2" t="str">
        <f>Jérôme!B3</f>
        <v>Jaden Schwartz</v>
      </c>
      <c r="C2" t="str">
        <f>Steve!B3</f>
        <v>Artemi Panarin</v>
      </c>
      <c r="D2" t="str">
        <f>Nicolas!B3</f>
        <v>Jesper Bratt</v>
      </c>
      <c r="E2" t="str">
        <f>Vincent!B3</f>
        <v>Evgeny Kuznetsov</v>
      </c>
      <c r="F2" t="str">
        <f>Sébastien_STL!B3</f>
        <v>Sidney Crosby</v>
      </c>
      <c r="G2" t="str">
        <f>Paule!B3</f>
        <v>Kevin Labanc</v>
      </c>
      <c r="H2" t="str">
        <f>Sébastien_FAU!B3</f>
        <v>William Nylander</v>
      </c>
    </row>
    <row r="3" spans="1:8" x14ac:dyDescent="0.25">
      <c r="A3" t="str">
        <f>David!B4</f>
        <v>Pavel Buchnevich</v>
      </c>
      <c r="B3" t="str">
        <f>Jérôme!B4</f>
        <v>Jack Roslovic</v>
      </c>
      <c r="C3" t="str">
        <f>Steve!B4</f>
        <v>Mitchell Marner</v>
      </c>
      <c r="D3" t="str">
        <f>Nicolas!B4</f>
        <v>Patrick Kane</v>
      </c>
      <c r="E3" t="str">
        <f>Vincent!B4</f>
        <v>Clayton Keller</v>
      </c>
      <c r="F3" t="str">
        <f>Sébastien_STL!B4</f>
        <v>William Karlsson</v>
      </c>
      <c r="G3" t="str">
        <f>Paule!B4</f>
        <v>Steven Stamkos</v>
      </c>
      <c r="H3" t="str">
        <f>Sébastien_FAU!B4</f>
        <v>Mikael Granlund</v>
      </c>
    </row>
    <row r="4" spans="1:8" x14ac:dyDescent="0.25">
      <c r="A4" t="str">
        <f>David!B5</f>
        <v>Sean Monahan</v>
      </c>
      <c r="B4" t="str">
        <f>Jérôme!B5</f>
        <v>Sam Reinhart</v>
      </c>
      <c r="C4" t="str">
        <f>Steve!B5</f>
        <v>Claude Giroux</v>
      </c>
      <c r="D4" t="str">
        <f>Nicolas!B5</f>
        <v>Tomas Hertl</v>
      </c>
      <c r="E4" t="str">
        <f>Vincent!B5</f>
        <v>Nicklas Backstrom</v>
      </c>
      <c r="F4" t="str">
        <f>Sébastien_STL!B5</f>
        <v>Zach Hyman</v>
      </c>
      <c r="G4" t="str">
        <f>Paule!B5</f>
        <v>Viktor Arvidsson</v>
      </c>
      <c r="H4" t="str">
        <f>Sébastien_FAU!B5</f>
        <v>Gabriel Landeskog</v>
      </c>
    </row>
    <row r="5" spans="1:8" x14ac:dyDescent="0.25">
      <c r="A5" t="str">
        <f>David!B6</f>
        <v>Kevin Fiala</v>
      </c>
      <c r="B5" t="str">
        <f>Jérôme!B6</f>
        <v>Patrik Laine</v>
      </c>
      <c r="C5" t="str">
        <f>Steve!B6</f>
        <v>Vincent Trocheck</v>
      </c>
      <c r="D5" t="str">
        <f>Nicolas!B6</f>
        <v>Patrick Maroon</v>
      </c>
      <c r="E5" t="str">
        <f>Vincent!B6</f>
        <v>Mikko Rantanen</v>
      </c>
      <c r="F5" t="str">
        <f>Sébastien_STL!B6</f>
        <v>Leon Draisaitl</v>
      </c>
      <c r="G5" t="str">
        <f>Paule!B6</f>
        <v>Auston Matthews</v>
      </c>
      <c r="H5" t="str">
        <f>Sébastien_FAU!B6</f>
        <v>Phillip Danault</v>
      </c>
    </row>
    <row r="6" spans="1:8" x14ac:dyDescent="0.25">
      <c r="A6" t="str">
        <f>David!B7</f>
        <v>Vladimir Tarasenko</v>
      </c>
      <c r="B6" t="str">
        <f>Jérôme!B7</f>
        <v>Mika Zibanejad</v>
      </c>
      <c r="C6" t="str">
        <f>Steve!B7</f>
        <v>Elias Lindholm</v>
      </c>
      <c r="D6" t="str">
        <f>Nicolas!B7</f>
        <v>Matthew Tkachuk</v>
      </c>
      <c r="E6" t="str">
        <f>Vincent!B7</f>
        <v>Mark Scheifele</v>
      </c>
      <c r="F6" t="str">
        <f>Sébastien_STL!B7</f>
        <v>Teuvo Teravainen</v>
      </c>
      <c r="G6" t="str">
        <f>Paule!B7</f>
        <v>Dylan Larkin</v>
      </c>
      <c r="H6" t="str">
        <f>Sébastien_FAU!B7</f>
        <v>Charlie Coyle</v>
      </c>
    </row>
    <row r="7" spans="1:8" x14ac:dyDescent="0.25">
      <c r="A7" t="str">
        <f>David!B8</f>
        <v>Nikita Kucherov</v>
      </c>
      <c r="B7" t="str">
        <f>Jérôme!B8</f>
        <v>Jonathan Drouin</v>
      </c>
      <c r="C7" t="str">
        <f>Steve!B8</f>
        <v>Andreas Athanasiou</v>
      </c>
      <c r="D7" t="str">
        <f>Nicolas!B8</f>
        <v>Logan Couture</v>
      </c>
      <c r="E7" t="str">
        <f>Vincent!B8</f>
        <v>Alex Debrincat</v>
      </c>
      <c r="F7" t="str">
        <f>Sébastien_STL!B8</f>
        <v>Patrice Bergeron</v>
      </c>
      <c r="G7" t="str">
        <f>Paule!B8</f>
        <v>Jeff Skinner</v>
      </c>
      <c r="H7" t="str">
        <f>Sébastien_FAU!B8</f>
        <v>Tyler Johnson</v>
      </c>
    </row>
    <row r="8" spans="1:8" x14ac:dyDescent="0.25">
      <c r="A8" t="str">
        <f>David!B9</f>
        <v>Alex Tuch</v>
      </c>
      <c r="B8" t="str">
        <f>Jérôme!B9</f>
        <v>Jack Eichel</v>
      </c>
      <c r="C8" t="str">
        <f>Steve!B9</f>
        <v>Connor Mcdavid</v>
      </c>
      <c r="D8" t="str">
        <f>Nicolas!B9</f>
        <v>Bo Horvat</v>
      </c>
      <c r="E8" t="str">
        <f>Vincent!B9</f>
        <v>Brayden Point</v>
      </c>
      <c r="F8" t="str">
        <f>Sébastien_STL!B9</f>
        <v>Ondrej Kase</v>
      </c>
      <c r="G8" t="str">
        <f>Paule!B9</f>
        <v>Pierre-Luc Dubois</v>
      </c>
      <c r="H8" t="str">
        <f>Sébastien_FAU!B9</f>
        <v>Nazem Kadri</v>
      </c>
    </row>
    <row r="9" spans="1:8" x14ac:dyDescent="0.25">
      <c r="A9" t="str">
        <f>David!B10</f>
        <v>Blake Wheeler</v>
      </c>
      <c r="B9" t="str">
        <f>Jérôme!B10</f>
        <v>Nikolaj Ehlers</v>
      </c>
      <c r="C9" t="str">
        <f>Steve!B10</f>
        <v>Jakub Voracek</v>
      </c>
      <c r="D9" t="str">
        <f>Nicolas!B10</f>
        <v>Cam Atkinson</v>
      </c>
      <c r="E9" t="str">
        <f>Vincent!B10</f>
        <v>Elias Pettersson</v>
      </c>
      <c r="F9" t="str">
        <f>Sébastien_STL!B10</f>
        <v>Alexander Kerfoot</v>
      </c>
      <c r="G9" t="str">
        <f>Paule!B10</f>
        <v>Matt Duchene</v>
      </c>
      <c r="H9" t="str">
        <f>Sébastien_FAU!B10</f>
        <v>Nico Hischier</v>
      </c>
    </row>
    <row r="10" spans="1:8" x14ac:dyDescent="0.25">
      <c r="A10" t="str">
        <f>David!B11</f>
        <v>Eric Staal</v>
      </c>
      <c r="B10" t="str">
        <f>Jérôme!B11</f>
        <v>Jonathan Marchessault</v>
      </c>
      <c r="C10" t="str">
        <f>Steve!B11</f>
        <v>Travis Konecny</v>
      </c>
      <c r="D10" t="str">
        <f>Nicolas!B11</f>
        <v>Tyler seguin</v>
      </c>
      <c r="E10" t="str">
        <f>Vincent!B11</f>
        <v>John Tavares</v>
      </c>
      <c r="F10" t="str">
        <f>Sébastien_STL!B11</f>
        <v>Brendan Perlini</v>
      </c>
      <c r="G10" t="str">
        <f>Paule!B11</f>
        <v>Ryan Nugent-Hopkins</v>
      </c>
      <c r="H10" t="str">
        <f>Sébastien_FAU!B11</f>
        <v>Yanni Gourde</v>
      </c>
    </row>
    <row r="11" spans="1:8" x14ac:dyDescent="0.25">
      <c r="A11" t="str">
        <f>David!B12</f>
        <v>Jake Guentzel</v>
      </c>
      <c r="B11" t="str">
        <f>Jérôme!B12</f>
        <v>Alex Galchenyuk</v>
      </c>
      <c r="C11" t="str">
        <f>Steve!B12</f>
        <v>Johnny Gaudreau</v>
      </c>
      <c r="D11" t="str">
        <f>Nicolas!B12</f>
        <v>Filip Forsberg</v>
      </c>
      <c r="E11" t="str">
        <f>Vincent!B12</f>
        <v>Jonathan Huberdeau</v>
      </c>
      <c r="F11" t="str">
        <f>Sébastien_STL!B12</f>
        <v>Evgeni Dadonov</v>
      </c>
      <c r="G11" t="str">
        <f>Paule!B12</f>
        <v>Phil Kessel</v>
      </c>
      <c r="H11" t="str">
        <f>Sébastien_FAU!B12</f>
        <v>Max Domi</v>
      </c>
    </row>
    <row r="12" spans="1:8" x14ac:dyDescent="0.25">
      <c r="A12" t="str">
        <f>David!B13</f>
        <v>Brad Marchand</v>
      </c>
      <c r="B12" t="str">
        <f>Jérôme!B13</f>
        <v>Anthony Mantha</v>
      </c>
      <c r="C12" t="str">
        <f>Steve!B13</f>
        <v>Sean Couturier</v>
      </c>
      <c r="D12" t="str">
        <f>Nicolas!B13</f>
        <v>Rickard Rakell</v>
      </c>
      <c r="E12" t="str">
        <f>Vincent!B13</f>
        <v>Nathan Mackinnon</v>
      </c>
      <c r="F12" t="str">
        <f>Sébastien_STL!B13</f>
        <v>Mike Hoffman</v>
      </c>
      <c r="G12" t="str">
        <f>Paule!B13</f>
        <v>Colton Sissons</v>
      </c>
      <c r="H12" t="str">
        <f>Sébastien_FAU!B13</f>
        <v>Kasperi Kapanen</v>
      </c>
    </row>
    <row r="13" spans="1:8" x14ac:dyDescent="0.25">
      <c r="A13" t="str">
        <f>David!B14</f>
        <v>Sebastian Aho</v>
      </c>
      <c r="B13" t="str">
        <f>Jérôme!B14</f>
        <v>Aleksander Barkov</v>
      </c>
      <c r="C13" t="str">
        <f>Steve!B14</f>
        <v>Ryan Dzingel</v>
      </c>
      <c r="D13" t="str">
        <f>Nicolas!B14</f>
        <v>Paul Byron</v>
      </c>
      <c r="E13" t="str">
        <f>Vincent!B14</f>
        <v>Mathew Barzal</v>
      </c>
      <c r="F13" t="str">
        <f>Sébastien_STL!B14</f>
        <v>Evgeni Malkin</v>
      </c>
      <c r="G13" t="str">
        <f>Paule!B14</f>
        <v>Oliver Bjorkstrand</v>
      </c>
      <c r="H13" t="str">
        <f>Sébastien_FAU!B14</f>
        <v>Devin Shore</v>
      </c>
    </row>
    <row r="14" spans="1:8" x14ac:dyDescent="0.25">
      <c r="A14" t="str">
        <f>David!B15</f>
        <v>Joshua Morrissey</v>
      </c>
      <c r="B14" t="str">
        <f>Jérôme!B15</f>
        <v>Dougie Hamilton</v>
      </c>
      <c r="C14" t="str">
        <f>Steve!B15</f>
        <v>Charlie Mcavoy</v>
      </c>
      <c r="D14" t="str">
        <f>Nicolas!B15</f>
        <v>Victor Hedman</v>
      </c>
      <c r="E14" t="str">
        <f>Vincent!B15</f>
        <v>Torey Krug</v>
      </c>
      <c r="F14" t="str">
        <f>Sébastien_STL!B15</f>
        <v>Jake Gardiner</v>
      </c>
      <c r="G14" t="str">
        <f>Paule!B15</f>
        <v>Alex Pietrangelo</v>
      </c>
      <c r="H14" t="str">
        <f>Sébastien_FAU!B15</f>
        <v>Mattias Ekholm</v>
      </c>
    </row>
    <row r="15" spans="1:8" x14ac:dyDescent="0.25">
      <c r="A15" t="str">
        <f>David!B16</f>
        <v>Colin Miller</v>
      </c>
      <c r="B15" t="str">
        <f>Jérôme!B16</f>
        <v>Keith Yandle</v>
      </c>
      <c r="C15" t="str">
        <f>Steve!B16</f>
        <v>Jake Muzzin</v>
      </c>
      <c r="D15" t="str">
        <f>Nicolas!B16</f>
        <v>Ryan Ellis</v>
      </c>
      <c r="E15" t="str">
        <f>Vincent!B16</f>
        <v>Ivan Provorov</v>
      </c>
      <c r="F15" t="str">
        <f>Sébastien_STL!B16</f>
        <v>John Carlson</v>
      </c>
      <c r="G15" t="str">
        <f>Paule!B16</f>
        <v>Brandon Montour</v>
      </c>
      <c r="H15" t="str">
        <f>Sébastien_FAU!B16</f>
        <v>Will Butcher</v>
      </c>
    </row>
    <row r="16" spans="1:8" x14ac:dyDescent="0.25">
      <c r="A16" t="str">
        <f>David!B17</f>
        <v>John Klingberg</v>
      </c>
      <c r="B16" t="str">
        <f>Jérôme!B17</f>
        <v>Shea Theodore</v>
      </c>
      <c r="C16" t="str">
        <f>Steve!B17</f>
        <v>Madison Bowey</v>
      </c>
      <c r="D16" t="str">
        <f>Nicolas!B17</f>
        <v>Tyson Barrie</v>
      </c>
      <c r="E16" t="str">
        <f>Vincent!B17</f>
        <v>Oliver Ekman-Larsson</v>
      </c>
      <c r="F16" t="str">
        <f>Sébastien_STL!B17</f>
        <v>Zachary Werenski</v>
      </c>
      <c r="G16" t="str">
        <f>Paule!B17</f>
        <v>Noah Hanifin</v>
      </c>
      <c r="H16" t="str">
        <f>Sébastien_FAU!B17</f>
        <v>Maxime Lajoie</v>
      </c>
    </row>
    <row r="17" spans="1:8" x14ac:dyDescent="0.25">
      <c r="A17" t="str">
        <f>David!B18</f>
        <v>Rasmus Ristolainen</v>
      </c>
      <c r="B17" t="str">
        <f>Jérôme!B18</f>
        <v>Oliver Kylington</v>
      </c>
      <c r="C17" t="str">
        <f>Steve!B18</f>
        <v>TJ Brodie</v>
      </c>
      <c r="D17" t="str">
        <f>Nicolas!B18</f>
        <v>Troy Stecher</v>
      </c>
      <c r="E17" t="str">
        <f>Vincent!B18</f>
        <v>Shayne Gostisbehere</v>
      </c>
      <c r="F17" t="str">
        <f>Sébastien_STL!B18</f>
        <v>Seth Jones</v>
      </c>
      <c r="G17" t="str">
        <f>Paule!B18</f>
        <v>Esa Lindell</v>
      </c>
      <c r="H17" t="str">
        <f>Sébastien_FAU!B18</f>
        <v>Damon Severson</v>
      </c>
    </row>
    <row r="18" spans="1:8" x14ac:dyDescent="0.25">
      <c r="A18" t="str">
        <f>David!B19</f>
        <v>Brent Burns</v>
      </c>
      <c r="B18" t="str">
        <f>Jérôme!B19</f>
        <v>Thomas Chabot</v>
      </c>
      <c r="C18" t="str">
        <f>Steve!B19</f>
        <v>Travis Dermott</v>
      </c>
      <c r="D18" t="str">
        <f>Nicolas!B19</f>
        <v>Rasmus Dahlin</v>
      </c>
      <c r="E18" t="str">
        <f>Vincent!B19</f>
        <v>Roman Josi</v>
      </c>
      <c r="F18" t="str">
        <f>Sébastien_STL!B19</f>
        <v>Vince Dunn</v>
      </c>
      <c r="G18" t="str">
        <f>Paule!B19</f>
        <v>Ryan Pulock</v>
      </c>
      <c r="H18" t="str">
        <f>Sébastien_FAU!B19</f>
        <v>Justin Faulk</v>
      </c>
    </row>
    <row r="19" spans="1:8" x14ac:dyDescent="0.25">
      <c r="A19" t="str">
        <f>David!B20</f>
        <v>Erik Karlsson</v>
      </c>
      <c r="B19" t="str">
        <f>Jérôme!B20</f>
        <v>Ryan Mcdonagh</v>
      </c>
      <c r="C19" t="str">
        <f>Steve!B20</f>
        <v>Neal Pionk</v>
      </c>
      <c r="D19" t="str">
        <f>Nicolas!B20</f>
        <v>Darnell Nurse</v>
      </c>
      <c r="E19" t="str">
        <f>Vincent!B20</f>
        <v>Morgan Rielly</v>
      </c>
      <c r="F19" t="str">
        <f>Sébastien_STL!B20</f>
        <v>Justin Schultz</v>
      </c>
      <c r="G19" t="str">
        <f>Paule!B20</f>
        <v>Erik Gustafsson</v>
      </c>
      <c r="H19" t="str">
        <f>Sébastien_FAU!B20</f>
        <v>Jared Spurgeon</v>
      </c>
    </row>
    <row r="20" spans="1:8" x14ac:dyDescent="0.25">
      <c r="A20" t="str">
        <f>David!B21</f>
        <v>John Gibson</v>
      </c>
      <c r="B20" t="str">
        <f>Jérôme!B21</f>
        <v>Antti Raanta</v>
      </c>
      <c r="C20" t="str">
        <f>Steve!B21</f>
        <v>Martin Jones</v>
      </c>
      <c r="D20" t="str">
        <f>Nicolas!B21</f>
        <v>Marc-André Fleury</v>
      </c>
      <c r="E20" t="str">
        <f>Vincent!B21</f>
        <v>Jonathan Quick</v>
      </c>
      <c r="F20" t="str">
        <f>Sébastien_STL!B21</f>
        <v>Matt Murray</v>
      </c>
      <c r="G20" t="str">
        <f>Paule!B21</f>
        <v>Andrei Vasilevskiy</v>
      </c>
      <c r="H20" t="str">
        <f>Sébastien_FAU!B21</f>
        <v>Jake Allen</v>
      </c>
    </row>
    <row r="21" spans="1:8" x14ac:dyDescent="0.25">
      <c r="A21" t="str">
        <f>David!B22</f>
        <v>Sergei Bobrovsky</v>
      </c>
      <c r="B21" t="str">
        <f>Jérôme!B22</f>
        <v>Juuse Saros</v>
      </c>
      <c r="C21" t="str">
        <f>Steve!B22</f>
        <v>Connor Hellebuyck</v>
      </c>
      <c r="D21" t="str">
        <f>Nicolas!B22</f>
        <v>Frederik Andersen</v>
      </c>
      <c r="E21" t="str">
        <f>Vincent!B22</f>
        <v>Braden Holtby</v>
      </c>
      <c r="F21" t="str">
        <f>Sébastien_STL!B22</f>
        <v>Devan Dubnyk</v>
      </c>
      <c r="G21" t="str">
        <f>Paule!B22</f>
        <v>Pekka Rinne</v>
      </c>
      <c r="H21" t="str">
        <f>Sébastien_FAU!B22</f>
        <v>Tuukka Rask</v>
      </c>
    </row>
    <row r="22" spans="1:8" x14ac:dyDescent="0.25">
      <c r="A22" t="str">
        <f>David!B23</f>
        <v>Ben Bishop</v>
      </c>
      <c r="B22" t="str">
        <f>Jérôme!B23</f>
        <v>Tyson Jost</v>
      </c>
      <c r="C22" t="str">
        <f>Steve!B23</f>
        <v>Anthony Cirelli</v>
      </c>
      <c r="D22" t="str">
        <f>Nicolas!B23</f>
        <v>Robby Fabbri</v>
      </c>
      <c r="E22" t="str">
        <f>Vincent!B23</f>
        <v>Jacob Markstrom</v>
      </c>
      <c r="F22" t="str">
        <f>Sébastien_STL!B23</f>
        <v>Joshua Ho-Sang</v>
      </c>
      <c r="G22" t="str">
        <f>Paule!B23</f>
        <v>Carter Hart</v>
      </c>
      <c r="H22" t="str">
        <f>Sébastien_FAU!B23</f>
        <v>Victor Mete</v>
      </c>
    </row>
    <row r="23" spans="1:8" x14ac:dyDescent="0.25">
      <c r="A23" t="str">
        <f>David!B24</f>
        <v>Christian Fischer</v>
      </c>
      <c r="B23" t="str">
        <f>Jérôme!B24</f>
        <v>Ty Rattie</v>
      </c>
      <c r="C23" t="str">
        <f>Steve!B24</f>
        <v>Ryan Hartman</v>
      </c>
      <c r="D23" t="str">
        <f>Nicolas!B24</f>
        <v>Erik Haula</v>
      </c>
      <c r="E23" t="str">
        <f>Vincent!B24</f>
        <v>Mikhail Sergachev</v>
      </c>
      <c r="F23" t="str">
        <f>Sébastien_STL!B24</f>
        <v>Danton Heinen</v>
      </c>
      <c r="G23" t="str">
        <f>Paule!B24</f>
        <v>Brayden Schenn</v>
      </c>
      <c r="H23" t="str">
        <f>Sébastien_FAU!B24</f>
        <v>Markus Nutivaara</v>
      </c>
    </row>
    <row r="24" spans="1:8" x14ac:dyDescent="0.25">
      <c r="A24" t="str">
        <f>David!B25</f>
        <v>David Pastrnak</v>
      </c>
      <c r="B24" t="str">
        <f>Jérôme!B25</f>
        <v>Taylor Hall</v>
      </c>
      <c r="C24" t="str">
        <f>Steve!B25</f>
        <v>Anders Lee</v>
      </c>
      <c r="D24" t="str">
        <f>Nicolas!B25</f>
        <v>Artturi Lehkonen</v>
      </c>
      <c r="E24" t="str">
        <f>Vincent!B25</f>
        <v>Robert Thomas</v>
      </c>
      <c r="F24" t="str">
        <f>Sébastien_STL!B25</f>
        <v>Adrian Kempe</v>
      </c>
      <c r="G24" t="str">
        <f>Paule!B25</f>
        <v>Matt Dumba</v>
      </c>
      <c r="H24" t="str">
        <f>Sébastien_FAU!B25</f>
        <v>Michael Matheson</v>
      </c>
    </row>
    <row r="25" spans="1:8" x14ac:dyDescent="0.25">
      <c r="A25" t="str">
        <f>David!B26</f>
        <v>Filip Chytil</v>
      </c>
      <c r="B25">
        <f>Jérôme!B26</f>
        <v>0</v>
      </c>
      <c r="C25" t="str">
        <f>Steve!B26</f>
        <v>Nikolay Goldobin</v>
      </c>
      <c r="D25" t="str">
        <f>Nicolas!B26</f>
        <v>Andreas Johnsson</v>
      </c>
      <c r="E25" t="str">
        <f>Vincent!B26</f>
        <v>Jesse Puljujarvi</v>
      </c>
      <c r="F25" t="str">
        <f>Sébastien_STL!B26</f>
        <v>Casey DeSmith</v>
      </c>
      <c r="G25">
        <f>Paule!B26</f>
        <v>0</v>
      </c>
      <c r="H25" t="str">
        <f>Sébastien_FAU!B26</f>
        <v>Philipp Grubauer</v>
      </c>
    </row>
    <row r="26" spans="1:8" x14ac:dyDescent="0.25">
      <c r="A26">
        <f>David!B27</f>
        <v>0</v>
      </c>
      <c r="B26">
        <f>Jérôme!B27</f>
        <v>0</v>
      </c>
      <c r="C26" t="str">
        <f>Steve!B27</f>
        <v>Jordan Binnington</v>
      </c>
      <c r="D26">
        <f>Nicolas!B27</f>
        <v>0</v>
      </c>
      <c r="E26">
        <f>Vincent!B27</f>
        <v>0</v>
      </c>
      <c r="F26">
        <f>Sébastien_STL!B27</f>
        <v>0</v>
      </c>
      <c r="G26">
        <f>Paule!B27</f>
        <v>0</v>
      </c>
      <c r="H26" t="str">
        <f>Sébastien_FAU!B27</f>
        <v>Oscar Klefbom</v>
      </c>
    </row>
    <row r="27" spans="1:8" x14ac:dyDescent="0.25">
      <c r="A27">
        <f>David!B28</f>
        <v>0</v>
      </c>
      <c r="B27">
        <f>Jérôme!B28</f>
        <v>0</v>
      </c>
      <c r="C27">
        <f>Steve!B28</f>
        <v>0</v>
      </c>
      <c r="D27">
        <f>Nicolas!B28</f>
        <v>0</v>
      </c>
      <c r="E27">
        <f>Vincent!B28</f>
        <v>0</v>
      </c>
      <c r="F27">
        <f>Sébastien_STL!B28</f>
        <v>0</v>
      </c>
      <c r="G27">
        <f>Paule!B28</f>
        <v>0</v>
      </c>
      <c r="H27">
        <f>Sébastien_FAU!B28</f>
        <v>0</v>
      </c>
    </row>
    <row r="28" spans="1:8" x14ac:dyDescent="0.25">
      <c r="A28">
        <f>David!B29</f>
        <v>0</v>
      </c>
      <c r="B28">
        <f>Jérôme!B29</f>
        <v>0</v>
      </c>
      <c r="C28">
        <f>Steve!B29</f>
        <v>0</v>
      </c>
      <c r="D28">
        <f>Nicolas!B29</f>
        <v>0</v>
      </c>
      <c r="E28">
        <f>Vincent!B29</f>
        <v>0</v>
      </c>
      <c r="F28">
        <f>Sébastien_STL!B29</f>
        <v>0</v>
      </c>
      <c r="G28">
        <f>Paule!B29</f>
        <v>0</v>
      </c>
      <c r="H28">
        <f>Sébastien_FAU!B29</f>
        <v>0</v>
      </c>
    </row>
    <row r="29" spans="1:8" x14ac:dyDescent="0.25">
      <c r="A29" s="45">
        <f>David!B30</f>
        <v>0</v>
      </c>
      <c r="B29" s="45">
        <f>Jérôme!B30</f>
        <v>0</v>
      </c>
      <c r="C29" s="45">
        <f>Steve!B30</f>
        <v>0</v>
      </c>
      <c r="D29" s="45">
        <f>Nicolas!B30</f>
        <v>0</v>
      </c>
      <c r="E29" s="45">
        <f>Vincent!B30</f>
        <v>0</v>
      </c>
      <c r="F29" s="45">
        <f>Sébastien_STL!B30</f>
        <v>0</v>
      </c>
      <c r="G29" s="45">
        <f>Paule!B30</f>
        <v>0</v>
      </c>
      <c r="H29" s="45">
        <f>Sébastien_FAU!B30</f>
        <v>0</v>
      </c>
    </row>
    <row r="30" spans="1:8" x14ac:dyDescent="0.25">
      <c r="A30" s="8" t="str">
        <f>David!B39</f>
        <v>Jakub Zboril</v>
      </c>
      <c r="B30" s="8" t="str">
        <f>Jérôme!B39</f>
        <v>Nikita Scherbak</v>
      </c>
      <c r="C30" s="8" t="str">
        <f>Steve!B39</f>
        <v>Daniel Sprong</v>
      </c>
      <c r="D30" s="8" t="str">
        <f>Nicolas!B39</f>
        <v>Sam Bennett</v>
      </c>
      <c r="E30" s="8" t="e">
        <f>Vincent!#REF!</f>
        <v>#REF!</v>
      </c>
      <c r="F30" s="8" t="str">
        <f>Sébastien_STL!B39</f>
        <v>Jake Virtanen</v>
      </c>
      <c r="G30" s="8" t="str">
        <f>Paule!B39</f>
        <v>Pavel Zacha</v>
      </c>
      <c r="H30" s="8" t="str">
        <f>Sébastien_FAU!B39</f>
        <v>Alexander Nylander</v>
      </c>
    </row>
    <row r="31" spans="1:8" x14ac:dyDescent="0.25">
      <c r="A31" s="6" t="e">
        <f>David!#REF!</f>
        <v>#REF!</v>
      </c>
      <c r="B31" s="6" t="str">
        <f>Jérôme!B40</f>
        <v>Dennis Cholowski</v>
      </c>
      <c r="C31" s="6" t="str">
        <f>Steve!B40</f>
        <v>Joel Eriksson Ek</v>
      </c>
      <c r="D31" s="6" t="str">
        <f>Nicolas!B40</f>
        <v>Michael Dal Colle</v>
      </c>
      <c r="E31" s="6" t="str">
        <f>Vincent!B39</f>
        <v>Julius Honka</v>
      </c>
      <c r="F31" s="6" t="str">
        <f>Sébastien_STL!B40</f>
        <v>Dylan Strome</v>
      </c>
      <c r="G31" s="6" t="str">
        <f>Paule!B40</f>
        <v>Haydn Fleury</v>
      </c>
      <c r="H31" s="6" t="str">
        <f>Sébastien_FAU!B40</f>
        <v>Michael Mcleod</v>
      </c>
    </row>
    <row r="32" spans="1:8" x14ac:dyDescent="0.25">
      <c r="A32" s="6" t="str">
        <f>David!B40</f>
        <v>Jakob Chychrun</v>
      </c>
      <c r="B32" s="6" t="str">
        <f>Jérôme!B41</f>
        <v>Julien Gauthier</v>
      </c>
      <c r="C32" s="6" t="e">
        <f>Steve!#REF!</f>
        <v>#REF!</v>
      </c>
      <c r="D32" s="6" t="str">
        <f>Nicolas!B41</f>
        <v>Jake Debrusk</v>
      </c>
      <c r="E32" s="6" t="str">
        <f>Vincent!B40</f>
        <v>Kyle Connor</v>
      </c>
      <c r="F32" s="6" t="str">
        <f>Sébastien_STL!B41</f>
        <v>Timo Meier</v>
      </c>
      <c r="G32" s="6" t="str">
        <f>Paule!B41</f>
        <v>Anthony DeAngelo</v>
      </c>
      <c r="H32" s="6" t="str">
        <f>Sébastien_FAU!B41</f>
        <v>Samuel Girard</v>
      </c>
    </row>
    <row r="33" spans="1:8" x14ac:dyDescent="0.25">
      <c r="A33" s="6" t="str">
        <f>David!B41</f>
        <v>Riley Tufte</v>
      </c>
      <c r="B33" s="6" t="str">
        <f>Jérôme!B42</f>
        <v>Lucas Johansen</v>
      </c>
      <c r="C33" s="6" t="str">
        <f>Steve!B41</f>
        <v>Cam Morrison</v>
      </c>
      <c r="D33" s="6" t="str">
        <f>Nicolas!B42</f>
        <v>Noah Juulsen</v>
      </c>
      <c r="E33" s="6" t="str">
        <f>Vincent!B41</f>
        <v>Jeremy Roy</v>
      </c>
      <c r="F33" s="6" t="str">
        <f>Sébastien_STL!B42</f>
        <v>Anthony Beauvillier</v>
      </c>
      <c r="G33" s="6" t="str">
        <f>Paule!B42</f>
        <v>Kieffer Bellows</v>
      </c>
      <c r="H33" s="6" t="str">
        <f>Sébastien_FAU!B42</f>
        <v>Adam Mascherin</v>
      </c>
    </row>
    <row r="34" spans="1:8" x14ac:dyDescent="0.25">
      <c r="A34" s="6" t="str">
        <f>David!B42</f>
        <v>Sam Steel</v>
      </c>
      <c r="B34" s="6" t="str">
        <f>Jérôme!B43</f>
        <v>Cale Makar</v>
      </c>
      <c r="C34" s="6" t="str">
        <f>Steve!B42</f>
        <v>Nathan Bastian</v>
      </c>
      <c r="D34" s="6" t="str">
        <f>Nicolas!B43</f>
        <v>Logan Brown</v>
      </c>
      <c r="E34" s="6" t="str">
        <f>Vincent!B42</f>
        <v>Colin White</v>
      </c>
      <c r="F34" s="6" t="str">
        <f>Sébastien_STL!B43</f>
        <v>Olli Juolevi</v>
      </c>
      <c r="G34" s="6" t="str">
        <f>Paule!B43</f>
        <v>Nolan Patrick</v>
      </c>
      <c r="H34" s="6" t="e">
        <f>Sébastien_FAU!#REF!</f>
        <v>#REF!</v>
      </c>
    </row>
    <row r="35" spans="1:8" x14ac:dyDescent="0.25">
      <c r="A35" s="6" t="str">
        <f>David!B43</f>
        <v>Lias Andersson</v>
      </c>
      <c r="B35" s="6" t="str">
        <f>Jérôme!B44</f>
        <v>Joni Ikonen</v>
      </c>
      <c r="C35" s="6" t="str">
        <f>Steve!B44</f>
        <v>Gabriel Vilardi</v>
      </c>
      <c r="D35" s="6" t="str">
        <f>Nicolas!B44</f>
        <v>Dante Fabbro</v>
      </c>
      <c r="E35" s="6" t="e">
        <f>Vincent!#REF!</f>
        <v>#REF!</v>
      </c>
      <c r="F35" s="6" t="str">
        <f>Sébastien_STL!B44</f>
        <v>Jake Bean</v>
      </c>
      <c r="G35" s="6" t="str">
        <f>Paule!B44</f>
        <v>Morgan Geekie</v>
      </c>
      <c r="H35" s="6" t="str">
        <f>Sébastien_FAU!B43</f>
        <v>Cal Foote</v>
      </c>
    </row>
    <row r="36" spans="1:8" x14ac:dyDescent="0.25">
      <c r="A36" s="6" t="str">
        <f>David!B44</f>
        <v>Casey Mittelstadt</v>
      </c>
      <c r="B36" s="6" t="str">
        <f>Jérôme!B46</f>
        <v>Quintin Hughes</v>
      </c>
      <c r="C36" s="6" t="str">
        <f>Steve!B45</f>
        <v>Conor Timmins</v>
      </c>
      <c r="D36" s="6" t="str">
        <f>Nicolas!B45</f>
        <v>Brett Howden</v>
      </c>
      <c r="E36" s="6" t="str">
        <f>Vincent!B43</f>
        <v>Nicolas Petan</v>
      </c>
      <c r="F36" s="6" t="str">
        <f>Sébastien_STL!B45</f>
        <v>Henrik Borgstrom</v>
      </c>
      <c r="G36" s="6" t="str">
        <f>Paule!B45</f>
        <v>Jason Robertson</v>
      </c>
      <c r="H36" s="6" t="str">
        <f>Sébastien_FAU!B44</f>
        <v>Kailer Yamamoto</v>
      </c>
    </row>
    <row r="37" spans="1:8" x14ac:dyDescent="0.25">
      <c r="A37" s="6" t="str">
        <f>David!B45</f>
        <v>Klim Kostin</v>
      </c>
      <c r="B37" s="6" t="str">
        <f>Jérôme!B47</f>
        <v>Brady Tkachuk</v>
      </c>
      <c r="C37" s="6" t="str">
        <f>Steve!B46</f>
        <v>Kole Lind</v>
      </c>
      <c r="D37" s="6" t="str">
        <f>Nicolas!B46</f>
        <v>Cody Glass</v>
      </c>
      <c r="E37" s="6" t="str">
        <f>Vincent!B44</f>
        <v>German Rubtsov</v>
      </c>
      <c r="F37" s="6" t="str">
        <f>Sébastien_STL!B46</f>
        <v>Luke Kunin</v>
      </c>
      <c r="G37" s="6" t="str">
        <f>Paule!B46</f>
        <v>Oliver Wahlstrom</v>
      </c>
      <c r="H37" s="6" t="str">
        <f>Sébastien_FAU!B45</f>
        <v>Eeli Tolvanen</v>
      </c>
    </row>
    <row r="38" spans="1:8" x14ac:dyDescent="0.25">
      <c r="A38" s="6" t="e">
        <f>David!#REF!</f>
        <v>#REF!</v>
      </c>
      <c r="B38" s="6" t="str">
        <f>Jérôme!B48</f>
        <v>K'Andre Miller</v>
      </c>
      <c r="C38" s="6" t="str">
        <f>Steve!B47</f>
        <v>Morgan Frost</v>
      </c>
      <c r="D38" s="6" t="str">
        <f>Nicolas!B47</f>
        <v>Juuso Valimaki</v>
      </c>
      <c r="E38" s="6" t="e">
        <f>Vincent!#REF!</f>
        <v>#REF!</v>
      </c>
      <c r="F38" s="6" t="str">
        <f>Sébastien_STL!B47</f>
        <v>Jakub Vrana</v>
      </c>
      <c r="G38" s="6" t="str">
        <f>Paule!B47</f>
        <v>Akil Thomas</v>
      </c>
      <c r="H38" s="6" t="str">
        <f>Sébastien_FAU!B46</f>
        <v>Andrei Svechnikov</v>
      </c>
    </row>
    <row r="39" spans="1:8" x14ac:dyDescent="0.25">
      <c r="A39" s="6" t="str">
        <f>David!B46</f>
        <v>Reilly Walsh</v>
      </c>
      <c r="B39" s="6" t="str">
        <f>Jérôme!B49</f>
        <v>Bode Wilde</v>
      </c>
      <c r="C39" s="6" t="str">
        <f>Steve!B48</f>
        <v>Adam Boqvist</v>
      </c>
      <c r="D39" s="6" t="str">
        <f>Nicolas!B48</f>
        <v>Shane Bowers</v>
      </c>
      <c r="E39" s="6" t="str">
        <f>Vincent!B45</f>
        <v>Lawson Crouse</v>
      </c>
      <c r="F39" s="6" t="str">
        <f>Sébastien_STL!B48</f>
        <v>Owen Tippett</v>
      </c>
      <c r="G39" s="6" t="str">
        <f>Paule!B48</f>
        <v>Mitchell Gibson</v>
      </c>
      <c r="H39" s="6" t="str">
        <f>Sébastien_FAU!B47</f>
        <v>Noah Dobson</v>
      </c>
    </row>
    <row r="40" spans="1:8" x14ac:dyDescent="0.25">
      <c r="A40" s="6" t="str">
        <f>David!B47</f>
        <v>Evan Bouchard</v>
      </c>
      <c r="B40" s="6" t="str">
        <f>Jérôme!B50</f>
        <v>Joel Farabee</v>
      </c>
      <c r="C40" s="6" t="str">
        <f>Steve!B49</f>
        <v>Ty Dellandrea</v>
      </c>
      <c r="D40" s="6" t="str">
        <f>Nicolas!B49</f>
        <v>Jaret Anderson-Dolan</v>
      </c>
      <c r="E40" s="6" t="e">
        <f>Vincent!#REF!</f>
        <v>#REF!</v>
      </c>
      <c r="F40" s="6" t="str">
        <f>Sébastien_STL!B49</f>
        <v>Nick Suzuki</v>
      </c>
      <c r="G40" s="6">
        <f>Paule!B49</f>
        <v>0</v>
      </c>
      <c r="H40" s="6" t="str">
        <f>Sébastien_FAU!B48</f>
        <v>Alexander Alexeyev</v>
      </c>
    </row>
    <row r="41" spans="1:8" x14ac:dyDescent="0.25">
      <c r="A41" s="6" t="str">
        <f>David!B48</f>
        <v>Ty Smith</v>
      </c>
      <c r="B41" s="6">
        <f>Jérôme!B51</f>
        <v>0</v>
      </c>
      <c r="C41" s="6" t="str">
        <f>Steve!B50</f>
        <v>Liam Foudy</v>
      </c>
      <c r="D41" s="6" t="e">
        <f>Nicolas!#REF!</f>
        <v>#REF!</v>
      </c>
      <c r="E41" s="6" t="str">
        <f>Vincent!B46</f>
        <v>Miro Heiskanen</v>
      </c>
      <c r="F41" s="6" t="str">
        <f>Sébastien_STL!B50</f>
        <v>Michael Rasmussen</v>
      </c>
      <c r="G41" s="6">
        <f>Paule!B50</f>
        <v>0</v>
      </c>
      <c r="H41" s="6">
        <f>Sébastien_FAU!B49</f>
        <v>0</v>
      </c>
    </row>
    <row r="42" spans="1:8" x14ac:dyDescent="0.25">
      <c r="A42" s="6" t="str">
        <f>David!B49</f>
        <v>Jonatan Berggren</v>
      </c>
      <c r="B42" s="6">
        <f>Jérôme!B52</f>
        <v>0</v>
      </c>
      <c r="C42" s="6">
        <f>Steve!B51</f>
        <v>0</v>
      </c>
      <c r="D42" s="6" t="str">
        <f>Nicolas!B50</f>
        <v>Barrett Hayton</v>
      </c>
      <c r="E42" s="6" t="str">
        <f>Vincent!B47</f>
        <v>Erik Brannstrom</v>
      </c>
      <c r="F42" s="6" t="str">
        <f>Sébastien_STL!B51</f>
        <v>Henri Jokiharju</v>
      </c>
      <c r="G42" s="6">
        <f>Paule!B51</f>
        <v>0</v>
      </c>
      <c r="H42" s="6">
        <f>Sébastien_FAU!B50</f>
        <v>0</v>
      </c>
    </row>
    <row r="43" spans="1:8" x14ac:dyDescent="0.25">
      <c r="A43" s="6" t="str">
        <f>David!B50</f>
        <v>Martin Kaut</v>
      </c>
      <c r="B43" s="6">
        <f>Jérôme!B53</f>
        <v>0</v>
      </c>
      <c r="C43" s="6">
        <f>Steve!B52</f>
        <v>0</v>
      </c>
      <c r="D43" s="6" t="str">
        <f>Nicolas!B51</f>
        <v>Olof Lindbom</v>
      </c>
      <c r="E43" s="6" t="str">
        <f>Vincent!B48</f>
        <v>Timothy Liljegren</v>
      </c>
      <c r="F43" s="6" t="str">
        <f>Sébastien_STL!B52</f>
        <v>Jonah Gadjovich</v>
      </c>
      <c r="G43" s="6">
        <f>Paule!B52</f>
        <v>0</v>
      </c>
      <c r="H43" s="6">
        <f>Sébastien_FAU!B51</f>
        <v>0</v>
      </c>
    </row>
    <row r="44" spans="1:8" x14ac:dyDescent="0.25">
      <c r="A44" s="6" t="str">
        <f>David!B51</f>
        <v>Rasmus Kupari</v>
      </c>
      <c r="B44" s="6">
        <f>Jérôme!B54</f>
        <v>0</v>
      </c>
      <c r="C44" s="6">
        <f>Steve!B53</f>
        <v>0</v>
      </c>
      <c r="D44" s="6">
        <f>Nicolas!B52</f>
        <v>0</v>
      </c>
      <c r="E44" s="6" t="str">
        <f>Vincent!B49</f>
        <v>Urho Vaakanainen</v>
      </c>
      <c r="F44" s="6" t="str">
        <f>Sébastien_STL!B53</f>
        <v>Filip Zadina</v>
      </c>
      <c r="G44" s="6">
        <f>Paule!B53</f>
        <v>0</v>
      </c>
      <c r="H44" s="6">
        <f>Sébastien_FAU!B52</f>
        <v>0</v>
      </c>
    </row>
    <row r="45" spans="1:8" x14ac:dyDescent="0.25">
      <c r="A45" s="6">
        <f>David!B52</f>
        <v>0</v>
      </c>
      <c r="B45" s="6">
        <f>Jérôme!B55</f>
        <v>0</v>
      </c>
      <c r="C45" s="6">
        <f>Steve!B54</f>
        <v>0</v>
      </c>
      <c r="D45" s="6">
        <f>Nicolas!B53</f>
        <v>0</v>
      </c>
      <c r="E45" s="6" t="str">
        <f>Vincent!B50</f>
        <v>Vitali Kravtsov</v>
      </c>
      <c r="F45" s="6" t="str">
        <f>Sébastien_STL!B54</f>
        <v>Ryan Merkley</v>
      </c>
      <c r="G45" s="6">
        <f>Paule!B54</f>
        <v>0</v>
      </c>
      <c r="H45" s="6">
        <f>Sébastien_FAU!B53</f>
        <v>0</v>
      </c>
    </row>
    <row r="46" spans="1:8" x14ac:dyDescent="0.25">
      <c r="A46" s="6">
        <f>David!B53</f>
        <v>0</v>
      </c>
      <c r="B46" s="6">
        <f>Jérôme!B56</f>
        <v>0</v>
      </c>
      <c r="C46" s="6">
        <f>Steve!B55</f>
        <v>0</v>
      </c>
      <c r="D46" s="6">
        <f>Nicolas!B54</f>
        <v>0</v>
      </c>
      <c r="E46" s="6" t="str">
        <f>Vincent!B51</f>
        <v>Jesperi Kotkaniemi</v>
      </c>
      <c r="F46" s="6" t="str">
        <f>Sébastien_STL!B55</f>
        <v>Joseph Veleno</v>
      </c>
      <c r="G46" s="6">
        <f>Paule!B55</f>
        <v>0</v>
      </c>
      <c r="H46" s="6">
        <f>Sébastien_FAU!B54</f>
        <v>0</v>
      </c>
    </row>
    <row r="47" spans="1:8" x14ac:dyDescent="0.25">
      <c r="A47" s="6">
        <f>David!B54</f>
        <v>0</v>
      </c>
      <c r="B47" s="6">
        <f>Jérôme!B57</f>
        <v>0</v>
      </c>
      <c r="C47" s="6">
        <f>Steve!B56</f>
        <v>0</v>
      </c>
      <c r="D47" s="6">
        <f>Nicolas!B55</f>
        <v>0</v>
      </c>
      <c r="E47" s="6" t="e">
        <f>Vincent!#REF!</f>
        <v>#REF!</v>
      </c>
      <c r="F47" s="6" t="str">
        <f>Sébastien_STL!B56</f>
        <v>Jay O'Brien</v>
      </c>
      <c r="G47" s="6">
        <f>Paule!B56</f>
        <v>0</v>
      </c>
      <c r="H47" s="6">
        <f>Sébastien_FAU!B55</f>
        <v>0</v>
      </c>
    </row>
    <row r="48" spans="1:8" x14ac:dyDescent="0.25">
      <c r="A48" s="6">
        <f>David!B55</f>
        <v>0</v>
      </c>
      <c r="B48" s="6">
        <f>Jérôme!B58</f>
        <v>0</v>
      </c>
      <c r="C48" s="6">
        <f>Steve!B57</f>
        <v>0</v>
      </c>
      <c r="D48" s="6">
        <f>Nicolas!B56</f>
        <v>0</v>
      </c>
      <c r="E48" s="6" t="str">
        <f>Vincent!B52</f>
        <v>Dominik Bokk</v>
      </c>
      <c r="F48" s="6">
        <f>Sébastien_STL!B57</f>
        <v>0</v>
      </c>
      <c r="G48" s="6">
        <f>Paule!B57</f>
        <v>0</v>
      </c>
      <c r="H48" s="6">
        <f>Sébastien_FAU!B56</f>
        <v>0</v>
      </c>
    </row>
    <row r="49" spans="1:8" x14ac:dyDescent="0.25">
      <c r="A49" s="6">
        <f>David!B56</f>
        <v>0</v>
      </c>
      <c r="B49" s="6">
        <f>Jérôme!B59</f>
        <v>0</v>
      </c>
      <c r="C49" s="6">
        <f>Steve!B58</f>
        <v>0</v>
      </c>
      <c r="D49" s="6">
        <f>Nicolas!B57</f>
        <v>0</v>
      </c>
      <c r="E49" s="6" t="str">
        <f>Vincent!B53</f>
        <v>Grigori Denisenko</v>
      </c>
      <c r="F49" s="6">
        <f>Sébastien_STL!B58</f>
        <v>0</v>
      </c>
      <c r="G49" s="6">
        <f>Paule!B58</f>
        <v>0</v>
      </c>
      <c r="H49" s="6">
        <f>Sébastien_FAU!B57</f>
        <v>0</v>
      </c>
    </row>
    <row r="50" spans="1:8" x14ac:dyDescent="0.25">
      <c r="A50" s="6">
        <f>David!B57</f>
        <v>0</v>
      </c>
      <c r="B50" s="6">
        <f>Jérôme!B60</f>
        <v>0</v>
      </c>
      <c r="C50" s="6">
        <f>Steve!B59</f>
        <v>0</v>
      </c>
      <c r="D50" s="6">
        <f>Nicolas!B58</f>
        <v>0</v>
      </c>
      <c r="E50" s="6" t="str">
        <f>Vincent!B54</f>
        <v>Rasmus Sandin</v>
      </c>
      <c r="F50" s="6">
        <f>Sébastien_STL!B59</f>
        <v>0</v>
      </c>
      <c r="G50" s="6">
        <f>Paule!B59</f>
        <v>0</v>
      </c>
      <c r="H50" s="6">
        <f>Sébastien_FAU!B58</f>
        <v>0</v>
      </c>
    </row>
    <row r="51" spans="1:8" x14ac:dyDescent="0.25">
      <c r="A51" s="6">
        <f>David!B58</f>
        <v>0</v>
      </c>
      <c r="B51" s="6">
        <f>Jérôme!B61</f>
        <v>0</v>
      </c>
      <c r="C51" s="6">
        <f>Steve!B60</f>
        <v>0</v>
      </c>
      <c r="D51" s="6">
        <f>Nicolas!B59</f>
        <v>0</v>
      </c>
      <c r="E51" s="6" t="str">
        <f>Vincent!B55</f>
        <v>Nils Lundkvist</v>
      </c>
      <c r="F51" s="6">
        <f>Sébastien_STL!B60</f>
        <v>0</v>
      </c>
      <c r="G51" s="6">
        <f>Paule!B60</f>
        <v>0</v>
      </c>
      <c r="H51" s="6">
        <f>Sébastien_FAU!B59</f>
        <v>0</v>
      </c>
    </row>
    <row r="52" spans="1:8" x14ac:dyDescent="0.25">
      <c r="A52" s="6">
        <f>David!B59</f>
        <v>0</v>
      </c>
      <c r="B52" s="6">
        <f>Jérôme!B62</f>
        <v>0</v>
      </c>
      <c r="C52" s="6">
        <f>Steve!B61</f>
        <v>0</v>
      </c>
      <c r="D52" s="6">
        <f>Nicolas!B60</f>
        <v>0</v>
      </c>
      <c r="E52" s="6">
        <f>Vincent!B56</f>
        <v>0</v>
      </c>
      <c r="F52" s="6">
        <f>Sébastien_STL!B61</f>
        <v>0</v>
      </c>
      <c r="G52" s="6">
        <f>Paule!B61</f>
        <v>0</v>
      </c>
      <c r="H52" s="6">
        <f>Sébastien_FAU!B60</f>
        <v>0</v>
      </c>
    </row>
    <row r="53" spans="1:8" x14ac:dyDescent="0.25">
      <c r="A53" s="6">
        <f>David!B60</f>
        <v>0</v>
      </c>
      <c r="B53" s="6">
        <f>Jérôme!B63</f>
        <v>0</v>
      </c>
      <c r="C53" s="6">
        <f>Steve!B62</f>
        <v>0</v>
      </c>
      <c r="D53" s="6">
        <f>Nicolas!B61</f>
        <v>0</v>
      </c>
      <c r="E53" s="6">
        <f>Vincent!B57</f>
        <v>0</v>
      </c>
      <c r="F53" s="6">
        <f>Sébastien_STL!B62</f>
        <v>0</v>
      </c>
      <c r="G53" s="6">
        <f>Paule!B62</f>
        <v>0</v>
      </c>
      <c r="H53" s="6">
        <f>Sébastien_FAU!B61</f>
        <v>0</v>
      </c>
    </row>
    <row r="54" spans="1:8" x14ac:dyDescent="0.25">
      <c r="A54" s="6">
        <f>David!B61</f>
        <v>0</v>
      </c>
      <c r="B54" s="6">
        <f>Jérôme!B64</f>
        <v>0</v>
      </c>
      <c r="C54" s="6">
        <f>Steve!B63</f>
        <v>0</v>
      </c>
      <c r="D54" s="6">
        <f>Nicolas!B62</f>
        <v>0</v>
      </c>
      <c r="E54" s="6">
        <f>Vincent!B58</f>
        <v>0</v>
      </c>
      <c r="F54" s="6">
        <f>Sébastien_STL!B63</f>
        <v>0</v>
      </c>
      <c r="G54" s="6">
        <f>Paule!B63</f>
        <v>0</v>
      </c>
      <c r="H54" s="6">
        <f>Sébastien_FAU!B62</f>
        <v>0</v>
      </c>
    </row>
    <row r="55" spans="1:8" x14ac:dyDescent="0.25">
      <c r="A55" s="6">
        <f>David!B62</f>
        <v>0</v>
      </c>
      <c r="B55" s="6">
        <f>Jérôme!B65</f>
        <v>0</v>
      </c>
      <c r="C55" s="6">
        <f>Steve!B64</f>
        <v>0</v>
      </c>
      <c r="D55" s="6">
        <f>Nicolas!B63</f>
        <v>0</v>
      </c>
      <c r="E55" s="6">
        <f>Vincent!B59</f>
        <v>0</v>
      </c>
      <c r="F55" s="6">
        <f>Sébastien_STL!B64</f>
        <v>0</v>
      </c>
      <c r="G55" s="6">
        <f>Paule!B64</f>
        <v>0</v>
      </c>
      <c r="H55" s="6">
        <f>Sébastien_FAU!B63</f>
        <v>0</v>
      </c>
    </row>
    <row r="56" spans="1:8" x14ac:dyDescent="0.25">
      <c r="A56" s="6">
        <f>David!B63</f>
        <v>0</v>
      </c>
      <c r="B56" s="6">
        <f>Jérôme!B66</f>
        <v>0</v>
      </c>
      <c r="C56" s="6">
        <f>Steve!B65</f>
        <v>0</v>
      </c>
      <c r="D56" s="6">
        <f>Nicolas!B64</f>
        <v>0</v>
      </c>
      <c r="E56" s="6">
        <f>Vincent!B60</f>
        <v>0</v>
      </c>
      <c r="F56" s="6">
        <f>Sébastien_STL!B65</f>
        <v>0</v>
      </c>
      <c r="G56" s="6">
        <f>Paule!B65</f>
        <v>0</v>
      </c>
      <c r="H56" s="6">
        <f>Sébastien_FAU!B64</f>
        <v>0</v>
      </c>
    </row>
    <row r="57" spans="1:8" x14ac:dyDescent="0.25">
      <c r="A57" s="6">
        <f>David!B64</f>
        <v>0</v>
      </c>
      <c r="B57" s="6">
        <f>Jérôme!B67</f>
        <v>0</v>
      </c>
      <c r="C57" s="6">
        <f>Steve!B66</f>
        <v>0</v>
      </c>
      <c r="D57" s="6">
        <f>Nicolas!B65</f>
        <v>0</v>
      </c>
      <c r="E57" s="6">
        <f>Vincent!B61</f>
        <v>0</v>
      </c>
      <c r="F57" s="6">
        <f>Sébastien_STL!B66</f>
        <v>0</v>
      </c>
      <c r="G57" s="6">
        <f>Paule!B66</f>
        <v>0</v>
      </c>
      <c r="H57" s="6">
        <f>Sébastien_FAU!B65</f>
        <v>0</v>
      </c>
    </row>
    <row r="58" spans="1:8" x14ac:dyDescent="0.25">
      <c r="A58" s="6">
        <f>David!B65</f>
        <v>0</v>
      </c>
      <c r="B58" s="6">
        <f>Jérôme!B68</f>
        <v>0</v>
      </c>
      <c r="C58" s="6">
        <f>Steve!B67</f>
        <v>0</v>
      </c>
      <c r="D58" s="6">
        <f>Nicolas!B66</f>
        <v>0</v>
      </c>
      <c r="E58" s="6">
        <f>Vincent!B62</f>
        <v>0</v>
      </c>
      <c r="F58" s="6">
        <f>Sébastien_STL!B67</f>
        <v>0</v>
      </c>
      <c r="G58" s="6">
        <f>Paule!B67</f>
        <v>0</v>
      </c>
      <c r="H58" s="6">
        <f>Sébastien_FAU!B66</f>
        <v>0</v>
      </c>
    </row>
    <row r="59" spans="1:8" x14ac:dyDescent="0.25">
      <c r="A59" s="6">
        <f>David!B66</f>
        <v>0</v>
      </c>
      <c r="B59" s="6">
        <f>Jérôme!B69</f>
        <v>0</v>
      </c>
      <c r="C59" s="6">
        <f>Steve!B68</f>
        <v>0</v>
      </c>
      <c r="D59" s="6">
        <f>Nicolas!B67</f>
        <v>0</v>
      </c>
      <c r="E59" s="6">
        <f>Vincent!B63</f>
        <v>0</v>
      </c>
      <c r="F59" s="6">
        <f>Sébastien_STL!B68</f>
        <v>0</v>
      </c>
      <c r="G59" s="6">
        <f>Paule!B68</f>
        <v>0</v>
      </c>
      <c r="H59" s="6">
        <f>Sébastien_FAU!B67</f>
        <v>0</v>
      </c>
    </row>
    <row r="60" spans="1:8" x14ac:dyDescent="0.25">
      <c r="A60" s="6">
        <f>David!B67</f>
        <v>0</v>
      </c>
      <c r="B60" s="6">
        <f>Jérôme!B70</f>
        <v>0</v>
      </c>
      <c r="C60" s="6">
        <f>Steve!B69</f>
        <v>0</v>
      </c>
      <c r="D60" s="6">
        <f>Nicolas!B68</f>
        <v>0</v>
      </c>
      <c r="E60" s="6">
        <f>Vincent!B64</f>
        <v>0</v>
      </c>
      <c r="F60" s="6">
        <f>Sébastien_STL!B69</f>
        <v>0</v>
      </c>
      <c r="G60" s="6">
        <f>Paule!B69</f>
        <v>0</v>
      </c>
      <c r="H60" s="6">
        <f>Sébastien_FAU!B68</f>
        <v>0</v>
      </c>
    </row>
    <row r="61" spans="1:8" x14ac:dyDescent="0.25">
      <c r="A61" s="6">
        <f>David!B68</f>
        <v>0</v>
      </c>
      <c r="B61" s="6">
        <f>Jérôme!B71</f>
        <v>0</v>
      </c>
      <c r="C61" s="6">
        <f>Steve!B70</f>
        <v>0</v>
      </c>
      <c r="D61" s="6">
        <f>Nicolas!B69</f>
        <v>0</v>
      </c>
      <c r="E61" s="6">
        <f>Vincent!B65</f>
        <v>0</v>
      </c>
      <c r="F61" s="6">
        <f>Sébastien_STL!B70</f>
        <v>0</v>
      </c>
      <c r="G61" s="6">
        <f>Paule!B70</f>
        <v>0</v>
      </c>
      <c r="H61" s="6">
        <f>Sébastien_FAU!B69</f>
        <v>0</v>
      </c>
    </row>
    <row r="62" spans="1:8" x14ac:dyDescent="0.25">
      <c r="A62" s="6">
        <f>David!B69</f>
        <v>0</v>
      </c>
      <c r="B62" s="6">
        <f>Jérôme!B72</f>
        <v>0</v>
      </c>
      <c r="C62" s="6">
        <f>Steve!B71</f>
        <v>0</v>
      </c>
      <c r="D62" s="6">
        <f>Nicolas!B70</f>
        <v>0</v>
      </c>
      <c r="E62" s="6">
        <f>Vincent!B66</f>
        <v>0</v>
      </c>
      <c r="F62" s="6">
        <f>Sébastien_STL!B71</f>
        <v>0</v>
      </c>
      <c r="G62" s="6">
        <f>Paule!B71</f>
        <v>0</v>
      </c>
      <c r="H62" s="6">
        <f>Sébastien_FAU!B70</f>
        <v>0</v>
      </c>
    </row>
    <row r="63" spans="1:8" x14ac:dyDescent="0.25">
      <c r="A63" s="6">
        <f>David!B70</f>
        <v>0</v>
      </c>
      <c r="B63" s="6">
        <f>Jérôme!B73</f>
        <v>0</v>
      </c>
      <c r="C63" s="6">
        <f>Steve!B72</f>
        <v>0</v>
      </c>
      <c r="D63" s="6">
        <f>Nicolas!B71</f>
        <v>0</v>
      </c>
      <c r="E63" s="6">
        <f>Vincent!B67</f>
        <v>0</v>
      </c>
      <c r="F63" s="6">
        <f>Sébastien_STL!B72</f>
        <v>0</v>
      </c>
      <c r="G63" s="6">
        <f>Paule!B72</f>
        <v>0</v>
      </c>
      <c r="H63" s="6">
        <f>Sébastien_FAU!B71</f>
        <v>0</v>
      </c>
    </row>
    <row r="64" spans="1:8" x14ac:dyDescent="0.25">
      <c r="A64" s="6">
        <f>David!B71</f>
        <v>0</v>
      </c>
      <c r="B64" s="6">
        <f>Jérôme!B74</f>
        <v>0</v>
      </c>
      <c r="C64" s="6">
        <f>Steve!B73</f>
        <v>0</v>
      </c>
      <c r="D64" s="6">
        <f>Nicolas!B72</f>
        <v>0</v>
      </c>
      <c r="E64" s="6">
        <f>Vincent!B68</f>
        <v>0</v>
      </c>
      <c r="F64" s="6">
        <f>Sébastien_STL!B73</f>
        <v>0</v>
      </c>
      <c r="G64" s="6">
        <f>Paule!B73</f>
        <v>0</v>
      </c>
      <c r="H64" s="6">
        <f>Sébastien_FAU!B72</f>
        <v>0</v>
      </c>
    </row>
  </sheetData>
  <phoneticPr fontId="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843"/>
  <sheetViews>
    <sheetView topLeftCell="C1" workbookViewId="0">
      <selection activeCell="H27" sqref="H27"/>
    </sheetView>
  </sheetViews>
  <sheetFormatPr baseColWidth="10" defaultRowHeight="15" x14ac:dyDescent="0.25"/>
  <cols>
    <col min="1" max="1" width="24.28515625" bestFit="1" customWidth="1"/>
    <col min="2" max="5" width="24.28515625" customWidth="1"/>
    <col min="6" max="6" width="21.28515625" bestFit="1" customWidth="1"/>
    <col min="7" max="7" width="4.140625" bestFit="1" customWidth="1"/>
    <col min="8" max="12" width="15.28515625" bestFit="1" customWidth="1"/>
    <col min="13" max="14" width="14.28515625" bestFit="1" customWidth="1"/>
  </cols>
  <sheetData>
    <row r="1" spans="1:14" x14ac:dyDescent="0.25">
      <c r="A1" t="s">
        <v>36</v>
      </c>
      <c r="F1" t="s">
        <v>68</v>
      </c>
      <c r="G1" t="s">
        <v>69</v>
      </c>
      <c r="H1" t="s">
        <v>1016</v>
      </c>
      <c r="I1" t="s">
        <v>1017</v>
      </c>
      <c r="J1" t="s">
        <v>1016</v>
      </c>
      <c r="K1" t="s">
        <v>1017</v>
      </c>
      <c r="L1" t="s">
        <v>1018</v>
      </c>
      <c r="M1" t="s">
        <v>1019</v>
      </c>
      <c r="N1" t="s">
        <v>1020</v>
      </c>
    </row>
    <row r="2" spans="1:14" x14ac:dyDescent="0.25">
      <c r="A2" t="s">
        <v>1153</v>
      </c>
      <c r="B2" s="39">
        <f>SEARCH(" ",A2,1)</f>
        <v>5</v>
      </c>
      <c r="C2" s="39" t="str">
        <f>LEFT(A2,B2-1)</f>
        <v>A.J.</v>
      </c>
      <c r="D2" s="39" t="str">
        <f>MID(A2,B2+1,LEN(A2)-B2)</f>
        <v>Greer</v>
      </c>
      <c r="E2" s="39" t="str">
        <f>C2&amp;" "&amp;D2</f>
        <v>A.J. Greer</v>
      </c>
      <c r="F2" t="s">
        <v>1043</v>
      </c>
      <c r="G2" t="s">
        <v>93</v>
      </c>
      <c r="H2" s="292">
        <v>750000</v>
      </c>
      <c r="I2" s="292">
        <v>0</v>
      </c>
      <c r="J2" s="292">
        <v>750000</v>
      </c>
      <c r="K2" s="292" t="s">
        <v>8</v>
      </c>
      <c r="L2" s="292">
        <v>0</v>
      </c>
      <c r="M2" s="292">
        <v>0</v>
      </c>
      <c r="N2" s="292">
        <v>0</v>
      </c>
    </row>
    <row r="3" spans="1:14" x14ac:dyDescent="0.25">
      <c r="A3" t="s">
        <v>1061</v>
      </c>
      <c r="B3" s="39">
        <f t="shared" ref="B3:B66" si="0">SEARCH(" ",A3,1)</f>
        <v>6</v>
      </c>
      <c r="C3" s="39" t="str">
        <f t="shared" ref="C3:C66" si="1">LEFT(A3,B3-1)</f>
        <v>Aaron</v>
      </c>
      <c r="D3" s="39" t="str">
        <f t="shared" ref="D3:D66" si="2">MID(A3,B3+1,LEN(A3)-B3)</f>
        <v>Ekblad</v>
      </c>
      <c r="E3" s="39" t="str">
        <f t="shared" ref="E3:E66" si="3">C3&amp;" "&amp;D3</f>
        <v>Aaron Ekblad</v>
      </c>
      <c r="F3" t="s">
        <v>1037</v>
      </c>
      <c r="G3" t="s">
        <v>388</v>
      </c>
      <c r="H3" s="292">
        <v>7500000</v>
      </c>
      <c r="I3" s="292">
        <v>7500000</v>
      </c>
      <c r="J3" s="292">
        <v>7000000</v>
      </c>
      <c r="K3" s="292">
        <v>9000000</v>
      </c>
      <c r="L3" s="292">
        <v>6000000</v>
      </c>
      <c r="M3" s="292">
        <v>9000000</v>
      </c>
      <c r="N3" s="292">
        <v>6000000</v>
      </c>
    </row>
    <row r="4" spans="1:14" x14ac:dyDescent="0.25">
      <c r="A4" t="s">
        <v>954</v>
      </c>
      <c r="B4" s="39">
        <f t="shared" si="0"/>
        <v>5</v>
      </c>
      <c r="C4" s="39" t="str">
        <f t="shared" si="1"/>
        <v>Adam</v>
      </c>
      <c r="D4" s="39" t="str">
        <f t="shared" si="2"/>
        <v>Brooks</v>
      </c>
      <c r="E4" s="39" t="str">
        <f t="shared" si="3"/>
        <v>Adam Brooks</v>
      </c>
      <c r="F4" t="s">
        <v>1044</v>
      </c>
      <c r="G4" t="s">
        <v>73</v>
      </c>
      <c r="H4" s="292">
        <v>925000</v>
      </c>
      <c r="I4" s="292">
        <v>925000</v>
      </c>
      <c r="J4" s="292">
        <v>742500</v>
      </c>
      <c r="K4" s="292">
        <v>792500</v>
      </c>
      <c r="L4" s="292" t="s">
        <v>8</v>
      </c>
      <c r="M4" s="292">
        <v>0</v>
      </c>
      <c r="N4" s="292">
        <v>0</v>
      </c>
    </row>
    <row r="5" spans="1:14" x14ac:dyDescent="0.25">
      <c r="A5" t="s">
        <v>828</v>
      </c>
      <c r="B5" s="39">
        <f t="shared" si="0"/>
        <v>5</v>
      </c>
      <c r="C5" s="39" t="str">
        <f t="shared" si="1"/>
        <v>Adam</v>
      </c>
      <c r="D5" s="39" t="str">
        <f t="shared" si="2"/>
        <v>Gaudette</v>
      </c>
      <c r="E5" s="39" t="str">
        <f t="shared" si="3"/>
        <v>Adam Gaudette</v>
      </c>
      <c r="F5" t="s">
        <v>1047</v>
      </c>
      <c r="G5" t="s">
        <v>73</v>
      </c>
      <c r="H5" s="292">
        <v>1491667</v>
      </c>
      <c r="I5" s="292">
        <v>1491667</v>
      </c>
      <c r="J5" s="292">
        <v>925000</v>
      </c>
      <c r="K5" s="292">
        <v>925000</v>
      </c>
      <c r="L5" s="292" t="s">
        <v>8</v>
      </c>
      <c r="M5" s="292">
        <v>0</v>
      </c>
      <c r="N5" s="292">
        <v>0</v>
      </c>
    </row>
    <row r="6" spans="1:14" x14ac:dyDescent="0.25">
      <c r="A6" t="s">
        <v>865</v>
      </c>
      <c r="B6" s="39">
        <f t="shared" si="0"/>
        <v>5</v>
      </c>
      <c r="C6" s="39" t="str">
        <f t="shared" si="1"/>
        <v>Adam</v>
      </c>
      <c r="D6" s="39" t="str">
        <f t="shared" si="2"/>
        <v>Helewka</v>
      </c>
      <c r="E6" s="39" t="str">
        <f t="shared" si="3"/>
        <v>Adam Helewka</v>
      </c>
      <c r="F6" t="s">
        <v>1032</v>
      </c>
      <c r="G6" t="s">
        <v>93</v>
      </c>
      <c r="H6" s="292">
        <v>800000</v>
      </c>
      <c r="I6" s="292">
        <v>0</v>
      </c>
      <c r="J6" s="292">
        <v>730000</v>
      </c>
      <c r="K6" s="292" t="s">
        <v>8</v>
      </c>
      <c r="L6" s="292">
        <v>0</v>
      </c>
      <c r="M6" s="292">
        <v>0</v>
      </c>
      <c r="N6" s="292">
        <v>0</v>
      </c>
    </row>
    <row r="7" spans="1:14" x14ac:dyDescent="0.25">
      <c r="A7" t="s">
        <v>710</v>
      </c>
      <c r="B7" s="39">
        <f t="shared" si="0"/>
        <v>5</v>
      </c>
      <c r="C7" s="39" t="str">
        <f t="shared" si="1"/>
        <v>Adam</v>
      </c>
      <c r="D7" s="39" t="str">
        <f t="shared" si="2"/>
        <v>Henrique</v>
      </c>
      <c r="E7" s="39" t="str">
        <f t="shared" si="3"/>
        <v>Adam Henrique</v>
      </c>
      <c r="F7" t="s">
        <v>1027</v>
      </c>
      <c r="G7" t="s">
        <v>73</v>
      </c>
      <c r="H7" s="292">
        <v>4000000</v>
      </c>
      <c r="I7" s="292">
        <v>0</v>
      </c>
      <c r="J7" s="292">
        <v>5500000</v>
      </c>
      <c r="K7" s="292" t="s">
        <v>7</v>
      </c>
      <c r="L7" s="292">
        <v>0</v>
      </c>
      <c r="M7" s="292">
        <v>0</v>
      </c>
      <c r="N7" s="292">
        <v>0</v>
      </c>
    </row>
    <row r="8" spans="1:14" x14ac:dyDescent="0.25">
      <c r="A8" t="s">
        <v>436</v>
      </c>
      <c r="B8" s="39">
        <f t="shared" si="0"/>
        <v>5</v>
      </c>
      <c r="C8" s="39" t="str">
        <f t="shared" si="1"/>
        <v>Adam</v>
      </c>
      <c r="D8" s="39" t="str">
        <f t="shared" si="2"/>
        <v>Johnson</v>
      </c>
      <c r="E8" s="39" t="str">
        <f t="shared" si="3"/>
        <v>Adam Johnson</v>
      </c>
      <c r="F8" t="s">
        <v>1024</v>
      </c>
      <c r="G8" t="s">
        <v>73</v>
      </c>
      <c r="H8" s="292">
        <v>925000</v>
      </c>
      <c r="I8" s="292">
        <v>0</v>
      </c>
      <c r="J8" s="292">
        <v>925000</v>
      </c>
      <c r="K8" s="292" t="s">
        <v>8</v>
      </c>
      <c r="L8" s="292">
        <v>0</v>
      </c>
      <c r="M8" s="292">
        <v>0</v>
      </c>
      <c r="N8" s="292">
        <v>0</v>
      </c>
    </row>
    <row r="9" spans="1:14" x14ac:dyDescent="0.25">
      <c r="A9" t="s">
        <v>1107</v>
      </c>
      <c r="B9" s="39">
        <f t="shared" si="0"/>
        <v>5</v>
      </c>
      <c r="C9" s="39" t="str">
        <f t="shared" si="1"/>
        <v>Adam</v>
      </c>
      <c r="D9" s="39" t="str">
        <f t="shared" si="2"/>
        <v>Larsson</v>
      </c>
      <c r="E9" s="39" t="str">
        <f t="shared" si="3"/>
        <v>Adam Larsson</v>
      </c>
      <c r="F9" t="s">
        <v>1030</v>
      </c>
      <c r="G9" t="s">
        <v>388</v>
      </c>
      <c r="H9" s="292">
        <v>4166670</v>
      </c>
      <c r="I9" s="292">
        <v>4166670</v>
      </c>
      <c r="J9" s="292">
        <v>4850000</v>
      </c>
      <c r="K9" s="292">
        <v>5050000</v>
      </c>
      <c r="L9" s="292">
        <v>5100000</v>
      </c>
      <c r="M9" s="292" t="s">
        <v>7</v>
      </c>
      <c r="N9" s="292">
        <v>0</v>
      </c>
    </row>
    <row r="10" spans="1:14" x14ac:dyDescent="0.25">
      <c r="A10" t="s">
        <v>549</v>
      </c>
      <c r="B10" s="39">
        <f t="shared" si="0"/>
        <v>5</v>
      </c>
      <c r="C10" s="39" t="str">
        <f t="shared" si="1"/>
        <v>Adam</v>
      </c>
      <c r="D10" s="39" t="str">
        <f t="shared" si="2"/>
        <v>McQuaid</v>
      </c>
      <c r="E10" s="39" t="str">
        <f t="shared" si="3"/>
        <v>Adam McQuaid</v>
      </c>
      <c r="F10" t="s">
        <v>1040</v>
      </c>
      <c r="G10" t="s">
        <v>388</v>
      </c>
      <c r="H10" s="292">
        <v>2750000</v>
      </c>
      <c r="I10" s="292">
        <v>0</v>
      </c>
      <c r="J10" s="292">
        <v>2000000</v>
      </c>
      <c r="K10" s="292" t="s">
        <v>7</v>
      </c>
      <c r="L10" s="292">
        <v>0</v>
      </c>
      <c r="M10" s="292">
        <v>0</v>
      </c>
      <c r="N10" s="292">
        <v>0</v>
      </c>
    </row>
    <row r="11" spans="1:14" x14ac:dyDescent="0.25">
      <c r="A11" t="s">
        <v>422</v>
      </c>
      <c r="B11" s="39">
        <f t="shared" si="0"/>
        <v>5</v>
      </c>
      <c r="C11" s="39" t="str">
        <f t="shared" si="1"/>
        <v>Adam</v>
      </c>
      <c r="D11" s="39" t="str">
        <f t="shared" si="2"/>
        <v>Musil</v>
      </c>
      <c r="E11" s="39" t="str">
        <f t="shared" si="3"/>
        <v>Adam Musil</v>
      </c>
      <c r="F11" t="s">
        <v>1036</v>
      </c>
      <c r="G11" t="s">
        <v>73</v>
      </c>
      <c r="H11" s="292">
        <v>858333</v>
      </c>
      <c r="I11" s="292">
        <v>0</v>
      </c>
      <c r="J11" s="292">
        <v>812500</v>
      </c>
      <c r="K11" s="292" t="s">
        <v>8</v>
      </c>
      <c r="L11" s="292">
        <v>0</v>
      </c>
      <c r="M11" s="292">
        <v>0</v>
      </c>
      <c r="N11" s="292">
        <v>0</v>
      </c>
    </row>
    <row r="12" spans="1:14" x14ac:dyDescent="0.25">
      <c r="A12" t="s">
        <v>912</v>
      </c>
      <c r="B12" s="39">
        <f t="shared" si="0"/>
        <v>5</v>
      </c>
      <c r="C12" s="39" t="str">
        <f t="shared" si="1"/>
        <v>Adam</v>
      </c>
      <c r="D12" s="39" t="str">
        <f t="shared" si="2"/>
        <v>Pelech</v>
      </c>
      <c r="E12" s="39" t="str">
        <f t="shared" si="3"/>
        <v>Adam Pelech</v>
      </c>
      <c r="F12" t="s">
        <v>1050</v>
      </c>
      <c r="G12" t="s">
        <v>388</v>
      </c>
      <c r="H12" s="292">
        <v>1600000</v>
      </c>
      <c r="I12" s="292">
        <v>1600000</v>
      </c>
      <c r="J12" s="292">
        <v>1100000</v>
      </c>
      <c r="K12" s="292">
        <v>1925000</v>
      </c>
      <c r="L12" s="292">
        <v>2500000</v>
      </c>
      <c r="M12" s="292" t="s">
        <v>8</v>
      </c>
      <c r="N12" s="292">
        <v>0</v>
      </c>
    </row>
    <row r="13" spans="1:14" x14ac:dyDescent="0.25">
      <c r="A13" t="s">
        <v>864</v>
      </c>
      <c r="B13" s="39">
        <f t="shared" si="0"/>
        <v>5</v>
      </c>
      <c r="C13" s="39" t="str">
        <f t="shared" si="1"/>
        <v>Adin</v>
      </c>
      <c r="D13" s="39" t="str">
        <f t="shared" si="2"/>
        <v>Hill</v>
      </c>
      <c r="E13" s="39" t="str">
        <f t="shared" si="3"/>
        <v>Adin Hill</v>
      </c>
      <c r="F13" t="s">
        <v>1042</v>
      </c>
      <c r="G13" t="s">
        <v>128</v>
      </c>
      <c r="H13" s="292">
        <v>925000</v>
      </c>
      <c r="I13" s="292">
        <v>0</v>
      </c>
      <c r="J13" s="292">
        <v>767500</v>
      </c>
      <c r="K13" s="292" t="s">
        <v>8</v>
      </c>
      <c r="L13" s="292">
        <v>0</v>
      </c>
      <c r="M13" s="292">
        <v>0</v>
      </c>
      <c r="N13" s="292">
        <v>0</v>
      </c>
    </row>
    <row r="14" spans="1:14" x14ac:dyDescent="0.25">
      <c r="A14" t="s">
        <v>504</v>
      </c>
      <c r="B14" s="39">
        <f t="shared" si="0"/>
        <v>7</v>
      </c>
      <c r="C14" s="39" t="str">
        <f t="shared" si="1"/>
        <v>Adrian</v>
      </c>
      <c r="D14" s="39" t="str">
        <f t="shared" si="2"/>
        <v>Kempe</v>
      </c>
      <c r="E14" s="39" t="str">
        <f t="shared" si="3"/>
        <v>Adrian Kempe</v>
      </c>
      <c r="F14" t="s">
        <v>1022</v>
      </c>
      <c r="G14" t="s">
        <v>73</v>
      </c>
      <c r="H14" s="292">
        <v>894167</v>
      </c>
      <c r="I14" s="292">
        <v>0</v>
      </c>
      <c r="J14" s="292">
        <v>832500</v>
      </c>
      <c r="K14" s="292" t="s">
        <v>8</v>
      </c>
      <c r="L14" s="292">
        <v>0</v>
      </c>
      <c r="M14" s="292">
        <v>0</v>
      </c>
      <c r="N14" s="292">
        <v>0</v>
      </c>
    </row>
    <row r="15" spans="1:14" x14ac:dyDescent="0.25">
      <c r="A15" t="s">
        <v>569</v>
      </c>
      <c r="B15" s="39">
        <f t="shared" si="0"/>
        <v>3</v>
      </c>
      <c r="C15" s="39" t="str">
        <f t="shared" si="1"/>
        <v>Al</v>
      </c>
      <c r="D15" s="39" t="str">
        <f t="shared" si="2"/>
        <v>Montoya</v>
      </c>
      <c r="E15" s="39" t="str">
        <f t="shared" si="3"/>
        <v>Al Montoya</v>
      </c>
      <c r="F15" t="s">
        <v>1030</v>
      </c>
      <c r="G15" t="s">
        <v>128</v>
      </c>
      <c r="H15" s="292">
        <v>1062500</v>
      </c>
      <c r="I15" s="292">
        <v>0</v>
      </c>
      <c r="J15" s="292">
        <v>1125000</v>
      </c>
      <c r="K15" s="292" t="s">
        <v>7</v>
      </c>
      <c r="L15" s="292">
        <v>0</v>
      </c>
      <c r="M15" s="292">
        <v>0</v>
      </c>
      <c r="N15" s="292">
        <v>0</v>
      </c>
    </row>
    <row r="16" spans="1:14" x14ac:dyDescent="0.25">
      <c r="A16" t="s">
        <v>506</v>
      </c>
      <c r="B16" s="39">
        <f t="shared" si="0"/>
        <v>5</v>
      </c>
      <c r="C16" s="39" t="str">
        <f t="shared" si="1"/>
        <v>Alec</v>
      </c>
      <c r="D16" s="39" t="str">
        <f t="shared" si="2"/>
        <v>Martinez</v>
      </c>
      <c r="E16" s="39" t="str">
        <f t="shared" si="3"/>
        <v>Alec Martinez</v>
      </c>
      <c r="F16" t="s">
        <v>1022</v>
      </c>
      <c r="G16" t="s">
        <v>389</v>
      </c>
      <c r="H16" s="292">
        <v>4000000</v>
      </c>
      <c r="I16" s="292">
        <v>4000000</v>
      </c>
      <c r="J16" s="292">
        <v>4050000</v>
      </c>
      <c r="K16" s="292">
        <v>4150000</v>
      </c>
      <c r="L16" s="292">
        <v>4000000</v>
      </c>
      <c r="M16" s="292" t="s">
        <v>7</v>
      </c>
      <c r="N16" s="292">
        <v>0</v>
      </c>
    </row>
    <row r="17" spans="1:14" x14ac:dyDescent="0.25">
      <c r="A17" t="s">
        <v>271</v>
      </c>
      <c r="B17" s="39">
        <f t="shared" si="0"/>
        <v>11</v>
      </c>
      <c r="C17" s="39" t="str">
        <f t="shared" si="1"/>
        <v>Aleksander</v>
      </c>
      <c r="D17" s="39" t="str">
        <f t="shared" si="2"/>
        <v>Barkov</v>
      </c>
      <c r="E17" s="39" t="str">
        <f t="shared" si="3"/>
        <v>Aleksander Barkov</v>
      </c>
      <c r="F17" t="s">
        <v>1037</v>
      </c>
      <c r="G17" t="s">
        <v>73</v>
      </c>
      <c r="H17" s="292">
        <v>5900000</v>
      </c>
      <c r="I17" s="292">
        <v>5900000</v>
      </c>
      <c r="J17" s="292">
        <v>6250000</v>
      </c>
      <c r="K17" s="292">
        <v>6900000</v>
      </c>
      <c r="L17" s="292">
        <v>4750000</v>
      </c>
      <c r="M17" s="292">
        <v>7750000</v>
      </c>
      <c r="N17" s="292" t="s">
        <v>7</v>
      </c>
    </row>
    <row r="18" spans="1:14" x14ac:dyDescent="0.25">
      <c r="A18" t="s">
        <v>994</v>
      </c>
      <c r="B18" s="39">
        <f t="shared" si="0"/>
        <v>7</v>
      </c>
      <c r="C18" s="39" t="str">
        <f t="shared" si="1"/>
        <v>Aleksi</v>
      </c>
      <c r="D18" s="39" t="str">
        <f t="shared" si="2"/>
        <v>Saarela</v>
      </c>
      <c r="E18" s="39" t="str">
        <f t="shared" si="3"/>
        <v>Aleksi Saarela</v>
      </c>
      <c r="F18" t="s">
        <v>1046</v>
      </c>
      <c r="G18" t="s">
        <v>73</v>
      </c>
      <c r="H18" s="292">
        <v>894167</v>
      </c>
      <c r="I18" s="292">
        <v>894167</v>
      </c>
      <c r="J18" s="292">
        <v>767500</v>
      </c>
      <c r="K18" s="292">
        <v>750000</v>
      </c>
      <c r="L18" s="292" t="s">
        <v>8</v>
      </c>
      <c r="M18" s="292">
        <v>0</v>
      </c>
      <c r="N18" s="292">
        <v>0</v>
      </c>
    </row>
    <row r="19" spans="1:14" x14ac:dyDescent="0.25">
      <c r="A19" t="s">
        <v>834</v>
      </c>
      <c r="B19" s="39">
        <f t="shared" si="0"/>
        <v>5</v>
      </c>
      <c r="C19" s="39" t="str">
        <f t="shared" si="1"/>
        <v>Alex</v>
      </c>
      <c r="D19" s="39" t="str">
        <f t="shared" si="2"/>
        <v>Biega</v>
      </c>
      <c r="E19" s="39" t="str">
        <f t="shared" si="3"/>
        <v>Alex Biega</v>
      </c>
      <c r="F19" t="s">
        <v>1047</v>
      </c>
      <c r="G19" t="s">
        <v>388</v>
      </c>
      <c r="H19" s="292">
        <v>825000</v>
      </c>
      <c r="I19" s="292">
        <v>825000</v>
      </c>
      <c r="J19" s="292">
        <v>950000</v>
      </c>
      <c r="K19" s="292">
        <v>700000</v>
      </c>
      <c r="L19" s="292" t="s">
        <v>7</v>
      </c>
      <c r="M19" s="292">
        <v>0</v>
      </c>
      <c r="N19" s="292">
        <v>0</v>
      </c>
    </row>
    <row r="20" spans="1:14" x14ac:dyDescent="0.25">
      <c r="A20" t="s">
        <v>621</v>
      </c>
      <c r="B20" s="39">
        <f t="shared" si="0"/>
        <v>5</v>
      </c>
      <c r="C20" s="39" t="str">
        <f t="shared" si="1"/>
        <v>Alex</v>
      </c>
      <c r="D20" s="39" t="str">
        <f t="shared" si="2"/>
        <v>DeBrincat</v>
      </c>
      <c r="E20" s="39" t="str">
        <f t="shared" si="3"/>
        <v>Alex DeBrincat</v>
      </c>
      <c r="F20" t="s">
        <v>1021</v>
      </c>
      <c r="G20" t="s">
        <v>88</v>
      </c>
      <c r="H20" s="292">
        <v>894167</v>
      </c>
      <c r="I20" s="292">
        <v>894167</v>
      </c>
      <c r="J20" s="292">
        <v>792500</v>
      </c>
      <c r="K20" s="292">
        <v>800000</v>
      </c>
      <c r="L20" s="292" t="s">
        <v>8</v>
      </c>
      <c r="M20" s="292">
        <v>0</v>
      </c>
      <c r="N20" s="292">
        <v>0</v>
      </c>
    </row>
    <row r="21" spans="1:14" x14ac:dyDescent="0.25">
      <c r="A21" t="s">
        <v>440</v>
      </c>
      <c r="B21" s="39">
        <f t="shared" si="0"/>
        <v>5</v>
      </c>
      <c r="C21" s="39" t="str">
        <f t="shared" si="1"/>
        <v>Alex</v>
      </c>
      <c r="D21" s="39" t="str">
        <f t="shared" si="2"/>
        <v>D'Orio</v>
      </c>
      <c r="E21" s="39" t="str">
        <f t="shared" si="3"/>
        <v>Alex D'Orio</v>
      </c>
      <c r="F21" t="s">
        <v>1024</v>
      </c>
      <c r="G21" t="s">
        <v>128</v>
      </c>
      <c r="H21" s="292">
        <v>716667</v>
      </c>
      <c r="I21" s="292">
        <v>716667</v>
      </c>
      <c r="J21" s="292">
        <v>700000</v>
      </c>
      <c r="K21" s="292">
        <v>750000</v>
      </c>
      <c r="L21" s="292" t="s">
        <v>8</v>
      </c>
      <c r="M21" s="292">
        <v>0</v>
      </c>
      <c r="N21" s="292">
        <v>0</v>
      </c>
    </row>
    <row r="22" spans="1:14" x14ac:dyDescent="0.25">
      <c r="A22" t="s">
        <v>724</v>
      </c>
      <c r="B22" s="39">
        <f t="shared" si="0"/>
        <v>5</v>
      </c>
      <c r="C22" s="39" t="str">
        <f t="shared" si="1"/>
        <v>Alex</v>
      </c>
      <c r="D22" s="39" t="str">
        <f t="shared" si="2"/>
        <v>Dostie</v>
      </c>
      <c r="E22" s="39" t="str">
        <f t="shared" si="3"/>
        <v>Alex Dostie</v>
      </c>
      <c r="F22" t="s">
        <v>1027</v>
      </c>
      <c r="G22" t="s">
        <v>73</v>
      </c>
      <c r="H22" s="292">
        <v>925000</v>
      </c>
      <c r="I22" s="292">
        <v>925000</v>
      </c>
      <c r="J22" s="292">
        <v>742500</v>
      </c>
      <c r="K22" s="292">
        <v>792500</v>
      </c>
      <c r="L22" s="292" t="s">
        <v>8</v>
      </c>
      <c r="M22" s="292">
        <v>0</v>
      </c>
      <c r="N22" s="292">
        <v>0</v>
      </c>
    </row>
    <row r="23" spans="1:14" x14ac:dyDescent="0.25">
      <c r="A23" t="s">
        <v>175</v>
      </c>
      <c r="B23" s="39">
        <f t="shared" si="0"/>
        <v>5</v>
      </c>
      <c r="C23" s="39" t="str">
        <f t="shared" si="1"/>
        <v>Alex</v>
      </c>
      <c r="D23" s="39" t="str">
        <f t="shared" si="2"/>
        <v>Formenton</v>
      </c>
      <c r="E23" s="39" t="str">
        <f t="shared" si="3"/>
        <v>Alex Formenton</v>
      </c>
      <c r="F23" t="s">
        <v>1039</v>
      </c>
      <c r="G23" t="s">
        <v>93</v>
      </c>
      <c r="H23" s="292">
        <v>925000</v>
      </c>
      <c r="I23" s="292">
        <v>925000</v>
      </c>
      <c r="J23" s="292">
        <v>792500</v>
      </c>
      <c r="K23" s="292">
        <v>817500</v>
      </c>
      <c r="L23" s="292" t="s">
        <v>8</v>
      </c>
      <c r="M23" s="292">
        <v>0</v>
      </c>
      <c r="N23" s="292">
        <v>0</v>
      </c>
    </row>
    <row r="24" spans="1:14" x14ac:dyDescent="0.25">
      <c r="A24" t="s">
        <v>278</v>
      </c>
      <c r="B24" s="39">
        <f t="shared" si="0"/>
        <v>5</v>
      </c>
      <c r="C24" s="39" t="str">
        <f t="shared" si="1"/>
        <v>Alex</v>
      </c>
      <c r="D24" s="39" t="str">
        <f t="shared" si="2"/>
        <v>Galchenyuk</v>
      </c>
      <c r="E24" s="39" t="str">
        <f t="shared" si="3"/>
        <v>Alex Galchenyuk</v>
      </c>
      <c r="F24" t="s">
        <v>1042</v>
      </c>
      <c r="G24" t="s">
        <v>73</v>
      </c>
      <c r="H24" s="292">
        <v>4900000</v>
      </c>
      <c r="I24" s="292">
        <v>4900000</v>
      </c>
      <c r="J24" s="292">
        <v>4900000</v>
      </c>
      <c r="K24" s="292">
        <v>4900000</v>
      </c>
      <c r="L24" s="292" t="s">
        <v>7</v>
      </c>
      <c r="M24" s="292">
        <v>0</v>
      </c>
      <c r="N24" s="292">
        <v>0</v>
      </c>
    </row>
    <row r="25" spans="1:14" x14ac:dyDescent="0.25">
      <c r="A25" t="s">
        <v>1087</v>
      </c>
      <c r="B25" s="39">
        <f t="shared" si="0"/>
        <v>5</v>
      </c>
      <c r="C25" s="39" t="str">
        <f t="shared" si="1"/>
        <v>Alex</v>
      </c>
      <c r="D25" s="39" t="str">
        <f t="shared" si="2"/>
        <v>Goligoski</v>
      </c>
      <c r="E25" s="39" t="str">
        <f t="shared" si="3"/>
        <v>Alex Goligoski</v>
      </c>
      <c r="F25" t="s">
        <v>1042</v>
      </c>
      <c r="G25" t="s">
        <v>389</v>
      </c>
      <c r="H25" s="292">
        <v>5475000</v>
      </c>
      <c r="I25" s="292">
        <v>5475000</v>
      </c>
      <c r="J25" s="292">
        <v>6100000</v>
      </c>
      <c r="K25" s="292">
        <v>5800000</v>
      </c>
      <c r="L25" s="292">
        <v>4000000</v>
      </c>
      <c r="M25" s="292" t="s">
        <v>7</v>
      </c>
      <c r="N25" s="292">
        <v>0</v>
      </c>
    </row>
    <row r="26" spans="1:14" x14ac:dyDescent="0.25">
      <c r="A26" t="s">
        <v>503</v>
      </c>
      <c r="B26" s="39">
        <f t="shared" si="0"/>
        <v>5</v>
      </c>
      <c r="C26" s="39" t="str">
        <f t="shared" si="1"/>
        <v>Alex</v>
      </c>
      <c r="D26" s="39" t="str">
        <f t="shared" si="2"/>
        <v>Iafallo</v>
      </c>
      <c r="E26" s="39" t="str">
        <f t="shared" si="3"/>
        <v>Alex Iafallo</v>
      </c>
      <c r="F26" t="s">
        <v>1022</v>
      </c>
      <c r="G26" t="s">
        <v>93</v>
      </c>
      <c r="H26" s="292">
        <v>925000</v>
      </c>
      <c r="I26" s="292">
        <v>0</v>
      </c>
      <c r="J26" s="292">
        <v>925000</v>
      </c>
      <c r="K26" s="292" t="s">
        <v>8</v>
      </c>
      <c r="L26" s="292">
        <v>0</v>
      </c>
      <c r="M26" s="292">
        <v>0</v>
      </c>
      <c r="N26" s="292">
        <v>0</v>
      </c>
    </row>
    <row r="27" spans="1:14" x14ac:dyDescent="0.25">
      <c r="A27" t="s">
        <v>523</v>
      </c>
      <c r="B27" s="39">
        <f t="shared" si="0"/>
        <v>5</v>
      </c>
      <c r="C27" s="39" t="str">
        <f t="shared" si="1"/>
        <v>Alex</v>
      </c>
      <c r="D27" s="39" t="str">
        <f t="shared" si="2"/>
        <v>Killorn</v>
      </c>
      <c r="E27" s="39" t="str">
        <f t="shared" si="3"/>
        <v>Alex Killorn</v>
      </c>
      <c r="F27" t="s">
        <v>1029</v>
      </c>
      <c r="G27" t="s">
        <v>73</v>
      </c>
      <c r="H27" s="292">
        <v>4450000</v>
      </c>
      <c r="I27" s="292">
        <v>4450000</v>
      </c>
      <c r="J27" s="292">
        <v>4450000</v>
      </c>
      <c r="K27" s="292">
        <v>4450000</v>
      </c>
      <c r="L27" s="292">
        <v>4450000</v>
      </c>
      <c r="M27" s="292">
        <v>4450000</v>
      </c>
      <c r="N27" s="292">
        <v>4450000</v>
      </c>
    </row>
    <row r="28" spans="1:14" x14ac:dyDescent="0.25">
      <c r="A28" t="s">
        <v>992</v>
      </c>
      <c r="B28" s="39">
        <f t="shared" si="0"/>
        <v>5</v>
      </c>
      <c r="C28" s="39" t="str">
        <f t="shared" si="1"/>
        <v>Alex</v>
      </c>
      <c r="D28" s="39" t="str">
        <f t="shared" si="2"/>
        <v>Nedeljkovic</v>
      </c>
      <c r="E28" s="39" t="str">
        <f t="shared" si="3"/>
        <v>Alex Nedeljkovic</v>
      </c>
      <c r="F28" t="s">
        <v>1046</v>
      </c>
      <c r="G28" t="s">
        <v>128</v>
      </c>
      <c r="H28" s="292">
        <v>894167</v>
      </c>
      <c r="I28" s="292">
        <v>0</v>
      </c>
      <c r="J28" s="292">
        <v>800000</v>
      </c>
      <c r="K28" s="292" t="s">
        <v>8</v>
      </c>
      <c r="L28" s="292">
        <v>0</v>
      </c>
      <c r="M28" s="292">
        <v>0</v>
      </c>
      <c r="N28" s="292">
        <v>0</v>
      </c>
    </row>
    <row r="29" spans="1:14" x14ac:dyDescent="0.25">
      <c r="A29" t="s">
        <v>1124</v>
      </c>
      <c r="B29" s="39">
        <f t="shared" si="0"/>
        <v>5</v>
      </c>
      <c r="C29" s="39" t="str">
        <f t="shared" si="1"/>
        <v>Alex</v>
      </c>
      <c r="D29" s="39" t="str">
        <f t="shared" si="2"/>
        <v>Nylander</v>
      </c>
      <c r="E29" s="39" t="str">
        <f t="shared" si="3"/>
        <v>Alex Nylander</v>
      </c>
      <c r="F29" t="s">
        <v>1049</v>
      </c>
      <c r="G29" t="s">
        <v>93</v>
      </c>
      <c r="H29" s="292">
        <v>1744167</v>
      </c>
      <c r="I29" s="292">
        <v>1744167</v>
      </c>
      <c r="J29" s="292">
        <v>925000</v>
      </c>
      <c r="K29" s="292">
        <v>832500</v>
      </c>
      <c r="L29" s="292" t="s">
        <v>8</v>
      </c>
      <c r="M29" s="292">
        <v>0</v>
      </c>
      <c r="N29" s="292">
        <v>0</v>
      </c>
    </row>
    <row r="30" spans="1:14" x14ac:dyDescent="0.25">
      <c r="A30" t="s">
        <v>1054</v>
      </c>
      <c r="B30" s="39">
        <f t="shared" si="0"/>
        <v>5</v>
      </c>
      <c r="C30" s="39" t="str">
        <f t="shared" si="1"/>
        <v>Alex</v>
      </c>
      <c r="D30" s="39" t="str">
        <f t="shared" si="2"/>
        <v>Ovechkin</v>
      </c>
      <c r="E30" s="39" t="str">
        <f t="shared" si="3"/>
        <v>Alex Ovechkin</v>
      </c>
      <c r="F30" t="s">
        <v>1023</v>
      </c>
      <c r="G30" t="s">
        <v>93</v>
      </c>
      <c r="H30" s="292">
        <v>9538460</v>
      </c>
      <c r="I30" s="292">
        <v>9538460</v>
      </c>
      <c r="J30" s="292">
        <v>10000000</v>
      </c>
      <c r="K30" s="292">
        <v>10000000</v>
      </c>
      <c r="L30" s="292">
        <v>10000000</v>
      </c>
      <c r="M30" s="292" t="s">
        <v>7</v>
      </c>
      <c r="N30" s="292">
        <v>0</v>
      </c>
    </row>
    <row r="31" spans="1:14" x14ac:dyDescent="0.25">
      <c r="A31" t="s">
        <v>212</v>
      </c>
      <c r="B31" s="39">
        <f t="shared" si="0"/>
        <v>5</v>
      </c>
      <c r="C31" s="39" t="str">
        <f t="shared" si="1"/>
        <v>Alex</v>
      </c>
      <c r="D31" s="39" t="str">
        <f t="shared" si="2"/>
        <v>Pietrangelo</v>
      </c>
      <c r="E31" s="39" t="str">
        <f t="shared" si="3"/>
        <v>Alex Pietrangelo</v>
      </c>
      <c r="F31" t="s">
        <v>1036</v>
      </c>
      <c r="G31" t="s">
        <v>388</v>
      </c>
      <c r="H31" s="292">
        <v>6500000</v>
      </c>
      <c r="I31" s="292">
        <v>6500000</v>
      </c>
      <c r="J31" s="292">
        <v>7000000</v>
      </c>
      <c r="K31" s="292">
        <v>7500000</v>
      </c>
      <c r="L31" s="292" t="s">
        <v>7</v>
      </c>
      <c r="M31" s="292">
        <v>0</v>
      </c>
      <c r="N31" s="292">
        <v>0</v>
      </c>
    </row>
    <row r="32" spans="1:14" x14ac:dyDescent="0.25">
      <c r="A32" t="s">
        <v>597</v>
      </c>
      <c r="B32" s="39">
        <f t="shared" si="0"/>
        <v>5</v>
      </c>
      <c r="C32" s="39" t="str">
        <f t="shared" si="1"/>
        <v>Alex</v>
      </c>
      <c r="D32" s="39" t="str">
        <f t="shared" si="2"/>
        <v>Schoenborn</v>
      </c>
      <c r="E32" s="39" t="str">
        <f t="shared" si="3"/>
        <v>Alex Schoenborn</v>
      </c>
      <c r="F32" t="s">
        <v>1032</v>
      </c>
      <c r="G32" t="s">
        <v>88</v>
      </c>
      <c r="H32" s="292">
        <v>925000</v>
      </c>
      <c r="I32" s="292">
        <v>0</v>
      </c>
      <c r="J32" s="292">
        <v>742500</v>
      </c>
      <c r="K32" s="292" t="s">
        <v>8</v>
      </c>
      <c r="L32" s="292">
        <v>0</v>
      </c>
      <c r="M32" s="292">
        <v>0</v>
      </c>
      <c r="N32" s="292">
        <v>0</v>
      </c>
    </row>
    <row r="33" spans="1:14" x14ac:dyDescent="0.25">
      <c r="A33" t="s">
        <v>471</v>
      </c>
      <c r="B33" s="39">
        <f t="shared" si="0"/>
        <v>5</v>
      </c>
      <c r="C33" s="39" t="str">
        <f t="shared" si="1"/>
        <v>Alex</v>
      </c>
      <c r="D33" s="39" t="str">
        <f t="shared" si="2"/>
        <v>Stalock</v>
      </c>
      <c r="E33" s="39" t="str">
        <f t="shared" si="3"/>
        <v>Alex Stalock</v>
      </c>
      <c r="F33" t="s">
        <v>1035</v>
      </c>
      <c r="G33" t="s">
        <v>128</v>
      </c>
      <c r="H33" s="292">
        <v>650000</v>
      </c>
      <c r="I33" s="292">
        <v>0</v>
      </c>
      <c r="J33" s="292">
        <v>650000</v>
      </c>
      <c r="K33" s="292" t="s">
        <v>7</v>
      </c>
      <c r="L33" s="292">
        <v>0</v>
      </c>
      <c r="M33" s="292">
        <v>0</v>
      </c>
      <c r="N33" s="292">
        <v>0</v>
      </c>
    </row>
    <row r="34" spans="1:14" x14ac:dyDescent="0.25">
      <c r="A34" t="s">
        <v>1081</v>
      </c>
      <c r="B34" s="39">
        <f t="shared" si="0"/>
        <v>5</v>
      </c>
      <c r="C34" s="39" t="str">
        <f t="shared" si="1"/>
        <v>Alex</v>
      </c>
      <c r="D34" s="39" t="str">
        <f t="shared" si="2"/>
        <v>Steen</v>
      </c>
      <c r="E34" s="39" t="str">
        <f t="shared" si="3"/>
        <v>Alex Steen</v>
      </c>
      <c r="F34" t="s">
        <v>1036</v>
      </c>
      <c r="G34" t="s">
        <v>93</v>
      </c>
      <c r="H34" s="292">
        <v>5750000</v>
      </c>
      <c r="I34" s="292">
        <v>5750000</v>
      </c>
      <c r="J34" s="292">
        <v>7000000</v>
      </c>
      <c r="K34" s="292">
        <v>5500000</v>
      </c>
      <c r="L34" s="292">
        <v>3500000</v>
      </c>
      <c r="M34" s="292" t="s">
        <v>7</v>
      </c>
      <c r="N34" s="292">
        <v>0</v>
      </c>
    </row>
    <row r="35" spans="1:14" x14ac:dyDescent="0.25">
      <c r="A35" t="s">
        <v>811</v>
      </c>
      <c r="B35" s="39">
        <f t="shared" si="0"/>
        <v>5</v>
      </c>
      <c r="C35" s="39" t="str">
        <f t="shared" si="1"/>
        <v>Alex</v>
      </c>
      <c r="D35" s="39" t="str">
        <f t="shared" si="2"/>
        <v>Tuch</v>
      </c>
      <c r="E35" s="39" t="str">
        <f t="shared" si="3"/>
        <v>Alex Tuch</v>
      </c>
      <c r="F35" t="s">
        <v>1051</v>
      </c>
      <c r="G35" t="s">
        <v>88</v>
      </c>
      <c r="H35" s="292">
        <v>1350000</v>
      </c>
      <c r="I35" s="292">
        <v>0</v>
      </c>
      <c r="J35" s="292">
        <v>925000</v>
      </c>
      <c r="K35" s="292" t="s">
        <v>8</v>
      </c>
      <c r="L35" s="292">
        <v>0</v>
      </c>
      <c r="M35" s="292">
        <v>0</v>
      </c>
      <c r="N35" s="292">
        <v>0</v>
      </c>
    </row>
    <row r="36" spans="1:14" x14ac:dyDescent="0.25">
      <c r="A36" t="s">
        <v>676</v>
      </c>
      <c r="B36" s="39">
        <f t="shared" si="0"/>
        <v>10</v>
      </c>
      <c r="C36" s="39" t="str">
        <f t="shared" si="1"/>
        <v>Alexandar</v>
      </c>
      <c r="D36" s="39" t="str">
        <f t="shared" si="2"/>
        <v>Georgiev</v>
      </c>
      <c r="E36" s="39" t="str">
        <f t="shared" si="3"/>
        <v>Alexandar Georgiev</v>
      </c>
      <c r="F36" t="s">
        <v>1028</v>
      </c>
      <c r="G36" t="s">
        <v>128</v>
      </c>
      <c r="H36" s="292">
        <v>925000</v>
      </c>
      <c r="I36" s="292">
        <v>925000</v>
      </c>
      <c r="J36" s="292">
        <v>792500</v>
      </c>
      <c r="K36" s="292">
        <v>792500</v>
      </c>
      <c r="L36" s="292" t="s">
        <v>8</v>
      </c>
      <c r="M36" s="292">
        <v>0</v>
      </c>
      <c r="N36" s="292">
        <v>0</v>
      </c>
    </row>
    <row r="37" spans="1:14" x14ac:dyDescent="0.25">
      <c r="A37" t="s">
        <v>831</v>
      </c>
      <c r="B37" s="39">
        <f t="shared" si="0"/>
        <v>10</v>
      </c>
      <c r="C37" s="39" t="str">
        <f t="shared" si="1"/>
        <v>Alexander</v>
      </c>
      <c r="D37" s="39" t="str">
        <f t="shared" si="2"/>
        <v>Edler</v>
      </c>
      <c r="E37" s="39" t="str">
        <f t="shared" si="3"/>
        <v>Alexander Edler</v>
      </c>
      <c r="F37" t="s">
        <v>1047</v>
      </c>
      <c r="G37" t="s">
        <v>389</v>
      </c>
      <c r="H37" s="292">
        <v>5000000</v>
      </c>
      <c r="I37" s="292">
        <v>0</v>
      </c>
      <c r="J37" s="292">
        <v>4500000</v>
      </c>
      <c r="K37" s="292" t="s">
        <v>7</v>
      </c>
      <c r="L37" s="292">
        <v>0</v>
      </c>
      <c r="M37" s="292">
        <v>0</v>
      </c>
      <c r="N37" s="292">
        <v>0</v>
      </c>
    </row>
    <row r="38" spans="1:14" x14ac:dyDescent="0.25">
      <c r="A38" t="s">
        <v>924</v>
      </c>
      <c r="B38" s="39">
        <f t="shared" si="0"/>
        <v>10</v>
      </c>
      <c r="C38" s="39" t="str">
        <f t="shared" si="1"/>
        <v>Alexander</v>
      </c>
      <c r="D38" s="39" t="str">
        <f t="shared" si="2"/>
        <v>Kerfoot</v>
      </c>
      <c r="E38" s="39" t="str">
        <f t="shared" si="3"/>
        <v>Alexander Kerfoot</v>
      </c>
      <c r="F38" t="s">
        <v>1043</v>
      </c>
      <c r="G38" t="s">
        <v>93</v>
      </c>
      <c r="H38" s="292">
        <v>1137500</v>
      </c>
      <c r="I38" s="292">
        <v>0</v>
      </c>
      <c r="J38" s="292">
        <v>925000</v>
      </c>
      <c r="K38" s="292" t="s">
        <v>8</v>
      </c>
      <c r="L38" s="292">
        <v>0</v>
      </c>
      <c r="M38" s="292">
        <v>0</v>
      </c>
      <c r="N38" s="292">
        <v>0</v>
      </c>
    </row>
    <row r="39" spans="1:14" x14ac:dyDescent="0.25">
      <c r="A39" t="s">
        <v>226</v>
      </c>
      <c r="B39" s="39">
        <f t="shared" si="0"/>
        <v>10</v>
      </c>
      <c r="C39" s="39" t="str">
        <f t="shared" si="1"/>
        <v>Alexander</v>
      </c>
      <c r="D39" s="39" t="str">
        <f t="shared" si="2"/>
        <v>Radulov</v>
      </c>
      <c r="E39" s="39" t="str">
        <f t="shared" si="3"/>
        <v>Alexander Radulov</v>
      </c>
      <c r="F39" t="s">
        <v>1025</v>
      </c>
      <c r="G39" t="s">
        <v>88</v>
      </c>
      <c r="H39" s="292">
        <v>6250000</v>
      </c>
      <c r="I39" s="292">
        <v>6250000</v>
      </c>
      <c r="J39" s="292">
        <v>8000000</v>
      </c>
      <c r="K39" s="292">
        <v>6600000</v>
      </c>
      <c r="L39" s="292">
        <v>4000000</v>
      </c>
      <c r="M39" s="292">
        <v>4650000</v>
      </c>
      <c r="N39" s="292" t="s">
        <v>7</v>
      </c>
    </row>
    <row r="40" spans="1:14" x14ac:dyDescent="0.25">
      <c r="A40" t="s">
        <v>176</v>
      </c>
      <c r="B40" s="39">
        <f t="shared" si="0"/>
        <v>10</v>
      </c>
      <c r="C40" s="39" t="str">
        <f t="shared" si="1"/>
        <v>Alexander</v>
      </c>
      <c r="D40" s="39" t="str">
        <f t="shared" si="2"/>
        <v>Volkov</v>
      </c>
      <c r="E40" s="39" t="str">
        <f t="shared" si="3"/>
        <v>Alexander Volkov</v>
      </c>
      <c r="F40" t="s">
        <v>1029</v>
      </c>
      <c r="G40" t="s">
        <v>73</v>
      </c>
      <c r="H40" s="292">
        <v>925000</v>
      </c>
      <c r="I40" s="292">
        <v>925000</v>
      </c>
      <c r="J40" s="292">
        <v>925000</v>
      </c>
      <c r="K40" s="292">
        <v>925000</v>
      </c>
      <c r="L40" s="292" t="s">
        <v>8</v>
      </c>
      <c r="M40" s="292">
        <v>0</v>
      </c>
      <c r="N40" s="292">
        <v>0</v>
      </c>
    </row>
    <row r="41" spans="1:14" x14ac:dyDescent="0.25">
      <c r="A41" t="s">
        <v>308</v>
      </c>
      <c r="B41" s="39">
        <f t="shared" si="0"/>
        <v>10</v>
      </c>
      <c r="C41" s="39" t="str">
        <f t="shared" si="1"/>
        <v>Alexander</v>
      </c>
      <c r="D41" s="39" t="str">
        <f t="shared" si="2"/>
        <v>Wennberg</v>
      </c>
      <c r="E41" s="39" t="str">
        <f t="shared" si="3"/>
        <v>Alexander Wennberg</v>
      </c>
      <c r="F41" t="s">
        <v>1038</v>
      </c>
      <c r="G41" t="s">
        <v>73</v>
      </c>
      <c r="H41" s="292">
        <v>4900000</v>
      </c>
      <c r="I41" s="292">
        <v>4900000</v>
      </c>
      <c r="J41" s="292">
        <v>4500000</v>
      </c>
      <c r="K41" s="292">
        <v>5350000</v>
      </c>
      <c r="L41" s="292">
        <v>5350000</v>
      </c>
      <c r="M41" s="292">
        <v>5350000</v>
      </c>
      <c r="N41" s="292">
        <v>5350000</v>
      </c>
    </row>
    <row r="42" spans="1:14" x14ac:dyDescent="0.25">
      <c r="A42" t="s">
        <v>1119</v>
      </c>
      <c r="B42" s="39">
        <f t="shared" si="0"/>
        <v>10</v>
      </c>
      <c r="C42" s="39" t="str">
        <f t="shared" si="1"/>
        <v>Alexandre</v>
      </c>
      <c r="D42" s="39" t="str">
        <f t="shared" si="2"/>
        <v>Burrows</v>
      </c>
      <c r="E42" s="39" t="str">
        <f t="shared" si="3"/>
        <v>Alexandre Burrows</v>
      </c>
      <c r="F42" t="s">
        <v>1039</v>
      </c>
      <c r="G42" t="s">
        <v>93</v>
      </c>
      <c r="H42" s="292">
        <v>2500000</v>
      </c>
      <c r="I42" s="292">
        <v>0</v>
      </c>
      <c r="J42" s="292">
        <v>2500000</v>
      </c>
      <c r="K42" s="292" t="s">
        <v>7</v>
      </c>
      <c r="L42" s="292">
        <v>0</v>
      </c>
      <c r="M42" s="292">
        <v>0</v>
      </c>
      <c r="N42" s="292">
        <v>0</v>
      </c>
    </row>
    <row r="43" spans="1:14" x14ac:dyDescent="0.25">
      <c r="A43" t="s">
        <v>785</v>
      </c>
      <c r="B43" s="39">
        <f t="shared" si="0"/>
        <v>10</v>
      </c>
      <c r="C43" s="39" t="str">
        <f t="shared" si="1"/>
        <v>Alexandre</v>
      </c>
      <c r="D43" s="39" t="str">
        <f t="shared" si="2"/>
        <v>Carrier</v>
      </c>
      <c r="E43" s="39" t="str">
        <f t="shared" si="3"/>
        <v>Alexandre Carrier</v>
      </c>
      <c r="F43" t="s">
        <v>1026</v>
      </c>
      <c r="G43" t="s">
        <v>82</v>
      </c>
      <c r="H43" s="292">
        <v>671667</v>
      </c>
      <c r="I43" s="292">
        <v>0</v>
      </c>
      <c r="J43" s="292">
        <v>650000</v>
      </c>
      <c r="K43" s="292" t="s">
        <v>8</v>
      </c>
      <c r="L43" s="292">
        <v>0</v>
      </c>
      <c r="M43" s="292">
        <v>0</v>
      </c>
      <c r="N43" s="292">
        <v>0</v>
      </c>
    </row>
    <row r="44" spans="1:14" x14ac:dyDescent="0.25">
      <c r="A44" t="s">
        <v>638</v>
      </c>
      <c r="B44" s="39">
        <f t="shared" si="0"/>
        <v>10</v>
      </c>
      <c r="C44" s="39" t="str">
        <f t="shared" si="1"/>
        <v>Alexandre</v>
      </c>
      <c r="D44" s="39" t="str">
        <f t="shared" si="2"/>
        <v>Fortin</v>
      </c>
      <c r="E44" s="39" t="str">
        <f t="shared" si="3"/>
        <v>Alexandre Fortin</v>
      </c>
      <c r="F44" t="s">
        <v>1021</v>
      </c>
      <c r="G44" t="s">
        <v>73</v>
      </c>
      <c r="H44" s="292">
        <v>685000</v>
      </c>
      <c r="I44" s="292">
        <v>0</v>
      </c>
      <c r="J44" s="292">
        <v>710000</v>
      </c>
      <c r="K44" s="292" t="s">
        <v>8</v>
      </c>
      <c r="L44" s="292">
        <v>0</v>
      </c>
      <c r="M44" s="292">
        <v>0</v>
      </c>
      <c r="N44" s="292">
        <v>0</v>
      </c>
    </row>
    <row r="45" spans="1:14" x14ac:dyDescent="0.25">
      <c r="A45" t="s">
        <v>183</v>
      </c>
      <c r="B45" s="39">
        <f t="shared" si="0"/>
        <v>7</v>
      </c>
      <c r="C45" s="39" t="str">
        <f t="shared" si="1"/>
        <v>Alexei</v>
      </c>
      <c r="D45" s="39" t="str">
        <f t="shared" si="2"/>
        <v>Lipanov</v>
      </c>
      <c r="E45" s="39" t="str">
        <f t="shared" si="3"/>
        <v>Alexei Lipanov</v>
      </c>
      <c r="F45" t="s">
        <v>1029</v>
      </c>
      <c r="G45" t="s">
        <v>73</v>
      </c>
      <c r="H45" s="292">
        <v>925000</v>
      </c>
      <c r="I45" s="292">
        <v>925000</v>
      </c>
      <c r="J45" s="292">
        <v>792500</v>
      </c>
      <c r="K45" s="292">
        <v>842500</v>
      </c>
      <c r="L45" s="292" t="s">
        <v>8</v>
      </c>
      <c r="M45" s="292">
        <v>0</v>
      </c>
      <c r="N45" s="292">
        <v>0</v>
      </c>
    </row>
    <row r="46" spans="1:14" x14ac:dyDescent="0.25">
      <c r="A46" t="s">
        <v>545</v>
      </c>
      <c r="B46" s="39">
        <f t="shared" si="0"/>
        <v>7</v>
      </c>
      <c r="C46" s="39" t="str">
        <f t="shared" si="1"/>
        <v>Anders</v>
      </c>
      <c r="D46" s="39" t="str">
        <f t="shared" si="2"/>
        <v>Bjork</v>
      </c>
      <c r="E46" s="39" t="str">
        <f t="shared" si="3"/>
        <v>Anders Bjork</v>
      </c>
      <c r="F46" t="s">
        <v>1040</v>
      </c>
      <c r="G46" t="s">
        <v>88</v>
      </c>
      <c r="H46" s="292">
        <v>1066670</v>
      </c>
      <c r="I46" s="292">
        <v>1066670</v>
      </c>
      <c r="J46" s="292">
        <v>925000</v>
      </c>
      <c r="K46" s="292">
        <v>925000</v>
      </c>
      <c r="L46" s="292" t="s">
        <v>8</v>
      </c>
      <c r="M46" s="292">
        <v>0</v>
      </c>
      <c r="N46" s="292">
        <v>0</v>
      </c>
    </row>
    <row r="47" spans="1:14" x14ac:dyDescent="0.25">
      <c r="A47" t="s">
        <v>291</v>
      </c>
      <c r="B47" s="39">
        <f t="shared" si="0"/>
        <v>7</v>
      </c>
      <c r="C47" s="39" t="str">
        <f t="shared" si="1"/>
        <v>Anders</v>
      </c>
      <c r="D47" s="39" t="str">
        <f t="shared" si="2"/>
        <v>Lee</v>
      </c>
      <c r="E47" s="39" t="str">
        <f t="shared" si="3"/>
        <v>Anders Lee</v>
      </c>
      <c r="F47" t="s">
        <v>1050</v>
      </c>
      <c r="G47" t="s">
        <v>93</v>
      </c>
      <c r="H47" s="292">
        <v>3750000</v>
      </c>
      <c r="I47" s="292">
        <v>0</v>
      </c>
      <c r="J47" s="292">
        <v>5000000</v>
      </c>
      <c r="K47" s="292" t="s">
        <v>7</v>
      </c>
      <c r="L47" s="292">
        <v>0</v>
      </c>
      <c r="M47" s="292">
        <v>0</v>
      </c>
      <c r="N47" s="292">
        <v>0</v>
      </c>
    </row>
    <row r="48" spans="1:14" x14ac:dyDescent="0.25">
      <c r="A48" t="s">
        <v>835</v>
      </c>
      <c r="B48" s="39">
        <f t="shared" si="0"/>
        <v>7</v>
      </c>
      <c r="C48" s="39" t="str">
        <f t="shared" si="1"/>
        <v>Anders</v>
      </c>
      <c r="D48" s="39" t="str">
        <f t="shared" si="2"/>
        <v>Nilsson</v>
      </c>
      <c r="E48" s="39" t="str">
        <f t="shared" si="3"/>
        <v>Anders Nilsson</v>
      </c>
      <c r="F48" t="s">
        <v>1047</v>
      </c>
      <c r="G48" t="s">
        <v>128</v>
      </c>
      <c r="H48" s="292">
        <v>2500000</v>
      </c>
      <c r="I48" s="292">
        <v>0</v>
      </c>
      <c r="J48" s="292">
        <v>2000000</v>
      </c>
      <c r="K48" s="292" t="s">
        <v>7</v>
      </c>
      <c r="L48" s="292">
        <v>0</v>
      </c>
      <c r="M48" s="292">
        <v>0</v>
      </c>
      <c r="N48" s="292">
        <v>0</v>
      </c>
    </row>
    <row r="49" spans="1:14" x14ac:dyDescent="0.25">
      <c r="A49" t="s">
        <v>1117</v>
      </c>
      <c r="B49" s="39">
        <f t="shared" si="0"/>
        <v>6</v>
      </c>
      <c r="C49" s="39" t="str">
        <f t="shared" si="1"/>
        <v>Andre</v>
      </c>
      <c r="D49" s="39" t="str">
        <f t="shared" si="2"/>
        <v>Burakovsky</v>
      </c>
      <c r="E49" s="39" t="str">
        <f t="shared" si="3"/>
        <v>Andre Burakovsky</v>
      </c>
      <c r="F49" t="s">
        <v>1023</v>
      </c>
      <c r="G49" t="s">
        <v>93</v>
      </c>
      <c r="H49" s="292">
        <v>3000000</v>
      </c>
      <c r="I49" s="292">
        <v>0</v>
      </c>
      <c r="J49" s="292">
        <v>3250000</v>
      </c>
      <c r="K49" s="292" t="s">
        <v>8</v>
      </c>
      <c r="L49" s="292">
        <v>0</v>
      </c>
      <c r="M49" s="292">
        <v>0</v>
      </c>
      <c r="N49" s="292">
        <v>0</v>
      </c>
    </row>
    <row r="50" spans="1:14" x14ac:dyDescent="0.25">
      <c r="A50" t="s">
        <v>951</v>
      </c>
      <c r="B50" s="39">
        <f t="shared" si="0"/>
        <v>8</v>
      </c>
      <c r="C50" s="39" t="str">
        <f t="shared" si="1"/>
        <v>Andreas</v>
      </c>
      <c r="D50" s="39" t="str">
        <f t="shared" si="2"/>
        <v>Borgman</v>
      </c>
      <c r="E50" s="39" t="str">
        <f t="shared" si="3"/>
        <v>Andreas Borgman</v>
      </c>
      <c r="F50" t="s">
        <v>1044</v>
      </c>
      <c r="G50" t="s">
        <v>82</v>
      </c>
      <c r="H50" s="292">
        <v>1775000</v>
      </c>
      <c r="I50" s="292">
        <v>0</v>
      </c>
      <c r="J50" s="292">
        <v>925000</v>
      </c>
      <c r="K50" s="292" t="s">
        <v>8</v>
      </c>
      <c r="L50" s="292">
        <v>0</v>
      </c>
      <c r="M50" s="292">
        <v>0</v>
      </c>
      <c r="N50" s="292">
        <v>0</v>
      </c>
    </row>
    <row r="51" spans="1:14" x14ac:dyDescent="0.25">
      <c r="A51" t="s">
        <v>697</v>
      </c>
      <c r="B51" s="39">
        <f t="shared" si="0"/>
        <v>8</v>
      </c>
      <c r="C51" s="39" t="str">
        <f t="shared" si="1"/>
        <v>Andreas</v>
      </c>
      <c r="D51" s="39" t="str">
        <f t="shared" si="2"/>
        <v>Englund</v>
      </c>
      <c r="E51" s="39" t="str">
        <f t="shared" si="3"/>
        <v>Andreas Englund</v>
      </c>
      <c r="F51" t="s">
        <v>1039</v>
      </c>
      <c r="G51" t="s">
        <v>389</v>
      </c>
      <c r="H51" s="292">
        <v>925000</v>
      </c>
      <c r="I51" s="292">
        <v>0</v>
      </c>
      <c r="J51" s="292">
        <v>792500</v>
      </c>
      <c r="K51" s="292" t="s">
        <v>8</v>
      </c>
      <c r="L51" s="292">
        <v>0</v>
      </c>
      <c r="M51" s="292">
        <v>0</v>
      </c>
      <c r="N51" s="292">
        <v>0</v>
      </c>
    </row>
    <row r="52" spans="1:14" x14ac:dyDescent="0.25">
      <c r="A52" t="s">
        <v>217</v>
      </c>
      <c r="B52" s="39">
        <f t="shared" si="0"/>
        <v>7</v>
      </c>
      <c r="C52" s="39" t="str">
        <f t="shared" si="1"/>
        <v>Andrei</v>
      </c>
      <c r="D52" s="39" t="str">
        <f t="shared" si="2"/>
        <v>Vasilevskiy</v>
      </c>
      <c r="E52" s="39" t="str">
        <f t="shared" si="3"/>
        <v>Andrei Vasilevskiy</v>
      </c>
      <c r="F52" t="s">
        <v>1029</v>
      </c>
      <c r="G52" t="s">
        <v>128</v>
      </c>
      <c r="H52" s="292">
        <v>3500000</v>
      </c>
      <c r="I52" s="292">
        <v>3500000</v>
      </c>
      <c r="J52" s="292">
        <v>3500000</v>
      </c>
      <c r="K52" s="292">
        <v>4000000</v>
      </c>
      <c r="L52" s="292" t="s">
        <v>8</v>
      </c>
      <c r="M52" s="292">
        <v>0</v>
      </c>
      <c r="N52" s="292">
        <v>0</v>
      </c>
    </row>
    <row r="53" spans="1:14" x14ac:dyDescent="0.25">
      <c r="A53" t="s">
        <v>566</v>
      </c>
      <c r="B53" s="39">
        <f t="shared" si="0"/>
        <v>7</v>
      </c>
      <c r="C53" s="39" t="str">
        <f t="shared" si="1"/>
        <v>Andrej</v>
      </c>
      <c r="D53" s="39" t="str">
        <f t="shared" si="2"/>
        <v>Sekera</v>
      </c>
      <c r="E53" s="39" t="str">
        <f t="shared" si="3"/>
        <v>Andrej Sekera</v>
      </c>
      <c r="F53" t="s">
        <v>1030</v>
      </c>
      <c r="G53" t="s">
        <v>389</v>
      </c>
      <c r="H53" s="292">
        <v>5500000</v>
      </c>
      <c r="I53" s="292">
        <v>5500000</v>
      </c>
      <c r="J53" s="292">
        <v>5500000</v>
      </c>
      <c r="K53" s="292">
        <v>4500000</v>
      </c>
      <c r="L53" s="292">
        <v>4500000</v>
      </c>
      <c r="M53" s="292" t="s">
        <v>7</v>
      </c>
      <c r="N53" s="292">
        <v>0</v>
      </c>
    </row>
    <row r="54" spans="1:14" x14ac:dyDescent="0.25">
      <c r="A54" t="s">
        <v>938</v>
      </c>
      <c r="B54" s="39">
        <f t="shared" si="0"/>
        <v>7</v>
      </c>
      <c r="C54" s="39" t="str">
        <f t="shared" si="1"/>
        <v>Andrew</v>
      </c>
      <c r="D54" s="39" t="str">
        <f t="shared" si="2"/>
        <v>Agozzino</v>
      </c>
      <c r="E54" s="39" t="str">
        <f t="shared" si="3"/>
        <v>Andrew Agozzino</v>
      </c>
      <c r="F54" t="s">
        <v>1043</v>
      </c>
      <c r="G54" t="s">
        <v>93</v>
      </c>
      <c r="H54" s="292">
        <v>650000</v>
      </c>
      <c r="I54" s="292">
        <v>0</v>
      </c>
      <c r="J54" s="292">
        <v>650000</v>
      </c>
      <c r="K54" s="292" t="s">
        <v>7</v>
      </c>
      <c r="L54" s="292">
        <v>0</v>
      </c>
      <c r="M54" s="292">
        <v>0</v>
      </c>
      <c r="N54" s="292">
        <v>0</v>
      </c>
    </row>
    <row r="55" spans="1:14" x14ac:dyDescent="0.25">
      <c r="A55" t="s">
        <v>639</v>
      </c>
      <c r="B55" s="39">
        <f t="shared" si="0"/>
        <v>7</v>
      </c>
      <c r="C55" s="39" t="str">
        <f t="shared" si="1"/>
        <v>Andrew</v>
      </c>
      <c r="D55" s="39" t="str">
        <f t="shared" si="2"/>
        <v>Campbell</v>
      </c>
      <c r="E55" s="39" t="str">
        <f t="shared" si="3"/>
        <v>Andrew Campbell</v>
      </c>
      <c r="F55" t="s">
        <v>1021</v>
      </c>
      <c r="G55" t="s">
        <v>82</v>
      </c>
      <c r="H55" s="292">
        <v>650000</v>
      </c>
      <c r="I55" s="292">
        <v>0</v>
      </c>
      <c r="J55" s="292">
        <v>650000</v>
      </c>
      <c r="K55" s="292" t="s">
        <v>7</v>
      </c>
      <c r="L55" s="292">
        <v>0</v>
      </c>
      <c r="M55" s="292">
        <v>0</v>
      </c>
      <c r="N55" s="292">
        <v>0</v>
      </c>
    </row>
    <row r="56" spans="1:14" x14ac:dyDescent="0.25">
      <c r="A56" t="s">
        <v>872</v>
      </c>
      <c r="B56" s="39">
        <f t="shared" si="0"/>
        <v>7</v>
      </c>
      <c r="C56" s="39" t="str">
        <f t="shared" si="1"/>
        <v>Andrew</v>
      </c>
      <c r="D56" s="39" t="str">
        <f t="shared" si="2"/>
        <v>Copp</v>
      </c>
      <c r="E56" s="39" t="str">
        <f t="shared" si="3"/>
        <v>Andrew Copp</v>
      </c>
      <c r="F56" t="s">
        <v>1034</v>
      </c>
      <c r="G56" t="s">
        <v>73</v>
      </c>
      <c r="H56" s="292">
        <v>1000000</v>
      </c>
      <c r="I56" s="292">
        <v>0</v>
      </c>
      <c r="J56" s="292">
        <v>1100000</v>
      </c>
      <c r="K56" s="292" t="s">
        <v>8</v>
      </c>
      <c r="L56" s="292">
        <v>0</v>
      </c>
      <c r="M56" s="292">
        <v>0</v>
      </c>
      <c r="N56" s="292">
        <v>0</v>
      </c>
    </row>
    <row r="57" spans="1:14" x14ac:dyDescent="0.25">
      <c r="A57" t="s">
        <v>1085</v>
      </c>
      <c r="B57" s="39">
        <f t="shared" si="0"/>
        <v>7</v>
      </c>
      <c r="C57" s="39" t="str">
        <f t="shared" si="1"/>
        <v>Andrew</v>
      </c>
      <c r="D57" s="39" t="str">
        <f t="shared" si="2"/>
        <v>Ladd</v>
      </c>
      <c r="E57" s="39" t="str">
        <f t="shared" si="3"/>
        <v>Andrew Ladd</v>
      </c>
      <c r="F57" t="s">
        <v>1050</v>
      </c>
      <c r="G57" t="s">
        <v>93</v>
      </c>
      <c r="H57" s="292">
        <v>5500000</v>
      </c>
      <c r="I57" s="292">
        <v>5500000</v>
      </c>
      <c r="J57" s="292">
        <v>6000000</v>
      </c>
      <c r="K57" s="292">
        <v>5000000</v>
      </c>
      <c r="L57" s="292">
        <v>4000000</v>
      </c>
      <c r="M57" s="292">
        <v>4000000</v>
      </c>
      <c r="N57" s="292">
        <v>4000000</v>
      </c>
    </row>
    <row r="58" spans="1:14" x14ac:dyDescent="0.25">
      <c r="A58" t="s">
        <v>1095</v>
      </c>
      <c r="B58" s="39">
        <f t="shared" si="0"/>
        <v>7</v>
      </c>
      <c r="C58" s="39" t="str">
        <f t="shared" si="1"/>
        <v>Andrew</v>
      </c>
      <c r="D58" s="39" t="str">
        <f t="shared" si="2"/>
        <v>MacDonald</v>
      </c>
      <c r="E58" s="39" t="str">
        <f t="shared" si="3"/>
        <v>Andrew MacDonald</v>
      </c>
      <c r="F58" t="s">
        <v>1031</v>
      </c>
      <c r="G58" t="s">
        <v>389</v>
      </c>
      <c r="H58" s="292">
        <v>5000000</v>
      </c>
      <c r="I58" s="292">
        <v>5000000</v>
      </c>
      <c r="J58" s="292">
        <v>5500000</v>
      </c>
      <c r="K58" s="292">
        <v>5750000</v>
      </c>
      <c r="L58" s="292" t="s">
        <v>7</v>
      </c>
      <c r="M58" s="292">
        <v>0</v>
      </c>
      <c r="N58" s="292">
        <v>0</v>
      </c>
    </row>
    <row r="59" spans="1:14" x14ac:dyDescent="0.25">
      <c r="A59" t="s">
        <v>773</v>
      </c>
      <c r="B59" s="39">
        <f t="shared" si="0"/>
        <v>7</v>
      </c>
      <c r="C59" s="39" t="str">
        <f t="shared" si="1"/>
        <v>Andrew</v>
      </c>
      <c r="D59" s="39" t="str">
        <f t="shared" si="2"/>
        <v>Mangiapane</v>
      </c>
      <c r="E59" s="39" t="str">
        <f t="shared" si="3"/>
        <v>Andrew Mangiapane</v>
      </c>
      <c r="F59" t="s">
        <v>1041</v>
      </c>
      <c r="G59" t="s">
        <v>93</v>
      </c>
      <c r="H59" s="292">
        <v>800000</v>
      </c>
      <c r="I59" s="292">
        <v>0</v>
      </c>
      <c r="J59" s="292">
        <v>730000</v>
      </c>
      <c r="K59" s="292" t="s">
        <v>8</v>
      </c>
      <c r="L59" s="292">
        <v>0</v>
      </c>
      <c r="M59" s="292">
        <v>0</v>
      </c>
      <c r="N59" s="292">
        <v>0</v>
      </c>
    </row>
    <row r="60" spans="1:14" x14ac:dyDescent="0.25">
      <c r="A60" t="s">
        <v>956</v>
      </c>
      <c r="B60" s="39">
        <f t="shared" si="0"/>
        <v>7</v>
      </c>
      <c r="C60" s="39" t="str">
        <f t="shared" si="1"/>
        <v>Andrew</v>
      </c>
      <c r="D60" s="39" t="str">
        <f t="shared" si="2"/>
        <v>Nielsen</v>
      </c>
      <c r="E60" s="39" t="str">
        <f t="shared" si="3"/>
        <v>Andrew Nielsen</v>
      </c>
      <c r="F60" t="s">
        <v>1044</v>
      </c>
      <c r="G60" t="s">
        <v>82</v>
      </c>
      <c r="H60" s="292">
        <v>921667</v>
      </c>
      <c r="I60" s="292">
        <v>921667</v>
      </c>
      <c r="J60" s="292">
        <v>650000</v>
      </c>
      <c r="K60" s="292">
        <v>700000</v>
      </c>
      <c r="L60" s="292" t="s">
        <v>8</v>
      </c>
      <c r="M60" s="292">
        <v>0</v>
      </c>
      <c r="N60" s="292">
        <v>0</v>
      </c>
    </row>
    <row r="61" spans="1:14" x14ac:dyDescent="0.25">
      <c r="A61" t="s">
        <v>788</v>
      </c>
      <c r="B61" s="39">
        <f t="shared" si="0"/>
        <v>7</v>
      </c>
      <c r="C61" s="39" t="str">
        <f t="shared" si="1"/>
        <v>Andrew</v>
      </c>
      <c r="D61" s="39" t="str">
        <f t="shared" si="2"/>
        <v>Shaw</v>
      </c>
      <c r="E61" s="39" t="str">
        <f t="shared" si="3"/>
        <v>Andrew Shaw</v>
      </c>
      <c r="F61" t="s">
        <v>1033</v>
      </c>
      <c r="G61" t="s">
        <v>73</v>
      </c>
      <c r="H61" s="292">
        <v>3900000</v>
      </c>
      <c r="I61" s="292">
        <v>3900000</v>
      </c>
      <c r="J61" s="292">
        <v>4000000</v>
      </c>
      <c r="K61" s="292">
        <v>3250000</v>
      </c>
      <c r="L61" s="292">
        <v>2750000</v>
      </c>
      <c r="M61" s="292">
        <v>2900000</v>
      </c>
      <c r="N61" s="292" t="s">
        <v>7</v>
      </c>
    </row>
    <row r="62" spans="1:14" x14ac:dyDescent="0.25">
      <c r="A62" t="s">
        <v>524</v>
      </c>
      <c r="B62" s="39">
        <f t="shared" si="0"/>
        <v>5</v>
      </c>
      <c r="C62" s="39" t="str">
        <f t="shared" si="1"/>
        <v>Andy</v>
      </c>
      <c r="D62" s="39" t="str">
        <f t="shared" si="2"/>
        <v>Andreoff</v>
      </c>
      <c r="E62" s="39" t="str">
        <f t="shared" si="3"/>
        <v>Andy Andreoff</v>
      </c>
      <c r="F62" t="s">
        <v>1029</v>
      </c>
      <c r="G62" t="s">
        <v>73</v>
      </c>
      <c r="H62" s="292">
        <v>677500</v>
      </c>
      <c r="I62" s="292">
        <v>0</v>
      </c>
      <c r="J62" s="292">
        <v>680000</v>
      </c>
      <c r="K62" s="292" t="s">
        <v>7</v>
      </c>
      <c r="L62" s="292">
        <v>0</v>
      </c>
      <c r="M62" s="292">
        <v>0</v>
      </c>
      <c r="N62" s="292">
        <v>0</v>
      </c>
    </row>
    <row r="63" spans="1:14" x14ac:dyDescent="0.25">
      <c r="A63" t="s">
        <v>1092</v>
      </c>
      <c r="B63" s="39">
        <f t="shared" si="0"/>
        <v>5</v>
      </c>
      <c r="C63" s="39" t="str">
        <f t="shared" si="1"/>
        <v>Andy</v>
      </c>
      <c r="D63" s="39" t="str">
        <f t="shared" si="2"/>
        <v>Greene</v>
      </c>
      <c r="E63" s="39" t="str">
        <f t="shared" si="3"/>
        <v>Andy Greene</v>
      </c>
      <c r="F63" t="s">
        <v>1048</v>
      </c>
      <c r="G63" t="s">
        <v>389</v>
      </c>
      <c r="H63" s="292">
        <v>5000000</v>
      </c>
      <c r="I63" s="292">
        <v>5000000</v>
      </c>
      <c r="J63" s="292">
        <v>5000000</v>
      </c>
      <c r="K63" s="292">
        <v>5000000</v>
      </c>
      <c r="L63" s="292" t="s">
        <v>7</v>
      </c>
      <c r="M63" s="292">
        <v>0</v>
      </c>
      <c r="N63" s="292">
        <v>0</v>
      </c>
    </row>
    <row r="64" spans="1:14" x14ac:dyDescent="0.25">
      <c r="A64" t="s">
        <v>720</v>
      </c>
      <c r="B64" s="39">
        <f t="shared" si="0"/>
        <v>6</v>
      </c>
      <c r="C64" s="39" t="str">
        <f t="shared" si="1"/>
        <v>Angus</v>
      </c>
      <c r="D64" s="39" t="str">
        <f t="shared" si="2"/>
        <v>Redmond</v>
      </c>
      <c r="E64" s="39" t="str">
        <f t="shared" si="3"/>
        <v>Angus Redmond</v>
      </c>
      <c r="F64" t="s">
        <v>1027</v>
      </c>
      <c r="G64" t="s">
        <v>128</v>
      </c>
      <c r="H64" s="292">
        <v>925000</v>
      </c>
      <c r="I64" s="292">
        <v>925000</v>
      </c>
      <c r="J64" s="292">
        <v>842500</v>
      </c>
      <c r="K64" s="292">
        <v>892500</v>
      </c>
      <c r="L64" s="292" t="s">
        <v>8</v>
      </c>
      <c r="M64" s="292">
        <v>0</v>
      </c>
      <c r="N64" s="292">
        <v>0</v>
      </c>
    </row>
    <row r="65" spans="1:14" x14ac:dyDescent="0.25">
      <c r="A65" t="s">
        <v>910</v>
      </c>
      <c r="B65" s="39">
        <f t="shared" si="0"/>
        <v>8</v>
      </c>
      <c r="C65" s="39" t="str">
        <f t="shared" si="1"/>
        <v>Anthony</v>
      </c>
      <c r="D65" s="39" t="str">
        <f t="shared" si="2"/>
        <v>Beauvillier</v>
      </c>
      <c r="E65" s="39" t="str">
        <f t="shared" si="3"/>
        <v>Anthony Beauvillier</v>
      </c>
      <c r="F65" t="s">
        <v>1050</v>
      </c>
      <c r="G65" t="s">
        <v>93</v>
      </c>
      <c r="H65" s="292">
        <v>1106670</v>
      </c>
      <c r="I65" s="292">
        <v>0</v>
      </c>
      <c r="J65" s="292">
        <v>832500</v>
      </c>
      <c r="K65" s="292" t="s">
        <v>8</v>
      </c>
      <c r="L65" s="292">
        <v>0</v>
      </c>
      <c r="M65" s="292">
        <v>0</v>
      </c>
      <c r="N65" s="292">
        <v>0</v>
      </c>
    </row>
    <row r="66" spans="1:14" x14ac:dyDescent="0.25">
      <c r="A66" t="s">
        <v>537</v>
      </c>
      <c r="B66" s="39">
        <f t="shared" si="0"/>
        <v>8</v>
      </c>
      <c r="C66" s="39" t="str">
        <f t="shared" si="1"/>
        <v>Anthony</v>
      </c>
      <c r="D66" s="39" t="str">
        <f t="shared" si="2"/>
        <v>Cirelli</v>
      </c>
      <c r="E66" s="39" t="str">
        <f t="shared" si="3"/>
        <v>Anthony Cirelli</v>
      </c>
      <c r="F66" t="s">
        <v>1029</v>
      </c>
      <c r="G66" t="s">
        <v>73</v>
      </c>
      <c r="H66" s="292">
        <v>925000</v>
      </c>
      <c r="I66" s="292">
        <v>0</v>
      </c>
      <c r="J66" s="292">
        <v>742500</v>
      </c>
      <c r="K66" s="292" t="s">
        <v>8</v>
      </c>
      <c r="L66" s="292">
        <v>0</v>
      </c>
      <c r="M66" s="292">
        <v>0</v>
      </c>
      <c r="N66" s="292">
        <v>0</v>
      </c>
    </row>
    <row r="67" spans="1:14" x14ac:dyDescent="0.25">
      <c r="A67" t="s">
        <v>1006</v>
      </c>
      <c r="B67" s="39">
        <f t="shared" ref="B67:B130" si="4">SEARCH(" ",A67,1)</f>
        <v>8</v>
      </c>
      <c r="C67" s="39" t="str">
        <f t="shared" ref="C67:C130" si="5">LEFT(A67,B67-1)</f>
        <v>Anthony</v>
      </c>
      <c r="D67" s="39" t="str">
        <f t="shared" ref="D67:D130" si="6">MID(A67,B67+1,LEN(A67)-B67)</f>
        <v>DeAngelo</v>
      </c>
      <c r="E67" s="39" t="str">
        <f t="shared" ref="E67:E130" si="7">C67&amp;" "&amp;D67</f>
        <v>Anthony DeAngelo</v>
      </c>
      <c r="F67" t="s">
        <v>1028</v>
      </c>
      <c r="G67" t="s">
        <v>388</v>
      </c>
      <c r="H67" s="292">
        <v>1263330</v>
      </c>
      <c r="I67" s="292">
        <v>0</v>
      </c>
      <c r="J67" s="292">
        <v>832500</v>
      </c>
      <c r="K67" s="292" t="s">
        <v>8</v>
      </c>
      <c r="L67" s="292">
        <v>0</v>
      </c>
      <c r="M67" s="292">
        <v>0</v>
      </c>
      <c r="N67" s="292">
        <v>0</v>
      </c>
    </row>
    <row r="68" spans="1:14" x14ac:dyDescent="0.25">
      <c r="A68" t="s">
        <v>630</v>
      </c>
      <c r="B68" s="39">
        <f t="shared" si="4"/>
        <v>8</v>
      </c>
      <c r="C68" s="39" t="str">
        <f t="shared" si="5"/>
        <v>Anthony</v>
      </c>
      <c r="D68" s="39" t="str">
        <f t="shared" si="6"/>
        <v>Louis</v>
      </c>
      <c r="E68" s="39" t="str">
        <f t="shared" si="7"/>
        <v>Anthony Louis</v>
      </c>
      <c r="F68" t="s">
        <v>1021</v>
      </c>
      <c r="G68" t="s">
        <v>93</v>
      </c>
      <c r="H68" s="292">
        <v>925000</v>
      </c>
      <c r="I68" s="292">
        <v>0</v>
      </c>
      <c r="J68" s="292">
        <v>807500</v>
      </c>
      <c r="K68" s="292" t="s">
        <v>8</v>
      </c>
      <c r="L68" s="292">
        <v>0</v>
      </c>
      <c r="M68" s="292">
        <v>0</v>
      </c>
      <c r="N68" s="292">
        <v>0</v>
      </c>
    </row>
    <row r="69" spans="1:14" x14ac:dyDescent="0.25">
      <c r="A69" t="s">
        <v>786</v>
      </c>
      <c r="B69" s="39">
        <f t="shared" si="4"/>
        <v>8</v>
      </c>
      <c r="C69" s="39" t="str">
        <f t="shared" si="5"/>
        <v>Anthony</v>
      </c>
      <c r="D69" s="39" t="str">
        <f t="shared" si="6"/>
        <v>Richard</v>
      </c>
      <c r="E69" s="39" t="str">
        <f t="shared" si="7"/>
        <v>Anthony Richard</v>
      </c>
      <c r="F69" t="s">
        <v>1026</v>
      </c>
      <c r="G69" t="s">
        <v>73</v>
      </c>
      <c r="H69" s="292">
        <v>671667</v>
      </c>
      <c r="I69" s="292">
        <v>0</v>
      </c>
      <c r="J69" s="292">
        <v>650000</v>
      </c>
      <c r="K69" s="292" t="s">
        <v>8</v>
      </c>
      <c r="L69" s="292">
        <v>0</v>
      </c>
      <c r="M69" s="292">
        <v>0</v>
      </c>
      <c r="N69" s="292">
        <v>0</v>
      </c>
    </row>
    <row r="70" spans="1:14" x14ac:dyDescent="0.25">
      <c r="A70" t="s">
        <v>799</v>
      </c>
      <c r="B70" s="39">
        <f t="shared" si="4"/>
        <v>8</v>
      </c>
      <c r="C70" s="39" t="str">
        <f t="shared" si="5"/>
        <v>Antoine</v>
      </c>
      <c r="D70" s="39" t="str">
        <f t="shared" si="6"/>
        <v>Waked</v>
      </c>
      <c r="E70" s="39" t="str">
        <f t="shared" si="7"/>
        <v>Antoine Waked</v>
      </c>
      <c r="F70" t="s">
        <v>1033</v>
      </c>
      <c r="G70" t="s">
        <v>88</v>
      </c>
      <c r="H70" s="292">
        <v>726667</v>
      </c>
      <c r="I70" s="292">
        <v>726667</v>
      </c>
      <c r="J70" s="292">
        <v>710000</v>
      </c>
      <c r="K70" s="292">
        <v>750000</v>
      </c>
      <c r="L70" s="292" t="s">
        <v>8</v>
      </c>
      <c r="M70" s="292">
        <v>0</v>
      </c>
      <c r="N70" s="292">
        <v>0</v>
      </c>
    </row>
    <row r="71" spans="1:14" x14ac:dyDescent="0.25">
      <c r="A71" t="s">
        <v>633</v>
      </c>
      <c r="B71" s="39">
        <f t="shared" si="4"/>
        <v>6</v>
      </c>
      <c r="C71" s="39" t="str">
        <f t="shared" si="5"/>
        <v>Anton</v>
      </c>
      <c r="D71" s="39" t="str">
        <f t="shared" si="6"/>
        <v>Forsberg</v>
      </c>
      <c r="E71" s="39" t="str">
        <f t="shared" si="7"/>
        <v>Anton Forsberg</v>
      </c>
      <c r="F71" t="s">
        <v>1021</v>
      </c>
      <c r="G71" t="s">
        <v>128</v>
      </c>
      <c r="H71" s="292">
        <v>750000</v>
      </c>
      <c r="I71" s="292">
        <v>0</v>
      </c>
      <c r="J71" s="292">
        <v>800000</v>
      </c>
      <c r="K71" s="292" t="s">
        <v>8</v>
      </c>
      <c r="L71" s="292">
        <v>0</v>
      </c>
      <c r="M71" s="292">
        <v>0</v>
      </c>
      <c r="N71" s="292">
        <v>0</v>
      </c>
    </row>
    <row r="72" spans="1:14" x14ac:dyDescent="0.25">
      <c r="A72" t="s">
        <v>928</v>
      </c>
      <c r="B72" s="39">
        <f t="shared" si="4"/>
        <v>6</v>
      </c>
      <c r="C72" s="39" t="str">
        <f t="shared" si="5"/>
        <v>Anton</v>
      </c>
      <c r="D72" s="39" t="str">
        <f t="shared" si="6"/>
        <v>Lindholm</v>
      </c>
      <c r="E72" s="39" t="str">
        <f t="shared" si="7"/>
        <v>Anton Lindholm</v>
      </c>
      <c r="F72" t="s">
        <v>1043</v>
      </c>
      <c r="G72" t="s">
        <v>389</v>
      </c>
      <c r="H72" s="292">
        <v>925000</v>
      </c>
      <c r="I72" s="292">
        <v>0</v>
      </c>
      <c r="J72" s="292">
        <v>742500</v>
      </c>
      <c r="K72" s="292" t="s">
        <v>8</v>
      </c>
      <c r="L72" s="292">
        <v>0</v>
      </c>
      <c r="M72" s="292">
        <v>0</v>
      </c>
      <c r="N72" s="292">
        <v>0</v>
      </c>
    </row>
    <row r="73" spans="1:14" x14ac:dyDescent="0.25">
      <c r="A73" t="s">
        <v>1102</v>
      </c>
      <c r="B73" s="39">
        <f t="shared" si="4"/>
        <v>6</v>
      </c>
      <c r="C73" s="39" t="str">
        <f t="shared" si="5"/>
        <v>Anton</v>
      </c>
      <c r="D73" s="39" t="str">
        <f t="shared" si="6"/>
        <v>Stralman</v>
      </c>
      <c r="E73" s="39" t="str">
        <f t="shared" si="7"/>
        <v>Anton Stralman</v>
      </c>
      <c r="F73" t="s">
        <v>1029</v>
      </c>
      <c r="G73" t="s">
        <v>388</v>
      </c>
      <c r="H73" s="292">
        <v>4500000</v>
      </c>
      <c r="I73" s="292">
        <v>0</v>
      </c>
      <c r="J73" s="292">
        <v>4500000</v>
      </c>
      <c r="K73" s="292" t="s">
        <v>7</v>
      </c>
      <c r="L73" s="292">
        <v>0</v>
      </c>
      <c r="M73" s="292">
        <v>0</v>
      </c>
      <c r="N73" s="292">
        <v>0</v>
      </c>
    </row>
    <row r="74" spans="1:14" x14ac:dyDescent="0.25">
      <c r="A74" t="s">
        <v>322</v>
      </c>
      <c r="B74" s="39">
        <f t="shared" si="4"/>
        <v>6</v>
      </c>
      <c r="C74" s="39" t="str">
        <f t="shared" si="5"/>
        <v>Antti</v>
      </c>
      <c r="D74" s="39" t="str">
        <f t="shared" si="6"/>
        <v>Raanta</v>
      </c>
      <c r="E74" s="39" t="str">
        <f t="shared" si="7"/>
        <v>Antti Raanta</v>
      </c>
      <c r="F74" t="s">
        <v>1042</v>
      </c>
      <c r="G74" t="s">
        <v>128</v>
      </c>
      <c r="H74" s="292">
        <v>4250000</v>
      </c>
      <c r="I74" s="292">
        <v>4250000</v>
      </c>
      <c r="J74" s="292">
        <v>3750000</v>
      </c>
      <c r="K74" s="292">
        <v>5000000</v>
      </c>
      <c r="L74" s="292">
        <v>4000000</v>
      </c>
      <c r="M74" s="292" t="s">
        <v>7</v>
      </c>
      <c r="N74" s="292">
        <v>0</v>
      </c>
    </row>
    <row r="75" spans="1:14" x14ac:dyDescent="0.25">
      <c r="A75" t="s">
        <v>1053</v>
      </c>
      <c r="B75" s="39">
        <f t="shared" si="4"/>
        <v>5</v>
      </c>
      <c r="C75" s="39" t="str">
        <f t="shared" si="5"/>
        <v>Anze</v>
      </c>
      <c r="D75" s="39" t="str">
        <f t="shared" si="6"/>
        <v>Kopitar</v>
      </c>
      <c r="E75" s="39" t="str">
        <f t="shared" si="7"/>
        <v>Anze Kopitar</v>
      </c>
      <c r="F75" t="s">
        <v>1022</v>
      </c>
      <c r="G75" t="s">
        <v>73</v>
      </c>
      <c r="H75" s="292">
        <v>10000000</v>
      </c>
      <c r="I75" s="292">
        <v>10000000</v>
      </c>
      <c r="J75" s="292">
        <v>12000000</v>
      </c>
      <c r="K75" s="292">
        <v>11000000</v>
      </c>
      <c r="L75" s="292">
        <v>8000000</v>
      </c>
      <c r="M75" s="292">
        <v>8000000</v>
      </c>
      <c r="N75" s="292">
        <v>7000000</v>
      </c>
    </row>
    <row r="76" spans="1:14" x14ac:dyDescent="0.25">
      <c r="A76" t="s">
        <v>619</v>
      </c>
      <c r="B76" s="39">
        <f t="shared" si="4"/>
        <v>6</v>
      </c>
      <c r="C76" s="39" t="str">
        <f t="shared" si="5"/>
        <v>Artem</v>
      </c>
      <c r="D76" s="39" t="str">
        <f t="shared" si="6"/>
        <v>Anisimov</v>
      </c>
      <c r="E76" s="39" t="str">
        <f t="shared" si="7"/>
        <v>Artem Anisimov</v>
      </c>
      <c r="F76" t="s">
        <v>1021</v>
      </c>
      <c r="G76" t="s">
        <v>73</v>
      </c>
      <c r="H76" s="292">
        <v>4550000</v>
      </c>
      <c r="I76" s="292">
        <v>4550000</v>
      </c>
      <c r="J76" s="292">
        <v>5000000</v>
      </c>
      <c r="K76" s="292">
        <v>4000000</v>
      </c>
      <c r="L76" s="292">
        <v>3000000</v>
      </c>
      <c r="M76" s="292" t="s">
        <v>7</v>
      </c>
      <c r="N76" s="292">
        <v>0</v>
      </c>
    </row>
    <row r="77" spans="1:14" x14ac:dyDescent="0.25">
      <c r="A77" t="s">
        <v>280</v>
      </c>
      <c r="B77" s="39">
        <f t="shared" si="4"/>
        <v>7</v>
      </c>
      <c r="C77" s="39" t="str">
        <f t="shared" si="5"/>
        <v>Artemi</v>
      </c>
      <c r="D77" s="39" t="str">
        <f t="shared" si="6"/>
        <v>Panarin</v>
      </c>
      <c r="E77" s="39" t="str">
        <f t="shared" si="7"/>
        <v>Artemi Panarin</v>
      </c>
      <c r="F77" t="s">
        <v>1038</v>
      </c>
      <c r="G77" t="s">
        <v>93</v>
      </c>
      <c r="H77" s="292">
        <v>6000000</v>
      </c>
      <c r="I77" s="292">
        <v>0</v>
      </c>
      <c r="J77" s="292">
        <v>6000000</v>
      </c>
      <c r="K77" s="292" t="s">
        <v>7</v>
      </c>
      <c r="L77" s="292">
        <v>0</v>
      </c>
      <c r="M77" s="292">
        <v>0</v>
      </c>
      <c r="N77" s="292">
        <v>0</v>
      </c>
    </row>
    <row r="78" spans="1:14" x14ac:dyDescent="0.25">
      <c r="A78" t="s">
        <v>343</v>
      </c>
      <c r="B78" s="39">
        <f t="shared" si="4"/>
        <v>8</v>
      </c>
      <c r="C78" s="39" t="str">
        <f t="shared" si="5"/>
        <v>Artturi</v>
      </c>
      <c r="D78" s="39" t="str">
        <f t="shared" si="6"/>
        <v>Lehkonen</v>
      </c>
      <c r="E78" s="39" t="str">
        <f t="shared" si="7"/>
        <v>Artturi Lehkonen</v>
      </c>
      <c r="F78" t="s">
        <v>1033</v>
      </c>
      <c r="G78" t="s">
        <v>93</v>
      </c>
      <c r="H78" s="292">
        <v>925000</v>
      </c>
      <c r="I78" s="292">
        <v>0</v>
      </c>
      <c r="J78" s="292">
        <v>925000</v>
      </c>
      <c r="K78" s="292" t="s">
        <v>8</v>
      </c>
      <c r="L78" s="292">
        <v>0</v>
      </c>
      <c r="M78" s="292">
        <v>0</v>
      </c>
      <c r="N78" s="292">
        <v>0</v>
      </c>
    </row>
    <row r="79" spans="1:14" x14ac:dyDescent="0.25">
      <c r="A79" t="s">
        <v>514</v>
      </c>
      <c r="B79" s="39">
        <f t="shared" si="4"/>
        <v>7</v>
      </c>
      <c r="C79" s="39" t="str">
        <f t="shared" si="5"/>
        <v>Austin</v>
      </c>
      <c r="D79" s="39" t="str">
        <f t="shared" si="6"/>
        <v>Strand</v>
      </c>
      <c r="E79" s="39" t="str">
        <f t="shared" si="7"/>
        <v>Austin Strand</v>
      </c>
      <c r="F79" t="s">
        <v>1022</v>
      </c>
      <c r="G79" t="s">
        <v>88</v>
      </c>
      <c r="H79" s="292">
        <v>925000</v>
      </c>
      <c r="I79" s="292">
        <v>925000</v>
      </c>
      <c r="J79" s="292">
        <v>742500</v>
      </c>
      <c r="K79" s="292">
        <v>792500</v>
      </c>
      <c r="L79" s="292" t="s">
        <v>8</v>
      </c>
      <c r="M79" s="292">
        <v>0</v>
      </c>
      <c r="N79" s="292">
        <v>0</v>
      </c>
    </row>
    <row r="80" spans="1:14" x14ac:dyDescent="0.25">
      <c r="A80" t="s">
        <v>513</v>
      </c>
      <c r="B80" s="39">
        <f t="shared" si="4"/>
        <v>7</v>
      </c>
      <c r="C80" s="39" t="str">
        <f t="shared" si="5"/>
        <v>Austin</v>
      </c>
      <c r="D80" s="39" t="str">
        <f t="shared" si="6"/>
        <v>Wagner</v>
      </c>
      <c r="E80" s="39" t="str">
        <f t="shared" si="7"/>
        <v>Austin Wagner</v>
      </c>
      <c r="F80" t="s">
        <v>1022</v>
      </c>
      <c r="G80" t="s">
        <v>93</v>
      </c>
      <c r="H80" s="292">
        <v>925000</v>
      </c>
      <c r="I80" s="292">
        <v>925000</v>
      </c>
      <c r="J80" s="292">
        <v>742500</v>
      </c>
      <c r="K80" s="292">
        <v>792500</v>
      </c>
      <c r="L80" s="292" t="s">
        <v>8</v>
      </c>
      <c r="M80" s="292">
        <v>0</v>
      </c>
      <c r="N80" s="292">
        <v>0</v>
      </c>
    </row>
    <row r="81" spans="1:14" x14ac:dyDescent="0.25">
      <c r="A81" t="s">
        <v>777</v>
      </c>
      <c r="B81" s="39">
        <f t="shared" si="4"/>
        <v>7</v>
      </c>
      <c r="C81" s="39" t="str">
        <f t="shared" si="5"/>
        <v>Austin</v>
      </c>
      <c r="D81" s="39" t="str">
        <f t="shared" si="6"/>
        <v>Watson</v>
      </c>
      <c r="E81" s="39" t="str">
        <f t="shared" si="7"/>
        <v>Austin Watson</v>
      </c>
      <c r="F81" t="s">
        <v>1026</v>
      </c>
      <c r="G81" t="s">
        <v>93</v>
      </c>
      <c r="H81" s="292">
        <v>1100000</v>
      </c>
      <c r="I81" s="292">
        <v>1100000</v>
      </c>
      <c r="J81" s="292">
        <v>1100000</v>
      </c>
      <c r="K81" s="292">
        <v>1200000</v>
      </c>
      <c r="L81" s="292" t="s">
        <v>7</v>
      </c>
      <c r="M81" s="292">
        <v>0</v>
      </c>
      <c r="N81" s="292">
        <v>0</v>
      </c>
    </row>
    <row r="82" spans="1:14" x14ac:dyDescent="0.25">
      <c r="A82" t="s">
        <v>206</v>
      </c>
      <c r="B82" s="39">
        <f t="shared" si="4"/>
        <v>7</v>
      </c>
      <c r="C82" s="39" t="str">
        <f t="shared" si="5"/>
        <v>Auston</v>
      </c>
      <c r="D82" s="39" t="str">
        <f t="shared" si="6"/>
        <v>Matthews</v>
      </c>
      <c r="E82" s="39" t="str">
        <f t="shared" si="7"/>
        <v>Auston Matthews</v>
      </c>
      <c r="F82" t="s">
        <v>1044</v>
      </c>
      <c r="G82" t="s">
        <v>73</v>
      </c>
      <c r="H82" s="292">
        <v>3775000</v>
      </c>
      <c r="I82" s="292">
        <v>0</v>
      </c>
      <c r="J82" s="292">
        <v>925000</v>
      </c>
      <c r="K82" s="292" t="s">
        <v>8</v>
      </c>
      <c r="L82" s="292">
        <v>0</v>
      </c>
      <c r="M82" s="292">
        <v>0</v>
      </c>
      <c r="N82" s="292">
        <v>0</v>
      </c>
    </row>
    <row r="83" spans="1:14" x14ac:dyDescent="0.25">
      <c r="A83" t="s">
        <v>1147</v>
      </c>
      <c r="B83" s="39">
        <f t="shared" si="4"/>
        <v>5</v>
      </c>
      <c r="C83" s="39" t="str">
        <f t="shared" si="5"/>
        <v>Axel</v>
      </c>
      <c r="D83" s="39" t="str">
        <f t="shared" si="6"/>
        <v>Holmstrom</v>
      </c>
      <c r="E83" s="39" t="str">
        <f t="shared" si="7"/>
        <v>Axel Holmstrom</v>
      </c>
      <c r="F83" t="s">
        <v>1045</v>
      </c>
      <c r="G83" t="s">
        <v>73</v>
      </c>
      <c r="H83" s="292">
        <v>894167</v>
      </c>
      <c r="I83" s="292">
        <v>0</v>
      </c>
      <c r="J83" s="292">
        <v>650000</v>
      </c>
      <c r="K83" s="292" t="s">
        <v>8</v>
      </c>
      <c r="L83" s="292">
        <v>0</v>
      </c>
      <c r="M83" s="292">
        <v>0</v>
      </c>
      <c r="N83" s="292">
        <v>0</v>
      </c>
    </row>
    <row r="84" spans="1:14" x14ac:dyDescent="0.25">
      <c r="A84" t="s">
        <v>585</v>
      </c>
      <c r="B84" s="39">
        <f t="shared" si="4"/>
        <v>8</v>
      </c>
      <c r="C84" s="39" t="str">
        <f t="shared" si="5"/>
        <v>Barclay</v>
      </c>
      <c r="D84" s="39" t="str">
        <f t="shared" si="6"/>
        <v>Goodrow</v>
      </c>
      <c r="E84" s="39" t="str">
        <f t="shared" si="7"/>
        <v>Barclay Goodrow</v>
      </c>
      <c r="F84" t="s">
        <v>1032</v>
      </c>
      <c r="G84" t="s">
        <v>73</v>
      </c>
      <c r="H84" s="292">
        <v>650000</v>
      </c>
      <c r="I84" s="292">
        <v>0</v>
      </c>
      <c r="J84" s="292">
        <v>650000</v>
      </c>
      <c r="K84" s="292" t="s">
        <v>8</v>
      </c>
      <c r="L84" s="292">
        <v>0</v>
      </c>
      <c r="M84" s="292">
        <v>0</v>
      </c>
      <c r="N84" s="292">
        <v>0</v>
      </c>
    </row>
    <row r="85" spans="1:14" x14ac:dyDescent="0.25">
      <c r="A85" t="s">
        <v>459</v>
      </c>
      <c r="B85" s="39">
        <f t="shared" si="4"/>
        <v>5</v>
      </c>
      <c r="C85" s="39" t="str">
        <f t="shared" si="5"/>
        <v>Beck</v>
      </c>
      <c r="D85" s="39" t="str">
        <f t="shared" si="6"/>
        <v>Malenstyn</v>
      </c>
      <c r="E85" s="39" t="str">
        <f t="shared" si="7"/>
        <v>Beck Malenstyn</v>
      </c>
      <c r="F85" t="s">
        <v>1023</v>
      </c>
      <c r="G85" t="s">
        <v>73</v>
      </c>
      <c r="H85" s="292">
        <v>800000</v>
      </c>
      <c r="I85" s="292">
        <v>800000</v>
      </c>
      <c r="J85" s="292">
        <v>780000</v>
      </c>
      <c r="K85" s="292">
        <v>780000</v>
      </c>
      <c r="L85" s="292" t="s">
        <v>8</v>
      </c>
      <c r="M85" s="292">
        <v>0</v>
      </c>
      <c r="N85" s="292">
        <v>0</v>
      </c>
    </row>
    <row r="86" spans="1:14" x14ac:dyDescent="0.25">
      <c r="A86" t="s">
        <v>238</v>
      </c>
      <c r="B86" s="39">
        <f t="shared" si="4"/>
        <v>4</v>
      </c>
      <c r="C86" s="39" t="str">
        <f t="shared" si="5"/>
        <v>Ben</v>
      </c>
      <c r="D86" s="39" t="str">
        <f t="shared" si="6"/>
        <v>Bishop</v>
      </c>
      <c r="E86" s="39" t="str">
        <f t="shared" si="7"/>
        <v>Ben Bishop</v>
      </c>
      <c r="F86" t="s">
        <v>1025</v>
      </c>
      <c r="G86" t="s">
        <v>128</v>
      </c>
      <c r="H86" s="292">
        <v>4916670</v>
      </c>
      <c r="I86" s="292">
        <v>4916670</v>
      </c>
      <c r="J86" s="292">
        <v>6500000</v>
      </c>
      <c r="K86" s="292">
        <v>5500000</v>
      </c>
      <c r="L86" s="292">
        <v>3500000</v>
      </c>
      <c r="M86" s="292">
        <v>3500000</v>
      </c>
      <c r="N86" s="292">
        <v>3500000</v>
      </c>
    </row>
    <row r="87" spans="1:14" x14ac:dyDescent="0.25">
      <c r="A87" t="s">
        <v>877</v>
      </c>
      <c r="B87" s="39">
        <f t="shared" si="4"/>
        <v>4</v>
      </c>
      <c r="C87" s="39" t="str">
        <f t="shared" si="5"/>
        <v>Ben</v>
      </c>
      <c r="D87" s="39" t="str">
        <f t="shared" si="6"/>
        <v>Chiarot</v>
      </c>
      <c r="E87" s="39" t="str">
        <f t="shared" si="7"/>
        <v>Ben Chiarot</v>
      </c>
      <c r="F87" t="s">
        <v>1034</v>
      </c>
      <c r="G87" t="s">
        <v>389</v>
      </c>
      <c r="H87" s="292">
        <v>1400000</v>
      </c>
      <c r="I87" s="292">
        <v>0</v>
      </c>
      <c r="J87" s="292">
        <v>1600000</v>
      </c>
      <c r="K87" s="292" t="s">
        <v>7</v>
      </c>
      <c r="L87" s="292">
        <v>0</v>
      </c>
      <c r="M87" s="292">
        <v>0</v>
      </c>
      <c r="N87" s="292">
        <v>0</v>
      </c>
    </row>
    <row r="88" spans="1:14" x14ac:dyDescent="0.25">
      <c r="A88" t="s">
        <v>833</v>
      </c>
      <c r="B88" s="39">
        <f t="shared" si="4"/>
        <v>4</v>
      </c>
      <c r="C88" s="39" t="str">
        <f t="shared" si="5"/>
        <v>Ben</v>
      </c>
      <c r="D88" s="39" t="str">
        <f t="shared" si="6"/>
        <v>Hutton</v>
      </c>
      <c r="E88" s="39" t="str">
        <f t="shared" si="7"/>
        <v>Ben Hutton</v>
      </c>
      <c r="F88" t="s">
        <v>1047</v>
      </c>
      <c r="G88" t="s">
        <v>389</v>
      </c>
      <c r="H88" s="292">
        <v>2800000</v>
      </c>
      <c r="I88" s="292">
        <v>0</v>
      </c>
      <c r="J88" s="292">
        <v>2800000</v>
      </c>
      <c r="K88" s="292" t="s">
        <v>8</v>
      </c>
      <c r="L88" s="292">
        <v>0</v>
      </c>
      <c r="M88" s="292">
        <v>0</v>
      </c>
      <c r="N88" s="292">
        <v>0</v>
      </c>
    </row>
    <row r="89" spans="1:14" x14ac:dyDescent="0.25">
      <c r="A89" t="s">
        <v>965</v>
      </c>
      <c r="B89" s="39">
        <f t="shared" si="4"/>
        <v>4</v>
      </c>
      <c r="C89" s="39" t="str">
        <f t="shared" si="5"/>
        <v>Ben</v>
      </c>
      <c r="D89" s="39" t="str">
        <f t="shared" si="6"/>
        <v>Lovejoy</v>
      </c>
      <c r="E89" s="39" t="str">
        <f t="shared" si="7"/>
        <v>Ben Lovejoy</v>
      </c>
      <c r="F89" t="s">
        <v>1048</v>
      </c>
      <c r="G89" t="s">
        <v>388</v>
      </c>
      <c r="H89" s="292">
        <v>2666670</v>
      </c>
      <c r="I89" s="292">
        <v>0</v>
      </c>
      <c r="J89" s="292">
        <v>2750000</v>
      </c>
      <c r="K89" s="292" t="s">
        <v>7</v>
      </c>
      <c r="L89" s="292">
        <v>0</v>
      </c>
      <c r="M89" s="292">
        <v>0</v>
      </c>
      <c r="N89" s="292">
        <v>0</v>
      </c>
    </row>
    <row r="90" spans="1:14" x14ac:dyDescent="0.25">
      <c r="A90" t="s">
        <v>702</v>
      </c>
      <c r="B90" s="39">
        <f t="shared" si="4"/>
        <v>4</v>
      </c>
      <c r="C90" s="39" t="str">
        <f t="shared" si="5"/>
        <v>Ben</v>
      </c>
      <c r="D90" s="39" t="str">
        <f t="shared" si="6"/>
        <v>Sexton</v>
      </c>
      <c r="E90" s="39" t="str">
        <f t="shared" si="7"/>
        <v>Ben Sexton</v>
      </c>
      <c r="F90" t="s">
        <v>1039</v>
      </c>
      <c r="G90" t="s">
        <v>73</v>
      </c>
      <c r="H90" s="292">
        <v>725000</v>
      </c>
      <c r="I90" s="292">
        <v>0</v>
      </c>
      <c r="J90" s="292">
        <v>725000</v>
      </c>
      <c r="K90" s="292" t="s">
        <v>7</v>
      </c>
      <c r="L90" s="292">
        <v>0</v>
      </c>
      <c r="M90" s="292">
        <v>0</v>
      </c>
      <c r="N90" s="292">
        <v>0</v>
      </c>
    </row>
    <row r="91" spans="1:14" x14ac:dyDescent="0.25">
      <c r="A91" t="s">
        <v>542</v>
      </c>
      <c r="B91" s="39">
        <f t="shared" si="4"/>
        <v>4</v>
      </c>
      <c r="C91" s="39" t="str">
        <f t="shared" si="5"/>
        <v>Ben</v>
      </c>
      <c r="D91" s="39" t="str">
        <f t="shared" si="6"/>
        <v>Thomas</v>
      </c>
      <c r="E91" s="39" t="str">
        <f t="shared" si="7"/>
        <v>Ben Thomas</v>
      </c>
      <c r="F91" t="s">
        <v>1029</v>
      </c>
      <c r="G91" t="s">
        <v>82</v>
      </c>
      <c r="H91" s="292">
        <v>690003</v>
      </c>
      <c r="I91" s="292">
        <v>0</v>
      </c>
      <c r="J91" s="292">
        <v>715000</v>
      </c>
      <c r="K91" s="292" t="s">
        <v>8</v>
      </c>
      <c r="L91" s="292">
        <v>0</v>
      </c>
      <c r="M91" s="292">
        <v>0</v>
      </c>
      <c r="N91" s="292">
        <v>0</v>
      </c>
    </row>
    <row r="92" spans="1:14" x14ac:dyDescent="0.25">
      <c r="A92" t="s">
        <v>982</v>
      </c>
      <c r="B92" s="39">
        <f t="shared" si="4"/>
        <v>6</v>
      </c>
      <c r="C92" s="39" t="str">
        <f t="shared" si="5"/>
        <v>Blake</v>
      </c>
      <c r="D92" s="39" t="str">
        <f t="shared" si="6"/>
        <v>Pietila</v>
      </c>
      <c r="E92" s="39" t="str">
        <f t="shared" si="7"/>
        <v>Blake Pietila</v>
      </c>
      <c r="F92" t="s">
        <v>1048</v>
      </c>
      <c r="G92" t="s">
        <v>93</v>
      </c>
      <c r="H92" s="292">
        <v>667500</v>
      </c>
      <c r="I92" s="292">
        <v>0</v>
      </c>
      <c r="J92" s="292">
        <v>675000</v>
      </c>
      <c r="K92" s="292" t="s">
        <v>8</v>
      </c>
      <c r="L92" s="292">
        <v>0</v>
      </c>
      <c r="M92" s="292">
        <v>0</v>
      </c>
      <c r="N92" s="292">
        <v>0</v>
      </c>
    </row>
    <row r="93" spans="1:14" x14ac:dyDescent="0.25">
      <c r="A93" t="s">
        <v>662</v>
      </c>
      <c r="B93" s="39">
        <f t="shared" si="4"/>
        <v>6</v>
      </c>
      <c r="C93" s="39" t="str">
        <f t="shared" si="5"/>
        <v>Blake</v>
      </c>
      <c r="D93" s="39" t="str">
        <f t="shared" si="6"/>
        <v>Siebenaler</v>
      </c>
      <c r="E93" s="39" t="str">
        <f t="shared" si="7"/>
        <v>Blake Siebenaler</v>
      </c>
      <c r="F93" t="s">
        <v>1038</v>
      </c>
      <c r="G93" t="s">
        <v>82</v>
      </c>
      <c r="H93" s="292">
        <v>894167</v>
      </c>
      <c r="I93" s="292">
        <v>0</v>
      </c>
      <c r="J93" s="292">
        <v>675000</v>
      </c>
      <c r="K93" s="292" t="s">
        <v>8</v>
      </c>
      <c r="L93" s="292">
        <v>0</v>
      </c>
      <c r="M93" s="292">
        <v>0</v>
      </c>
      <c r="N93" s="292">
        <v>0</v>
      </c>
    </row>
    <row r="94" spans="1:14" x14ac:dyDescent="0.25">
      <c r="A94" t="s">
        <v>973</v>
      </c>
      <c r="B94" s="39">
        <f t="shared" si="4"/>
        <v>6</v>
      </c>
      <c r="C94" s="39" t="str">
        <f t="shared" si="5"/>
        <v>Blake</v>
      </c>
      <c r="D94" s="39" t="str">
        <f t="shared" si="6"/>
        <v>Speers</v>
      </c>
      <c r="E94" s="39" t="str">
        <f t="shared" si="7"/>
        <v>Blake Speers</v>
      </c>
      <c r="F94" t="s">
        <v>1048</v>
      </c>
      <c r="G94" t="s">
        <v>73</v>
      </c>
      <c r="H94" s="292">
        <v>925000</v>
      </c>
      <c r="I94" s="292">
        <v>0</v>
      </c>
      <c r="J94" s="292">
        <v>742500</v>
      </c>
      <c r="K94" s="292" t="s">
        <v>8</v>
      </c>
      <c r="L94" s="292">
        <v>0</v>
      </c>
      <c r="M94" s="292">
        <v>0</v>
      </c>
      <c r="N94" s="292">
        <v>0</v>
      </c>
    </row>
    <row r="95" spans="1:14" x14ac:dyDescent="0.25">
      <c r="A95" t="s">
        <v>227</v>
      </c>
      <c r="B95" s="39">
        <f t="shared" si="4"/>
        <v>6</v>
      </c>
      <c r="C95" s="39" t="str">
        <f t="shared" si="5"/>
        <v>Blake</v>
      </c>
      <c r="D95" s="39" t="str">
        <f t="shared" si="6"/>
        <v>Wheeler</v>
      </c>
      <c r="E95" s="39" t="str">
        <f t="shared" si="7"/>
        <v>Blake Wheeler</v>
      </c>
      <c r="F95" t="s">
        <v>1034</v>
      </c>
      <c r="G95" t="s">
        <v>88</v>
      </c>
      <c r="H95" s="292">
        <v>5600000</v>
      </c>
      <c r="I95" s="292">
        <v>0</v>
      </c>
      <c r="J95" s="292">
        <v>5800000</v>
      </c>
      <c r="K95" s="292" t="s">
        <v>7</v>
      </c>
      <c r="L95" s="292">
        <v>0</v>
      </c>
      <c r="M95" s="292">
        <v>0</v>
      </c>
      <c r="N95" s="292">
        <v>0</v>
      </c>
    </row>
    <row r="96" spans="1:14" x14ac:dyDescent="0.25">
      <c r="A96" t="s">
        <v>331</v>
      </c>
      <c r="B96" s="39">
        <f t="shared" si="4"/>
        <v>3</v>
      </c>
      <c r="C96" s="39" t="str">
        <f t="shared" si="5"/>
        <v>Bo</v>
      </c>
      <c r="D96" s="39" t="str">
        <f t="shared" si="6"/>
        <v>Horvat</v>
      </c>
      <c r="E96" s="39" t="str">
        <f t="shared" si="7"/>
        <v>Bo Horvat</v>
      </c>
      <c r="F96" t="s">
        <v>1047</v>
      </c>
      <c r="G96" t="s">
        <v>73</v>
      </c>
      <c r="H96" s="292">
        <v>5500000</v>
      </c>
      <c r="I96" s="292">
        <v>5500000</v>
      </c>
      <c r="J96" s="292">
        <v>7000000</v>
      </c>
      <c r="K96" s="292">
        <v>5775000</v>
      </c>
      <c r="L96" s="292">
        <v>3500000</v>
      </c>
      <c r="M96" s="292">
        <v>5775000</v>
      </c>
      <c r="N96" s="292">
        <v>4450000</v>
      </c>
    </row>
    <row r="97" spans="1:14" x14ac:dyDescent="0.25">
      <c r="A97" t="s">
        <v>684</v>
      </c>
      <c r="B97" s="39">
        <f t="shared" si="4"/>
        <v>6</v>
      </c>
      <c r="C97" s="39" t="str">
        <f t="shared" si="5"/>
        <v>Bobby</v>
      </c>
      <c r="D97" s="39" t="str">
        <f t="shared" si="6"/>
        <v>Ryan</v>
      </c>
      <c r="E97" s="39" t="str">
        <f t="shared" si="7"/>
        <v>Bobby Ryan</v>
      </c>
      <c r="F97" t="s">
        <v>1039</v>
      </c>
      <c r="G97" t="s">
        <v>88</v>
      </c>
      <c r="H97" s="292">
        <v>7250000</v>
      </c>
      <c r="I97" s="292">
        <v>7250000</v>
      </c>
      <c r="J97" s="292">
        <v>7500000</v>
      </c>
      <c r="K97" s="292">
        <v>7500000</v>
      </c>
      <c r="L97" s="292">
        <v>7500000</v>
      </c>
      <c r="M97" s="292">
        <v>7500000</v>
      </c>
      <c r="N97" s="292" t="s">
        <v>7</v>
      </c>
    </row>
    <row r="98" spans="1:14" x14ac:dyDescent="0.25">
      <c r="A98" t="s">
        <v>516</v>
      </c>
      <c r="B98" s="39">
        <f t="shared" si="4"/>
        <v>9</v>
      </c>
      <c r="C98" s="39" t="str">
        <f t="shared" si="5"/>
        <v>Bokondji</v>
      </c>
      <c r="D98" s="39" t="str">
        <f t="shared" si="6"/>
        <v>Imama</v>
      </c>
      <c r="E98" s="39" t="str">
        <f t="shared" si="7"/>
        <v>Bokondji Imama</v>
      </c>
      <c r="F98" t="s">
        <v>1022</v>
      </c>
      <c r="G98" t="s">
        <v>93</v>
      </c>
      <c r="H98" s="292">
        <v>706667</v>
      </c>
      <c r="I98" s="292">
        <v>706667</v>
      </c>
      <c r="J98" s="292">
        <v>690000</v>
      </c>
      <c r="K98" s="292">
        <v>740000</v>
      </c>
      <c r="L98" s="292" t="s">
        <v>8</v>
      </c>
      <c r="M98" s="292">
        <v>0</v>
      </c>
      <c r="N98" s="292">
        <v>0</v>
      </c>
    </row>
    <row r="99" spans="1:14" x14ac:dyDescent="0.25">
      <c r="A99" t="s">
        <v>532</v>
      </c>
      <c r="B99" s="39">
        <f t="shared" si="4"/>
        <v>6</v>
      </c>
      <c r="C99" s="39" t="str">
        <f t="shared" si="5"/>
        <v>Boris</v>
      </c>
      <c r="D99" s="39" t="str">
        <f t="shared" si="6"/>
        <v>Katchouk</v>
      </c>
      <c r="E99" s="39" t="str">
        <f t="shared" si="7"/>
        <v>Boris Katchouk</v>
      </c>
      <c r="F99" t="s">
        <v>1029</v>
      </c>
      <c r="G99" t="s">
        <v>93</v>
      </c>
      <c r="H99" s="292">
        <v>925000</v>
      </c>
      <c r="I99" s="292">
        <v>925000</v>
      </c>
      <c r="J99" s="292">
        <v>925000</v>
      </c>
      <c r="K99" s="292">
        <v>925000</v>
      </c>
      <c r="L99" s="292" t="s">
        <v>8</v>
      </c>
      <c r="M99" s="292">
        <v>0</v>
      </c>
      <c r="N99" s="292">
        <v>0</v>
      </c>
    </row>
    <row r="100" spans="1:14" x14ac:dyDescent="0.25">
      <c r="A100" t="s">
        <v>813</v>
      </c>
      <c r="B100" s="39">
        <f t="shared" si="4"/>
        <v>5</v>
      </c>
      <c r="C100" s="39" t="str">
        <f t="shared" si="5"/>
        <v>Brad</v>
      </c>
      <c r="D100" s="39" t="str">
        <f t="shared" si="6"/>
        <v>Hunt</v>
      </c>
      <c r="E100" s="39" t="str">
        <f t="shared" si="7"/>
        <v>Brad Hunt</v>
      </c>
      <c r="F100" t="s">
        <v>1051</v>
      </c>
      <c r="G100" t="s">
        <v>389</v>
      </c>
      <c r="H100" s="292">
        <v>650000</v>
      </c>
      <c r="I100" s="292">
        <v>0</v>
      </c>
      <c r="J100" s="292">
        <v>650000</v>
      </c>
      <c r="K100" s="292" t="s">
        <v>7</v>
      </c>
      <c r="L100" s="292">
        <v>0</v>
      </c>
      <c r="M100" s="292">
        <v>0</v>
      </c>
      <c r="N100" s="292">
        <v>0</v>
      </c>
    </row>
    <row r="101" spans="1:14" x14ac:dyDescent="0.25">
      <c r="A101" t="s">
        <v>580</v>
      </c>
      <c r="B101" s="39">
        <f t="shared" si="4"/>
        <v>5</v>
      </c>
      <c r="C101" s="39" t="str">
        <f t="shared" si="5"/>
        <v>Brad</v>
      </c>
      <c r="D101" s="39" t="str">
        <f t="shared" si="6"/>
        <v>Malone</v>
      </c>
      <c r="E101" s="39" t="str">
        <f t="shared" si="7"/>
        <v>Brad Malone</v>
      </c>
      <c r="F101" t="s">
        <v>1030</v>
      </c>
      <c r="G101" t="s">
        <v>73</v>
      </c>
      <c r="H101" s="292">
        <v>650000</v>
      </c>
      <c r="I101" s="292">
        <v>0</v>
      </c>
      <c r="J101" s="292">
        <v>650000</v>
      </c>
      <c r="K101" s="292" t="s">
        <v>7</v>
      </c>
      <c r="L101" s="292">
        <v>0</v>
      </c>
      <c r="M101" s="292">
        <v>0</v>
      </c>
      <c r="N101" s="292">
        <v>0</v>
      </c>
    </row>
    <row r="102" spans="1:14" x14ac:dyDescent="0.25">
      <c r="A102" t="s">
        <v>270</v>
      </c>
      <c r="B102" s="39">
        <f t="shared" si="4"/>
        <v>5</v>
      </c>
      <c r="C102" s="39" t="str">
        <f t="shared" si="5"/>
        <v>Brad</v>
      </c>
      <c r="D102" s="39" t="str">
        <f t="shared" si="6"/>
        <v>Marchand</v>
      </c>
      <c r="E102" s="39" t="str">
        <f t="shared" si="7"/>
        <v>Brad Marchand</v>
      </c>
      <c r="F102" t="s">
        <v>1040</v>
      </c>
      <c r="G102" t="s">
        <v>93</v>
      </c>
      <c r="H102" s="292">
        <v>6125000</v>
      </c>
      <c r="I102" s="292">
        <v>6125000</v>
      </c>
      <c r="J102" s="292">
        <v>8000000</v>
      </c>
      <c r="K102" s="292">
        <v>7500000</v>
      </c>
      <c r="L102" s="292">
        <v>5000000</v>
      </c>
      <c r="M102" s="292">
        <v>6500000</v>
      </c>
      <c r="N102" s="292">
        <v>5000000</v>
      </c>
    </row>
    <row r="103" spans="1:14" x14ac:dyDescent="0.25">
      <c r="A103" t="s">
        <v>320</v>
      </c>
      <c r="B103" s="39">
        <f t="shared" si="4"/>
        <v>7</v>
      </c>
      <c r="C103" s="39" t="str">
        <f t="shared" si="5"/>
        <v>Braden</v>
      </c>
      <c r="D103" s="39" t="str">
        <f t="shared" si="6"/>
        <v>Holtby</v>
      </c>
      <c r="E103" s="39" t="str">
        <f t="shared" si="7"/>
        <v>Braden Holtby</v>
      </c>
      <c r="F103" t="s">
        <v>1023</v>
      </c>
      <c r="G103" t="s">
        <v>128</v>
      </c>
      <c r="H103" s="292">
        <v>6100000</v>
      </c>
      <c r="I103" s="292">
        <v>6100000</v>
      </c>
      <c r="J103" s="292">
        <v>5000000</v>
      </c>
      <c r="K103" s="292">
        <v>5000000</v>
      </c>
      <c r="L103" s="292" t="s">
        <v>7</v>
      </c>
      <c r="M103" s="292">
        <v>0</v>
      </c>
      <c r="N103" s="292">
        <v>0</v>
      </c>
    </row>
    <row r="104" spans="1:14" x14ac:dyDescent="0.25">
      <c r="A104" t="s">
        <v>981</v>
      </c>
      <c r="B104" s="39">
        <f t="shared" si="4"/>
        <v>8</v>
      </c>
      <c r="C104" s="39" t="str">
        <f t="shared" si="5"/>
        <v>Brandon</v>
      </c>
      <c r="D104" s="39" t="str">
        <f t="shared" si="6"/>
        <v>Baddock</v>
      </c>
      <c r="E104" s="39" t="str">
        <f t="shared" si="7"/>
        <v>Brandon Baddock</v>
      </c>
      <c r="F104" t="s">
        <v>1048</v>
      </c>
      <c r="G104" t="s">
        <v>93</v>
      </c>
      <c r="H104" s="292">
        <v>673333</v>
      </c>
      <c r="I104" s="292">
        <v>0</v>
      </c>
      <c r="J104" s="292">
        <v>700000</v>
      </c>
      <c r="K104" s="292" t="s">
        <v>8</v>
      </c>
      <c r="L104" s="292">
        <v>0</v>
      </c>
      <c r="M104" s="292">
        <v>0</v>
      </c>
      <c r="N104" s="292">
        <v>0</v>
      </c>
    </row>
    <row r="105" spans="1:14" x14ac:dyDescent="0.25">
      <c r="A105" t="s">
        <v>552</v>
      </c>
      <c r="B105" s="39">
        <f t="shared" si="4"/>
        <v>8</v>
      </c>
      <c r="C105" s="39" t="str">
        <f t="shared" si="5"/>
        <v>Brandon</v>
      </c>
      <c r="D105" s="39" t="str">
        <f t="shared" si="6"/>
        <v>Carlo</v>
      </c>
      <c r="E105" s="39" t="str">
        <f t="shared" si="7"/>
        <v>Brandon Carlo</v>
      </c>
      <c r="F105" t="s">
        <v>1040</v>
      </c>
      <c r="G105" t="s">
        <v>388</v>
      </c>
      <c r="H105" s="292">
        <v>894167</v>
      </c>
      <c r="I105" s="292">
        <v>0</v>
      </c>
      <c r="J105" s="292">
        <v>832500</v>
      </c>
      <c r="K105" s="292" t="s">
        <v>8</v>
      </c>
      <c r="L105" s="292">
        <v>0</v>
      </c>
      <c r="M105" s="292">
        <v>0</v>
      </c>
      <c r="N105" s="292">
        <v>0</v>
      </c>
    </row>
    <row r="106" spans="1:14" x14ac:dyDescent="0.25">
      <c r="A106" t="s">
        <v>640</v>
      </c>
      <c r="B106" s="39">
        <f t="shared" si="4"/>
        <v>8</v>
      </c>
      <c r="C106" s="39" t="str">
        <f t="shared" si="5"/>
        <v>Brandon</v>
      </c>
      <c r="D106" s="39" t="str">
        <f t="shared" si="6"/>
        <v>Dubinsky</v>
      </c>
      <c r="E106" s="39" t="str">
        <f t="shared" si="7"/>
        <v>Brandon Dubinsky</v>
      </c>
      <c r="F106" t="s">
        <v>1038</v>
      </c>
      <c r="G106" t="s">
        <v>73</v>
      </c>
      <c r="H106" s="292">
        <v>5850000</v>
      </c>
      <c r="I106" s="292">
        <v>5850000</v>
      </c>
      <c r="J106" s="292">
        <v>5850000</v>
      </c>
      <c r="K106" s="292">
        <v>5850000</v>
      </c>
      <c r="L106" s="292">
        <v>5850000</v>
      </c>
      <c r="M106" s="292" t="s">
        <v>7</v>
      </c>
      <c r="N106" s="292">
        <v>0</v>
      </c>
    </row>
    <row r="107" spans="1:14" x14ac:dyDescent="0.25">
      <c r="A107" t="s">
        <v>977</v>
      </c>
      <c r="B107" s="39">
        <f t="shared" si="4"/>
        <v>8</v>
      </c>
      <c r="C107" s="39" t="str">
        <f t="shared" si="5"/>
        <v>Brandon</v>
      </c>
      <c r="D107" s="39" t="str">
        <f t="shared" si="6"/>
        <v>Gignac</v>
      </c>
      <c r="E107" s="39" t="str">
        <f t="shared" si="7"/>
        <v>Brandon Gignac</v>
      </c>
      <c r="F107" t="s">
        <v>1048</v>
      </c>
      <c r="G107" t="s">
        <v>73</v>
      </c>
      <c r="H107" s="292">
        <v>925000</v>
      </c>
      <c r="I107" s="292">
        <v>0</v>
      </c>
      <c r="J107" s="292">
        <v>742500</v>
      </c>
      <c r="K107" s="292" t="s">
        <v>8</v>
      </c>
      <c r="L107" s="292">
        <v>0</v>
      </c>
      <c r="M107" s="292">
        <v>0</v>
      </c>
      <c r="N107" s="292">
        <v>0</v>
      </c>
    </row>
    <row r="108" spans="1:14" x14ac:dyDescent="0.25">
      <c r="A108" t="s">
        <v>677</v>
      </c>
      <c r="B108" s="39">
        <f t="shared" si="4"/>
        <v>8</v>
      </c>
      <c r="C108" s="39" t="str">
        <f t="shared" si="5"/>
        <v>Brandon</v>
      </c>
      <c r="D108" s="39" t="str">
        <f t="shared" si="6"/>
        <v>Halverson</v>
      </c>
      <c r="E108" s="39" t="str">
        <f t="shared" si="7"/>
        <v>Brandon Halverson</v>
      </c>
      <c r="F108" t="s">
        <v>1028</v>
      </c>
      <c r="G108" t="s">
        <v>128</v>
      </c>
      <c r="H108" s="292">
        <v>894167</v>
      </c>
      <c r="I108" s="292">
        <v>0</v>
      </c>
      <c r="J108" s="292">
        <v>832500</v>
      </c>
      <c r="K108" s="292" t="s">
        <v>8</v>
      </c>
      <c r="L108" s="292">
        <v>0</v>
      </c>
      <c r="M108" s="292">
        <v>0</v>
      </c>
      <c r="N108" s="292">
        <v>0</v>
      </c>
    </row>
    <row r="109" spans="1:14" x14ac:dyDescent="0.25">
      <c r="A109" t="s">
        <v>284</v>
      </c>
      <c r="B109" s="39">
        <f t="shared" si="4"/>
        <v>8</v>
      </c>
      <c r="C109" s="39" t="str">
        <f t="shared" si="5"/>
        <v>Brandon</v>
      </c>
      <c r="D109" s="39" t="str">
        <f t="shared" si="6"/>
        <v>Saad</v>
      </c>
      <c r="E109" s="39" t="str">
        <f t="shared" si="7"/>
        <v>Brandon Saad</v>
      </c>
      <c r="F109" t="s">
        <v>1021</v>
      </c>
      <c r="G109" t="s">
        <v>93</v>
      </c>
      <c r="H109" s="292">
        <v>6000000</v>
      </c>
      <c r="I109" s="292">
        <v>6000000</v>
      </c>
      <c r="J109" s="292">
        <v>6750000</v>
      </c>
      <c r="K109" s="292">
        <v>6750000</v>
      </c>
      <c r="L109" s="292">
        <v>6500000</v>
      </c>
      <c r="M109" s="292" t="s">
        <v>7</v>
      </c>
      <c r="N109" s="292">
        <v>0</v>
      </c>
    </row>
    <row r="110" spans="1:14" x14ac:dyDescent="0.25">
      <c r="A110" t="s">
        <v>824</v>
      </c>
      <c r="B110" s="39">
        <f t="shared" si="4"/>
        <v>8</v>
      </c>
      <c r="C110" s="39" t="str">
        <f t="shared" si="5"/>
        <v>Brandon</v>
      </c>
      <c r="D110" s="39" t="str">
        <f t="shared" si="6"/>
        <v>Sutter</v>
      </c>
      <c r="E110" s="39" t="str">
        <f t="shared" si="7"/>
        <v>Brandon Sutter</v>
      </c>
      <c r="F110" t="s">
        <v>1047</v>
      </c>
      <c r="G110" t="s">
        <v>73</v>
      </c>
      <c r="H110" s="292">
        <v>4375000</v>
      </c>
      <c r="I110" s="292">
        <v>4375000</v>
      </c>
      <c r="J110" s="292">
        <v>4375000</v>
      </c>
      <c r="K110" s="292">
        <v>4500000</v>
      </c>
      <c r="L110" s="292">
        <v>4500000</v>
      </c>
      <c r="M110" s="292" t="s">
        <v>7</v>
      </c>
      <c r="N110" s="292">
        <v>0</v>
      </c>
    </row>
    <row r="111" spans="1:14" x14ac:dyDescent="0.25">
      <c r="A111" t="s">
        <v>307</v>
      </c>
      <c r="B111" s="39">
        <f t="shared" si="4"/>
        <v>8</v>
      </c>
      <c r="C111" s="39" t="str">
        <f t="shared" si="5"/>
        <v>Brayden</v>
      </c>
      <c r="D111" s="39" t="str">
        <f t="shared" si="6"/>
        <v>Point</v>
      </c>
      <c r="E111" s="39" t="str">
        <f t="shared" si="7"/>
        <v>Brayden Point</v>
      </c>
      <c r="F111" t="s">
        <v>1029</v>
      </c>
      <c r="G111" t="s">
        <v>73</v>
      </c>
      <c r="H111" s="292">
        <v>894167</v>
      </c>
      <c r="I111" s="292">
        <v>0</v>
      </c>
      <c r="J111" s="292">
        <v>650000</v>
      </c>
      <c r="K111" s="292" t="s">
        <v>8</v>
      </c>
      <c r="L111" s="292">
        <v>0</v>
      </c>
      <c r="M111" s="292">
        <v>0</v>
      </c>
      <c r="N111" s="292">
        <v>0</v>
      </c>
    </row>
    <row r="112" spans="1:14" x14ac:dyDescent="0.25">
      <c r="A112" t="s">
        <v>205</v>
      </c>
      <c r="B112" s="39">
        <f t="shared" si="4"/>
        <v>8</v>
      </c>
      <c r="C112" s="39" t="str">
        <f t="shared" si="5"/>
        <v>Brayden</v>
      </c>
      <c r="D112" s="39" t="str">
        <f t="shared" si="6"/>
        <v>Schenn</v>
      </c>
      <c r="E112" s="39" t="str">
        <f t="shared" si="7"/>
        <v>Brayden Schenn</v>
      </c>
      <c r="F112" t="s">
        <v>1036</v>
      </c>
      <c r="G112" t="s">
        <v>73</v>
      </c>
      <c r="H112" s="292">
        <v>5125000</v>
      </c>
      <c r="I112" s="292">
        <v>5125000</v>
      </c>
      <c r="J112" s="292">
        <v>5000000</v>
      </c>
      <c r="K112" s="292">
        <v>4500000</v>
      </c>
      <c r="L112" s="292" t="s">
        <v>7</v>
      </c>
      <c r="M112" s="292">
        <v>0</v>
      </c>
      <c r="N112" s="292">
        <v>0</v>
      </c>
    </row>
    <row r="113" spans="1:14" x14ac:dyDescent="0.25">
      <c r="A113" t="s">
        <v>527</v>
      </c>
      <c r="B113" s="39">
        <f t="shared" si="4"/>
        <v>8</v>
      </c>
      <c r="C113" s="39" t="str">
        <f t="shared" si="5"/>
        <v>Braydon</v>
      </c>
      <c r="D113" s="39" t="str">
        <f t="shared" si="6"/>
        <v>Coburn</v>
      </c>
      <c r="E113" s="39" t="str">
        <f t="shared" si="7"/>
        <v>Braydon Coburn</v>
      </c>
      <c r="F113" t="s">
        <v>1029</v>
      </c>
      <c r="G113" t="s">
        <v>389</v>
      </c>
      <c r="H113" s="292">
        <v>3700000</v>
      </c>
      <c r="I113" s="292">
        <v>0</v>
      </c>
      <c r="J113" s="292">
        <v>3700000</v>
      </c>
      <c r="K113" s="292" t="s">
        <v>7</v>
      </c>
      <c r="L113" s="292">
        <v>0</v>
      </c>
      <c r="M113" s="292">
        <v>0</v>
      </c>
      <c r="N113" s="292">
        <v>0</v>
      </c>
    </row>
    <row r="114" spans="1:14" x14ac:dyDescent="0.25">
      <c r="A114" t="s">
        <v>1112</v>
      </c>
      <c r="B114" s="39">
        <f t="shared" si="4"/>
        <v>8</v>
      </c>
      <c r="C114" s="39" t="str">
        <f t="shared" si="5"/>
        <v>Brendan</v>
      </c>
      <c r="D114" s="39" t="str">
        <f t="shared" si="6"/>
        <v>Gallagher</v>
      </c>
      <c r="E114" s="39" t="str">
        <f t="shared" si="7"/>
        <v>Brendan Gallagher</v>
      </c>
      <c r="F114" t="s">
        <v>1033</v>
      </c>
      <c r="G114" t="s">
        <v>88</v>
      </c>
      <c r="H114" s="292">
        <v>3750000</v>
      </c>
      <c r="I114" s="292">
        <v>3750000</v>
      </c>
      <c r="J114" s="292">
        <v>3000000</v>
      </c>
      <c r="K114" s="292">
        <v>4000000</v>
      </c>
      <c r="L114" s="292">
        <v>2750000</v>
      </c>
      <c r="M114" s="292" t="s">
        <v>7</v>
      </c>
      <c r="N114" s="292">
        <v>0</v>
      </c>
    </row>
    <row r="115" spans="1:14" x14ac:dyDescent="0.25">
      <c r="A115" t="s">
        <v>829</v>
      </c>
      <c r="B115" s="39">
        <f t="shared" si="4"/>
        <v>8</v>
      </c>
      <c r="C115" s="39" t="str">
        <f t="shared" si="5"/>
        <v>Brendan</v>
      </c>
      <c r="D115" s="39" t="str">
        <f t="shared" si="6"/>
        <v>Gaunce</v>
      </c>
      <c r="E115" s="39" t="str">
        <f t="shared" si="7"/>
        <v>Brendan Gaunce</v>
      </c>
      <c r="F115" t="s">
        <v>1047</v>
      </c>
      <c r="G115" t="s">
        <v>73</v>
      </c>
      <c r="H115" s="292">
        <v>750000</v>
      </c>
      <c r="I115" s="292">
        <v>0</v>
      </c>
      <c r="J115" s="292">
        <v>800000</v>
      </c>
      <c r="K115" s="292" t="s">
        <v>8</v>
      </c>
      <c r="L115" s="292">
        <v>0</v>
      </c>
      <c r="M115" s="292">
        <v>0</v>
      </c>
      <c r="N115" s="292">
        <v>0</v>
      </c>
    </row>
    <row r="116" spans="1:14" x14ac:dyDescent="0.25">
      <c r="A116" t="s">
        <v>750</v>
      </c>
      <c r="B116" s="39">
        <f t="shared" si="4"/>
        <v>8</v>
      </c>
      <c r="C116" s="39" t="str">
        <f t="shared" si="5"/>
        <v>Brendan</v>
      </c>
      <c r="D116" s="39" t="str">
        <f t="shared" si="6"/>
        <v>Guhle</v>
      </c>
      <c r="E116" s="39" t="str">
        <f t="shared" si="7"/>
        <v>Brendan Guhle</v>
      </c>
      <c r="F116" t="s">
        <v>1049</v>
      </c>
      <c r="G116" t="s">
        <v>389</v>
      </c>
      <c r="H116" s="292">
        <v>863333</v>
      </c>
      <c r="I116" s="292">
        <v>863333</v>
      </c>
      <c r="J116" s="292">
        <v>650000</v>
      </c>
      <c r="K116" s="292">
        <v>700000</v>
      </c>
      <c r="L116" s="292" t="s">
        <v>8</v>
      </c>
      <c r="M116" s="292">
        <v>0</v>
      </c>
      <c r="N116" s="292">
        <v>0</v>
      </c>
    </row>
    <row r="117" spans="1:14" x14ac:dyDescent="0.25">
      <c r="A117" t="s">
        <v>830</v>
      </c>
      <c r="B117" s="39">
        <f t="shared" si="4"/>
        <v>8</v>
      </c>
      <c r="C117" s="39" t="str">
        <f t="shared" si="5"/>
        <v>Brendan</v>
      </c>
      <c r="D117" s="39" t="str">
        <f t="shared" si="6"/>
        <v>Leipsic</v>
      </c>
      <c r="E117" s="39" t="str">
        <f t="shared" si="7"/>
        <v>Brendan Leipsic</v>
      </c>
      <c r="F117" t="s">
        <v>1047</v>
      </c>
      <c r="G117" t="s">
        <v>93</v>
      </c>
      <c r="H117" s="292">
        <v>650000</v>
      </c>
      <c r="I117" s="292">
        <v>0</v>
      </c>
      <c r="J117" s="292">
        <v>650000</v>
      </c>
      <c r="K117" s="292" t="s">
        <v>8</v>
      </c>
      <c r="L117" s="292">
        <v>0</v>
      </c>
      <c r="M117" s="292">
        <v>0</v>
      </c>
      <c r="N117" s="292">
        <v>0</v>
      </c>
    </row>
    <row r="118" spans="1:14" x14ac:dyDescent="0.25">
      <c r="A118" t="s">
        <v>880</v>
      </c>
      <c r="B118" s="39">
        <f t="shared" si="4"/>
        <v>8</v>
      </c>
      <c r="C118" s="39" t="str">
        <f t="shared" si="5"/>
        <v>Brendan</v>
      </c>
      <c r="D118" s="39" t="str">
        <f t="shared" si="6"/>
        <v>Lemieux</v>
      </c>
      <c r="E118" s="39" t="str">
        <f t="shared" si="7"/>
        <v>Brendan Lemieux</v>
      </c>
      <c r="F118" t="s">
        <v>1034</v>
      </c>
      <c r="G118" t="s">
        <v>93</v>
      </c>
      <c r="H118" s="292">
        <v>1039169</v>
      </c>
      <c r="I118" s="292">
        <v>0</v>
      </c>
      <c r="J118" s="292">
        <v>832500</v>
      </c>
      <c r="K118" s="292" t="s">
        <v>8</v>
      </c>
      <c r="L118" s="292">
        <v>0</v>
      </c>
      <c r="M118" s="292">
        <v>0</v>
      </c>
      <c r="N118" s="292">
        <v>0</v>
      </c>
    </row>
    <row r="119" spans="1:14" x14ac:dyDescent="0.25">
      <c r="A119" t="s">
        <v>851</v>
      </c>
      <c r="B119" s="39">
        <f t="shared" si="4"/>
        <v>8</v>
      </c>
      <c r="C119" s="39" t="str">
        <f t="shared" si="5"/>
        <v>Brendan</v>
      </c>
      <c r="D119" s="39" t="str">
        <f t="shared" si="6"/>
        <v>Perlini</v>
      </c>
      <c r="E119" s="39" t="str">
        <f t="shared" si="7"/>
        <v>Brendan Perlini</v>
      </c>
      <c r="F119" t="s">
        <v>1042</v>
      </c>
      <c r="G119" t="s">
        <v>93</v>
      </c>
      <c r="H119" s="292">
        <v>1363330</v>
      </c>
      <c r="I119" s="292">
        <v>0</v>
      </c>
      <c r="J119" s="292">
        <v>832500</v>
      </c>
      <c r="K119" s="292" t="s">
        <v>8</v>
      </c>
      <c r="L119" s="292">
        <v>0</v>
      </c>
      <c r="M119" s="292">
        <v>0</v>
      </c>
      <c r="N119" s="292">
        <v>0</v>
      </c>
    </row>
    <row r="120" spans="1:14" x14ac:dyDescent="0.25">
      <c r="A120" t="s">
        <v>669</v>
      </c>
      <c r="B120" s="39">
        <f t="shared" si="4"/>
        <v>8</v>
      </c>
      <c r="C120" s="39" t="str">
        <f t="shared" si="5"/>
        <v>Brendan</v>
      </c>
      <c r="D120" s="39" t="str">
        <f t="shared" si="6"/>
        <v>Smith</v>
      </c>
      <c r="E120" s="39" t="str">
        <f t="shared" si="7"/>
        <v>Brendan Smith</v>
      </c>
      <c r="F120" t="s">
        <v>1028</v>
      </c>
      <c r="G120" t="s">
        <v>389</v>
      </c>
      <c r="H120" s="292">
        <v>4350000</v>
      </c>
      <c r="I120" s="292">
        <v>4350000</v>
      </c>
      <c r="J120" s="292">
        <v>4525000</v>
      </c>
      <c r="K120" s="292">
        <v>4525000</v>
      </c>
      <c r="L120" s="292">
        <v>3350000</v>
      </c>
      <c r="M120" s="292" t="s">
        <v>7</v>
      </c>
      <c r="N120" s="292">
        <v>0</v>
      </c>
    </row>
    <row r="121" spans="1:14" x14ac:dyDescent="0.25">
      <c r="A121" t="s">
        <v>587</v>
      </c>
      <c r="B121" s="39">
        <f t="shared" si="4"/>
        <v>8</v>
      </c>
      <c r="C121" s="39" t="str">
        <f t="shared" si="5"/>
        <v>Brenden</v>
      </c>
      <c r="D121" s="39" t="str">
        <f t="shared" si="6"/>
        <v>Dillon</v>
      </c>
      <c r="E121" s="39" t="str">
        <f t="shared" si="7"/>
        <v>Brenden Dillon</v>
      </c>
      <c r="F121" t="s">
        <v>1032</v>
      </c>
      <c r="G121" t="s">
        <v>389</v>
      </c>
      <c r="H121" s="292">
        <v>3270000</v>
      </c>
      <c r="I121" s="292">
        <v>3270000</v>
      </c>
      <c r="J121" s="292">
        <v>3900000</v>
      </c>
      <c r="K121" s="292">
        <v>3900000</v>
      </c>
      <c r="L121" s="292" t="s">
        <v>7</v>
      </c>
      <c r="M121" s="292">
        <v>0</v>
      </c>
      <c r="N121" s="292">
        <v>0</v>
      </c>
    </row>
    <row r="122" spans="1:14" x14ac:dyDescent="0.25">
      <c r="A122" t="s">
        <v>476</v>
      </c>
      <c r="B122" s="39">
        <f t="shared" si="4"/>
        <v>8</v>
      </c>
      <c r="C122" s="39" t="str">
        <f t="shared" si="5"/>
        <v>Brennan</v>
      </c>
      <c r="D122" s="39" t="str">
        <f t="shared" si="6"/>
        <v>Menell</v>
      </c>
      <c r="E122" s="39" t="str">
        <f t="shared" si="7"/>
        <v>Brennan Menell</v>
      </c>
      <c r="F122" t="s">
        <v>1035</v>
      </c>
      <c r="G122" t="s">
        <v>82</v>
      </c>
      <c r="H122" s="292">
        <v>716667</v>
      </c>
      <c r="I122" s="292">
        <v>716667</v>
      </c>
      <c r="J122" s="292">
        <v>700000</v>
      </c>
      <c r="K122" s="292">
        <v>750000</v>
      </c>
      <c r="L122" s="292" t="s">
        <v>8</v>
      </c>
      <c r="M122" s="292">
        <v>0</v>
      </c>
      <c r="N122" s="292">
        <v>0</v>
      </c>
    </row>
    <row r="123" spans="1:14" x14ac:dyDescent="0.25">
      <c r="A123" t="s">
        <v>235</v>
      </c>
      <c r="B123" s="39">
        <f t="shared" si="4"/>
        <v>6</v>
      </c>
      <c r="C123" s="39" t="str">
        <f t="shared" si="5"/>
        <v>Brent</v>
      </c>
      <c r="D123" s="39" t="str">
        <f t="shared" si="6"/>
        <v>Burns</v>
      </c>
      <c r="E123" s="39" t="str">
        <f t="shared" si="7"/>
        <v>Brent Burns</v>
      </c>
      <c r="F123" t="s">
        <v>1032</v>
      </c>
      <c r="G123" t="s">
        <v>388</v>
      </c>
      <c r="H123" s="292">
        <v>8000000</v>
      </c>
      <c r="I123" s="292">
        <v>8000000</v>
      </c>
      <c r="J123" s="292">
        <v>10000000</v>
      </c>
      <c r="K123" s="292">
        <v>10000000</v>
      </c>
      <c r="L123" s="292">
        <v>10000000</v>
      </c>
      <c r="M123" s="292">
        <v>7500000</v>
      </c>
      <c r="N123" s="292">
        <v>6500000</v>
      </c>
    </row>
    <row r="124" spans="1:14" x14ac:dyDescent="0.25">
      <c r="A124" t="s">
        <v>1067</v>
      </c>
      <c r="B124" s="39">
        <f t="shared" si="4"/>
        <v>6</v>
      </c>
      <c r="C124" s="39" t="str">
        <f t="shared" si="5"/>
        <v>Brent</v>
      </c>
      <c r="D124" s="39" t="str">
        <f t="shared" si="6"/>
        <v>Seabrook</v>
      </c>
      <c r="E124" s="39" t="str">
        <f t="shared" si="7"/>
        <v>Brent Seabrook</v>
      </c>
      <c r="F124" t="s">
        <v>1021</v>
      </c>
      <c r="G124" t="s">
        <v>388</v>
      </c>
      <c r="H124" s="292">
        <v>6875000</v>
      </c>
      <c r="I124" s="292">
        <v>6875000</v>
      </c>
      <c r="J124" s="292">
        <v>9000000</v>
      </c>
      <c r="K124" s="292">
        <v>7500000</v>
      </c>
      <c r="L124" s="292">
        <v>5000000</v>
      </c>
      <c r="M124" s="292">
        <v>6000000</v>
      </c>
      <c r="N124" s="292">
        <v>5000000</v>
      </c>
    </row>
    <row r="125" spans="1:14" x14ac:dyDescent="0.25">
      <c r="A125" t="s">
        <v>446</v>
      </c>
      <c r="B125" s="39">
        <f t="shared" si="4"/>
        <v>6</v>
      </c>
      <c r="C125" s="39" t="str">
        <f t="shared" si="5"/>
        <v>Brett</v>
      </c>
      <c r="D125" s="39" t="str">
        <f t="shared" si="6"/>
        <v>Connolly</v>
      </c>
      <c r="E125" s="39" t="str">
        <f t="shared" si="7"/>
        <v>Brett Connolly</v>
      </c>
      <c r="F125" t="s">
        <v>1023</v>
      </c>
      <c r="G125" t="s">
        <v>88</v>
      </c>
      <c r="H125" s="292">
        <v>1500000</v>
      </c>
      <c r="I125" s="292">
        <v>0</v>
      </c>
      <c r="J125" s="292">
        <v>1500000</v>
      </c>
      <c r="K125" s="292" t="s">
        <v>7</v>
      </c>
      <c r="L125" s="292">
        <v>0</v>
      </c>
      <c r="M125" s="292">
        <v>0</v>
      </c>
      <c r="N125" s="292">
        <v>0</v>
      </c>
    </row>
    <row r="126" spans="1:14" x14ac:dyDescent="0.25">
      <c r="A126" t="s">
        <v>803</v>
      </c>
      <c r="B126" s="39">
        <f t="shared" si="4"/>
        <v>6</v>
      </c>
      <c r="C126" s="39" t="str">
        <f t="shared" si="5"/>
        <v>Brett</v>
      </c>
      <c r="D126" s="39" t="str">
        <f t="shared" si="6"/>
        <v>Lernout</v>
      </c>
      <c r="E126" s="39" t="str">
        <f t="shared" si="7"/>
        <v>Brett Lernout</v>
      </c>
      <c r="F126" t="s">
        <v>1033</v>
      </c>
      <c r="G126" t="s">
        <v>388</v>
      </c>
      <c r="H126" s="292">
        <v>825000</v>
      </c>
      <c r="I126" s="292">
        <v>0</v>
      </c>
      <c r="J126" s="292">
        <v>650000</v>
      </c>
      <c r="K126" s="292" t="s">
        <v>8</v>
      </c>
      <c r="L126" s="292">
        <v>0</v>
      </c>
      <c r="M126" s="292">
        <v>0</v>
      </c>
      <c r="N126" s="292">
        <v>0</v>
      </c>
    </row>
    <row r="127" spans="1:14" x14ac:dyDescent="0.25">
      <c r="A127" t="s">
        <v>771</v>
      </c>
      <c r="B127" s="39">
        <f t="shared" si="4"/>
        <v>6</v>
      </c>
      <c r="C127" s="39" t="str">
        <f t="shared" si="5"/>
        <v>Brett</v>
      </c>
      <c r="D127" s="39" t="str">
        <f t="shared" si="6"/>
        <v>Pollock</v>
      </c>
      <c r="E127" s="39" t="str">
        <f t="shared" si="7"/>
        <v>Brett Pollock</v>
      </c>
      <c r="F127" t="s">
        <v>1041</v>
      </c>
      <c r="G127" t="s">
        <v>73</v>
      </c>
      <c r="H127" s="292">
        <v>894167</v>
      </c>
      <c r="I127" s="292">
        <v>0</v>
      </c>
      <c r="J127" s="292">
        <v>700000</v>
      </c>
      <c r="K127" s="292" t="s">
        <v>8</v>
      </c>
      <c r="L127" s="292">
        <v>0</v>
      </c>
      <c r="M127" s="292">
        <v>0</v>
      </c>
      <c r="N127" s="292">
        <v>0</v>
      </c>
    </row>
    <row r="128" spans="1:14" x14ac:dyDescent="0.25">
      <c r="A128" t="s">
        <v>604</v>
      </c>
      <c r="B128" s="39">
        <f t="shared" si="4"/>
        <v>6</v>
      </c>
      <c r="C128" s="39" t="str">
        <f t="shared" si="5"/>
        <v>Brett</v>
      </c>
      <c r="D128" s="39" t="str">
        <f t="shared" si="6"/>
        <v>Ritchie</v>
      </c>
      <c r="E128" s="39" t="str">
        <f t="shared" si="7"/>
        <v>Brett Ritchie</v>
      </c>
      <c r="F128" t="s">
        <v>1025</v>
      </c>
      <c r="G128" t="s">
        <v>88</v>
      </c>
      <c r="H128" s="292">
        <v>1750000</v>
      </c>
      <c r="I128" s="292">
        <v>0</v>
      </c>
      <c r="J128" s="292">
        <v>1800000</v>
      </c>
      <c r="K128" s="292" t="s">
        <v>8</v>
      </c>
      <c r="L128" s="292">
        <v>0</v>
      </c>
      <c r="M128" s="292">
        <v>0</v>
      </c>
      <c r="N128" s="292">
        <v>0</v>
      </c>
    </row>
    <row r="129" spans="1:14" x14ac:dyDescent="0.25">
      <c r="A129" t="s">
        <v>961</v>
      </c>
      <c r="B129" s="39">
        <f t="shared" si="4"/>
        <v>6</v>
      </c>
      <c r="C129" s="39" t="str">
        <f t="shared" si="5"/>
        <v>Brian</v>
      </c>
      <c r="D129" s="39" t="str">
        <f t="shared" si="6"/>
        <v>Boyle</v>
      </c>
      <c r="E129" s="39" t="str">
        <f t="shared" si="7"/>
        <v>Brian Boyle</v>
      </c>
      <c r="F129" t="s">
        <v>1048</v>
      </c>
      <c r="G129" t="s">
        <v>73</v>
      </c>
      <c r="H129" s="292">
        <v>2750000</v>
      </c>
      <c r="I129" s="292">
        <v>0</v>
      </c>
      <c r="J129" s="292">
        <v>2500000</v>
      </c>
      <c r="K129" s="292" t="s">
        <v>7</v>
      </c>
      <c r="L129" s="292">
        <v>0</v>
      </c>
      <c r="M129" s="292">
        <v>0</v>
      </c>
      <c r="N129" s="292">
        <v>0</v>
      </c>
    </row>
    <row r="130" spans="1:14" x14ac:dyDescent="0.25">
      <c r="A130" t="s">
        <v>433</v>
      </c>
      <c r="B130" s="39">
        <f t="shared" si="4"/>
        <v>6</v>
      </c>
      <c r="C130" s="39" t="str">
        <f t="shared" si="5"/>
        <v>Brian</v>
      </c>
      <c r="D130" s="39" t="str">
        <f t="shared" si="6"/>
        <v>Dumoulin</v>
      </c>
      <c r="E130" s="39" t="str">
        <f t="shared" si="7"/>
        <v>Brian Dumoulin</v>
      </c>
      <c r="F130" t="s">
        <v>1024</v>
      </c>
      <c r="G130" t="s">
        <v>389</v>
      </c>
      <c r="H130" s="292">
        <v>4099999</v>
      </c>
      <c r="I130" s="292">
        <v>4099999</v>
      </c>
      <c r="J130" s="292">
        <v>4099999</v>
      </c>
      <c r="K130" s="292">
        <v>4099999</v>
      </c>
      <c r="L130" s="292">
        <v>4099999</v>
      </c>
      <c r="M130" s="292">
        <v>4099999</v>
      </c>
      <c r="N130" s="292">
        <v>4099999</v>
      </c>
    </row>
    <row r="131" spans="1:14" x14ac:dyDescent="0.25">
      <c r="A131" t="s">
        <v>895</v>
      </c>
      <c r="B131" s="39">
        <f t="shared" ref="B131:B194" si="8">SEARCH(" ",A131,1)</f>
        <v>6</v>
      </c>
      <c r="C131" s="39" t="str">
        <f t="shared" ref="C131:C194" si="9">LEFT(A131,B131-1)</f>
        <v>Brian</v>
      </c>
      <c r="D131" s="39" t="str">
        <f t="shared" ref="D131:D194" si="10">MID(A131,B131+1,LEN(A131)-B131)</f>
        <v>Elliott</v>
      </c>
      <c r="E131" s="39" t="str">
        <f t="shared" ref="E131:E194" si="11">C131&amp;" "&amp;D131</f>
        <v>Brian Elliott</v>
      </c>
      <c r="F131" t="s">
        <v>1031</v>
      </c>
      <c r="G131" t="s">
        <v>128</v>
      </c>
      <c r="H131" s="292">
        <v>2750000</v>
      </c>
      <c r="I131" s="292">
        <v>0</v>
      </c>
      <c r="J131" s="292">
        <v>3000000</v>
      </c>
      <c r="K131" s="292" t="s">
        <v>7</v>
      </c>
      <c r="L131" s="292">
        <v>0</v>
      </c>
      <c r="M131" s="292">
        <v>0</v>
      </c>
      <c r="N131" s="292">
        <v>0</v>
      </c>
    </row>
    <row r="132" spans="1:14" x14ac:dyDescent="0.25">
      <c r="A132" t="s">
        <v>407</v>
      </c>
      <c r="B132" s="39">
        <f t="shared" si="8"/>
        <v>6</v>
      </c>
      <c r="C132" s="39" t="str">
        <f t="shared" si="9"/>
        <v>Brian</v>
      </c>
      <c r="D132" s="39" t="str">
        <f t="shared" si="10"/>
        <v>Lashoff</v>
      </c>
      <c r="E132" s="39" t="str">
        <f t="shared" si="11"/>
        <v>Brian Lashoff</v>
      </c>
      <c r="F132" t="s">
        <v>1045</v>
      </c>
      <c r="G132" t="s">
        <v>82</v>
      </c>
      <c r="H132" s="292">
        <v>650000</v>
      </c>
      <c r="I132" s="292">
        <v>0</v>
      </c>
      <c r="J132" s="292">
        <v>650000</v>
      </c>
      <c r="K132" s="292" t="s">
        <v>7</v>
      </c>
      <c r="L132" s="292">
        <v>0</v>
      </c>
      <c r="M132" s="292">
        <v>0</v>
      </c>
      <c r="N132" s="292">
        <v>0</v>
      </c>
    </row>
    <row r="133" spans="1:14" x14ac:dyDescent="0.25">
      <c r="A133" t="s">
        <v>283</v>
      </c>
      <c r="B133" s="39">
        <f t="shared" si="8"/>
        <v>6</v>
      </c>
      <c r="C133" s="39" t="str">
        <f t="shared" si="9"/>
        <v>Brock</v>
      </c>
      <c r="D133" s="39" t="str">
        <f t="shared" si="10"/>
        <v>Boeser</v>
      </c>
      <c r="E133" s="39" t="str">
        <f t="shared" si="11"/>
        <v>Brock Boeser</v>
      </c>
      <c r="F133" t="s">
        <v>1047</v>
      </c>
      <c r="G133" t="s">
        <v>88</v>
      </c>
      <c r="H133" s="292">
        <v>1491670</v>
      </c>
      <c r="I133" s="292">
        <v>0</v>
      </c>
      <c r="J133" s="292">
        <v>925000</v>
      </c>
      <c r="K133" s="292" t="s">
        <v>8</v>
      </c>
      <c r="L133" s="292">
        <v>0</v>
      </c>
      <c r="M133" s="292">
        <v>0</v>
      </c>
      <c r="N133" s="292">
        <v>0</v>
      </c>
    </row>
    <row r="134" spans="1:14" x14ac:dyDescent="0.25">
      <c r="A134" t="s">
        <v>987</v>
      </c>
      <c r="B134" s="39">
        <f t="shared" si="8"/>
        <v>6</v>
      </c>
      <c r="C134" s="39" t="str">
        <f t="shared" si="9"/>
        <v>Brock</v>
      </c>
      <c r="D134" s="39" t="str">
        <f t="shared" si="10"/>
        <v>McGinn</v>
      </c>
      <c r="E134" s="39" t="str">
        <f t="shared" si="11"/>
        <v>Brock McGinn</v>
      </c>
      <c r="F134" t="s">
        <v>1046</v>
      </c>
      <c r="G134" t="s">
        <v>93</v>
      </c>
      <c r="H134" s="292">
        <v>887500</v>
      </c>
      <c r="I134" s="292">
        <v>0</v>
      </c>
      <c r="J134" s="292">
        <v>900000</v>
      </c>
      <c r="K134" s="292" t="s">
        <v>8</v>
      </c>
      <c r="L134" s="292">
        <v>0</v>
      </c>
      <c r="M134" s="292">
        <v>0</v>
      </c>
      <c r="N134" s="292">
        <v>0</v>
      </c>
    </row>
    <row r="135" spans="1:14" x14ac:dyDescent="0.25">
      <c r="A135" t="s">
        <v>1084</v>
      </c>
      <c r="B135" s="39">
        <f t="shared" si="8"/>
        <v>7</v>
      </c>
      <c r="C135" s="39" t="str">
        <f t="shared" si="9"/>
        <v>Brooks</v>
      </c>
      <c r="D135" s="39" t="str">
        <f t="shared" si="10"/>
        <v>Orpik</v>
      </c>
      <c r="E135" s="39" t="str">
        <f t="shared" si="11"/>
        <v>Brooks Orpik</v>
      </c>
      <c r="F135" t="s">
        <v>1043</v>
      </c>
      <c r="G135" t="s">
        <v>389</v>
      </c>
      <c r="H135" s="292">
        <v>5500000</v>
      </c>
      <c r="I135" s="292">
        <v>0</v>
      </c>
      <c r="J135" s="292">
        <v>4500000</v>
      </c>
      <c r="K135" s="292" t="s">
        <v>7</v>
      </c>
      <c r="L135" s="292">
        <v>0</v>
      </c>
      <c r="M135" s="292">
        <v>0</v>
      </c>
      <c r="N135" s="292">
        <v>0</v>
      </c>
    </row>
    <row r="136" spans="1:14" x14ac:dyDescent="0.25">
      <c r="A136" t="s">
        <v>752</v>
      </c>
      <c r="B136" s="39">
        <f t="shared" si="8"/>
        <v>7</v>
      </c>
      <c r="C136" s="39" t="str">
        <f t="shared" si="9"/>
        <v>Brycen</v>
      </c>
      <c r="D136" s="39" t="str">
        <f t="shared" si="10"/>
        <v>Martin</v>
      </c>
      <c r="E136" s="39" t="str">
        <f t="shared" si="11"/>
        <v>Brycen Martin</v>
      </c>
      <c r="F136" t="s">
        <v>1049</v>
      </c>
      <c r="G136" t="s">
        <v>82</v>
      </c>
      <c r="H136" s="292">
        <v>685000</v>
      </c>
      <c r="I136" s="292">
        <v>0</v>
      </c>
      <c r="J136" s="292">
        <v>710000</v>
      </c>
      <c r="K136" s="292" t="s">
        <v>8</v>
      </c>
      <c r="L136" s="292">
        <v>0</v>
      </c>
      <c r="M136" s="292">
        <v>0</v>
      </c>
      <c r="N136" s="292">
        <v>0</v>
      </c>
    </row>
    <row r="137" spans="1:14" x14ac:dyDescent="0.25">
      <c r="A137" t="s">
        <v>805</v>
      </c>
      <c r="B137" s="39">
        <f t="shared" si="8"/>
        <v>6</v>
      </c>
      <c r="C137" s="39" t="str">
        <f t="shared" si="9"/>
        <v>Byron</v>
      </c>
      <c r="D137" s="39" t="str">
        <f t="shared" si="10"/>
        <v>Froese</v>
      </c>
      <c r="E137" s="39" t="str">
        <f t="shared" si="11"/>
        <v>Byron Froese</v>
      </c>
      <c r="F137" t="s">
        <v>1033</v>
      </c>
      <c r="G137" t="s">
        <v>73</v>
      </c>
      <c r="H137" s="292">
        <v>650000</v>
      </c>
      <c r="I137" s="292">
        <v>0</v>
      </c>
      <c r="J137" s="292">
        <v>650000</v>
      </c>
      <c r="K137" s="292" t="s">
        <v>7</v>
      </c>
      <c r="L137" s="292">
        <v>0</v>
      </c>
      <c r="M137" s="292">
        <v>0</v>
      </c>
      <c r="N137" s="292">
        <v>0</v>
      </c>
    </row>
    <row r="138" spans="1:14" x14ac:dyDescent="0.25">
      <c r="A138" t="s">
        <v>1115</v>
      </c>
      <c r="B138" s="39">
        <f t="shared" si="8"/>
        <v>4</v>
      </c>
      <c r="C138" s="39" t="str">
        <f t="shared" si="9"/>
        <v>Cal</v>
      </c>
      <c r="D138" s="39" t="str">
        <f t="shared" si="10"/>
        <v>Clutterbuck</v>
      </c>
      <c r="E138" s="39" t="str">
        <f t="shared" si="11"/>
        <v>Cal Clutterbuck</v>
      </c>
      <c r="F138" t="s">
        <v>1050</v>
      </c>
      <c r="G138" t="s">
        <v>88</v>
      </c>
      <c r="H138" s="292">
        <v>3500000</v>
      </c>
      <c r="I138" s="292">
        <v>3500000</v>
      </c>
      <c r="J138" s="292">
        <v>4000000</v>
      </c>
      <c r="K138" s="292">
        <v>3500000</v>
      </c>
      <c r="L138" s="292">
        <v>2500000</v>
      </c>
      <c r="M138" s="292">
        <v>2500000</v>
      </c>
      <c r="N138" s="292" t="s">
        <v>7</v>
      </c>
    </row>
    <row r="139" spans="1:14" x14ac:dyDescent="0.25">
      <c r="A139" t="s">
        <v>477</v>
      </c>
      <c r="B139" s="39">
        <f t="shared" si="8"/>
        <v>4</v>
      </c>
      <c r="C139" s="39" t="str">
        <f t="shared" si="9"/>
        <v>Cal</v>
      </c>
      <c r="D139" s="39" t="str">
        <f t="shared" si="10"/>
        <v>O'Reilly</v>
      </c>
      <c r="E139" s="39" t="str">
        <f t="shared" si="11"/>
        <v>Cal O'Reilly</v>
      </c>
      <c r="F139" t="s">
        <v>1035</v>
      </c>
      <c r="G139" t="s">
        <v>73</v>
      </c>
      <c r="H139" s="292">
        <v>700000</v>
      </c>
      <c r="I139" s="292">
        <v>0</v>
      </c>
      <c r="J139" s="292">
        <v>700000</v>
      </c>
      <c r="K139" s="292" t="s">
        <v>7</v>
      </c>
      <c r="L139" s="292">
        <v>0</v>
      </c>
      <c r="M139" s="292">
        <v>0</v>
      </c>
      <c r="N139" s="292">
        <v>0</v>
      </c>
    </row>
    <row r="140" spans="1:14" x14ac:dyDescent="0.25">
      <c r="A140" t="s">
        <v>509</v>
      </c>
      <c r="B140" s="39">
        <f t="shared" si="8"/>
        <v>4</v>
      </c>
      <c r="C140" s="39" t="str">
        <f t="shared" si="9"/>
        <v>Cal</v>
      </c>
      <c r="D140" s="39" t="str">
        <f t="shared" si="10"/>
        <v>Petersen</v>
      </c>
      <c r="E140" s="39" t="str">
        <f t="shared" si="11"/>
        <v>Cal Petersen</v>
      </c>
      <c r="F140" t="s">
        <v>1022</v>
      </c>
      <c r="G140" t="s">
        <v>128</v>
      </c>
      <c r="H140" s="292">
        <v>925000</v>
      </c>
      <c r="I140" s="292">
        <v>0</v>
      </c>
      <c r="J140" s="292">
        <v>925000</v>
      </c>
      <c r="K140" s="292" t="s">
        <v>8</v>
      </c>
      <c r="L140" s="292">
        <v>0</v>
      </c>
      <c r="M140" s="292">
        <v>0</v>
      </c>
      <c r="N140" s="292">
        <v>0</v>
      </c>
    </row>
    <row r="141" spans="1:14" x14ac:dyDescent="0.25">
      <c r="A141" t="s">
        <v>576</v>
      </c>
      <c r="B141" s="39">
        <f t="shared" si="8"/>
        <v>6</v>
      </c>
      <c r="C141" s="39" t="str">
        <f t="shared" si="9"/>
        <v>Caleb</v>
      </c>
      <c r="D141" s="39" t="str">
        <f t="shared" si="10"/>
        <v>Jones</v>
      </c>
      <c r="E141" s="39" t="str">
        <f t="shared" si="11"/>
        <v>Caleb Jones</v>
      </c>
      <c r="F141" t="s">
        <v>1030</v>
      </c>
      <c r="G141" t="s">
        <v>82</v>
      </c>
      <c r="H141" s="292">
        <v>790000</v>
      </c>
      <c r="I141" s="292">
        <v>790000</v>
      </c>
      <c r="J141" s="292">
        <v>730000</v>
      </c>
      <c r="K141" s="292">
        <v>700000</v>
      </c>
      <c r="L141" s="292" t="s">
        <v>8</v>
      </c>
      <c r="M141" s="292">
        <v>0</v>
      </c>
      <c r="N141" s="292">
        <v>0</v>
      </c>
    </row>
    <row r="142" spans="1:14" x14ac:dyDescent="0.25">
      <c r="A142" t="s">
        <v>1120</v>
      </c>
      <c r="B142" s="39">
        <f t="shared" si="8"/>
        <v>6</v>
      </c>
      <c r="C142" s="39" t="str">
        <f t="shared" si="9"/>
        <v>Calle</v>
      </c>
      <c r="D142" s="39" t="str">
        <f t="shared" si="10"/>
        <v>Jarnkrok</v>
      </c>
      <c r="E142" s="39" t="str">
        <f t="shared" si="11"/>
        <v>Calle Jarnkrok</v>
      </c>
      <c r="F142" t="s">
        <v>1026</v>
      </c>
      <c r="G142" t="s">
        <v>73</v>
      </c>
      <c r="H142" s="292">
        <v>2000000</v>
      </c>
      <c r="I142" s="292">
        <v>2000000</v>
      </c>
      <c r="J142" s="292">
        <v>2100000</v>
      </c>
      <c r="K142" s="292">
        <v>2200000</v>
      </c>
      <c r="L142" s="292">
        <v>2200000</v>
      </c>
      <c r="M142" s="292">
        <v>2000000</v>
      </c>
      <c r="N142" s="292" t="s">
        <v>7</v>
      </c>
    </row>
    <row r="143" spans="1:14" x14ac:dyDescent="0.25">
      <c r="A143" t="s">
        <v>1122</v>
      </c>
      <c r="B143" s="39">
        <f t="shared" si="8"/>
        <v>6</v>
      </c>
      <c r="C143" s="39" t="str">
        <f t="shared" si="9"/>
        <v>Calle</v>
      </c>
      <c r="D143" s="39" t="str">
        <f t="shared" si="10"/>
        <v>Rosen</v>
      </c>
      <c r="E143" s="39" t="str">
        <f t="shared" si="11"/>
        <v>Calle Rosen</v>
      </c>
      <c r="F143" t="s">
        <v>1044</v>
      </c>
      <c r="G143" t="s">
        <v>82</v>
      </c>
      <c r="H143" s="292">
        <v>1775000</v>
      </c>
      <c r="I143" s="292">
        <v>0</v>
      </c>
      <c r="J143" s="292">
        <v>925000</v>
      </c>
      <c r="K143" s="292" t="s">
        <v>8</v>
      </c>
      <c r="L143" s="292">
        <v>0</v>
      </c>
      <c r="M143" s="292">
        <v>0</v>
      </c>
      <c r="N143" s="292">
        <v>0</v>
      </c>
    </row>
    <row r="144" spans="1:14" x14ac:dyDescent="0.25">
      <c r="A144" t="s">
        <v>998</v>
      </c>
      <c r="B144" s="39">
        <f t="shared" si="8"/>
        <v>7</v>
      </c>
      <c r="C144" s="39" t="str">
        <f t="shared" si="9"/>
        <v>Callum</v>
      </c>
      <c r="D144" s="39" t="str">
        <f t="shared" si="10"/>
        <v>Booth</v>
      </c>
      <c r="E144" s="39" t="str">
        <f t="shared" si="11"/>
        <v>Callum Booth</v>
      </c>
      <c r="F144" t="s">
        <v>1046</v>
      </c>
      <c r="G144" t="s">
        <v>128</v>
      </c>
      <c r="H144" s="292">
        <v>758333</v>
      </c>
      <c r="I144" s="292">
        <v>758333</v>
      </c>
      <c r="J144" s="292">
        <v>725000</v>
      </c>
      <c r="K144" s="292">
        <v>775000</v>
      </c>
      <c r="L144" s="292" t="s">
        <v>8</v>
      </c>
      <c r="M144" s="292">
        <v>0</v>
      </c>
      <c r="N144" s="292">
        <v>0</v>
      </c>
    </row>
    <row r="145" spans="1:14" x14ac:dyDescent="0.25">
      <c r="A145" t="s">
        <v>1154</v>
      </c>
      <c r="B145" s="39">
        <f t="shared" si="8"/>
        <v>7</v>
      </c>
      <c r="C145" s="39" t="str">
        <f t="shared" si="9"/>
        <v>Calvin</v>
      </c>
      <c r="D145" s="39" t="str">
        <f t="shared" si="10"/>
        <v>Thurkauf</v>
      </c>
      <c r="E145" s="39" t="str">
        <f t="shared" si="11"/>
        <v>Calvin Thurkauf</v>
      </c>
      <c r="F145" t="s">
        <v>1038</v>
      </c>
      <c r="G145" t="s">
        <v>73</v>
      </c>
      <c r="H145" s="292">
        <v>738333</v>
      </c>
      <c r="I145" s="292">
        <v>0</v>
      </c>
      <c r="J145" s="292">
        <v>775000</v>
      </c>
      <c r="K145" s="292" t="s">
        <v>8</v>
      </c>
      <c r="L145" s="292">
        <v>0</v>
      </c>
      <c r="M145" s="292">
        <v>0</v>
      </c>
      <c r="N145" s="292">
        <v>0</v>
      </c>
    </row>
    <row r="146" spans="1:14" x14ac:dyDescent="0.25">
      <c r="A146" t="s">
        <v>863</v>
      </c>
      <c r="B146" s="39">
        <f t="shared" si="8"/>
        <v>4</v>
      </c>
      <c r="C146" s="39" t="str">
        <f t="shared" si="9"/>
        <v>Cam</v>
      </c>
      <c r="D146" s="39" t="str">
        <f t="shared" si="10"/>
        <v>Dineen</v>
      </c>
      <c r="E146" s="39" t="str">
        <f t="shared" si="11"/>
        <v>Cam Dineen</v>
      </c>
      <c r="F146" t="s">
        <v>1042</v>
      </c>
      <c r="G146" t="s">
        <v>82</v>
      </c>
      <c r="H146" s="292">
        <v>925000</v>
      </c>
      <c r="I146" s="292">
        <v>925000</v>
      </c>
      <c r="J146" s="292">
        <v>742500</v>
      </c>
      <c r="K146" s="292">
        <v>792500</v>
      </c>
      <c r="L146" s="292" t="s">
        <v>8</v>
      </c>
      <c r="M146" s="292">
        <v>0</v>
      </c>
      <c r="N146" s="292">
        <v>0</v>
      </c>
    </row>
    <row r="147" spans="1:14" x14ac:dyDescent="0.25">
      <c r="A147" t="s">
        <v>237</v>
      </c>
      <c r="B147" s="39">
        <f t="shared" si="8"/>
        <v>4</v>
      </c>
      <c r="C147" s="39" t="str">
        <f t="shared" si="9"/>
        <v>Cam</v>
      </c>
      <c r="D147" s="39" t="str">
        <f t="shared" si="10"/>
        <v>Talbot</v>
      </c>
      <c r="E147" s="39" t="str">
        <f t="shared" si="11"/>
        <v>Cam Talbot</v>
      </c>
      <c r="F147" t="s">
        <v>1030</v>
      </c>
      <c r="G147" t="s">
        <v>128</v>
      </c>
      <c r="H147" s="292">
        <v>4166670</v>
      </c>
      <c r="I147" s="292">
        <v>0</v>
      </c>
      <c r="J147" s="292">
        <v>4200000</v>
      </c>
      <c r="K147" s="292" t="s">
        <v>7</v>
      </c>
      <c r="L147" s="292">
        <v>0</v>
      </c>
      <c r="M147" s="292">
        <v>0</v>
      </c>
      <c r="N147" s="292">
        <v>0</v>
      </c>
    </row>
    <row r="148" spans="1:14" x14ac:dyDescent="0.25">
      <c r="A148" t="s">
        <v>1137</v>
      </c>
      <c r="B148" s="39">
        <f t="shared" si="8"/>
        <v>5</v>
      </c>
      <c r="C148" s="39" t="str">
        <f t="shared" si="9"/>
        <v>Carl</v>
      </c>
      <c r="D148" s="39" t="str">
        <f t="shared" si="10"/>
        <v>Dahlstrom</v>
      </c>
      <c r="E148" s="39" t="str">
        <f t="shared" si="11"/>
        <v>Carl Dahlstrom</v>
      </c>
      <c r="F148" t="s">
        <v>1021</v>
      </c>
      <c r="G148" t="s">
        <v>82</v>
      </c>
      <c r="H148" s="292">
        <v>925000</v>
      </c>
      <c r="I148" s="292">
        <v>0</v>
      </c>
      <c r="J148" s="292">
        <v>817500</v>
      </c>
      <c r="K148" s="292" t="s">
        <v>8</v>
      </c>
      <c r="L148" s="292">
        <v>0</v>
      </c>
      <c r="M148" s="292">
        <v>0</v>
      </c>
      <c r="N148" s="292">
        <v>0</v>
      </c>
    </row>
    <row r="149" spans="1:14" x14ac:dyDescent="0.25">
      <c r="A149" t="s">
        <v>414</v>
      </c>
      <c r="B149" s="39">
        <f t="shared" si="8"/>
        <v>5</v>
      </c>
      <c r="C149" s="39" t="str">
        <f t="shared" si="9"/>
        <v>Carl</v>
      </c>
      <c r="D149" s="39" t="str">
        <f t="shared" si="10"/>
        <v>Gunnarsson</v>
      </c>
      <c r="E149" s="39" t="str">
        <f t="shared" si="11"/>
        <v>Carl Gunnarsson</v>
      </c>
      <c r="F149" t="s">
        <v>1036</v>
      </c>
      <c r="G149" t="s">
        <v>389</v>
      </c>
      <c r="H149" s="292">
        <v>2900000</v>
      </c>
      <c r="I149" s="292">
        <v>0</v>
      </c>
      <c r="J149" s="292">
        <v>2900000</v>
      </c>
      <c r="K149" s="292" t="s">
        <v>7</v>
      </c>
      <c r="L149" s="292">
        <v>0</v>
      </c>
      <c r="M149" s="292">
        <v>0</v>
      </c>
      <c r="N149" s="292">
        <v>0</v>
      </c>
    </row>
    <row r="150" spans="1:14" x14ac:dyDescent="0.25">
      <c r="A150" t="s">
        <v>431</v>
      </c>
      <c r="B150" s="39">
        <f t="shared" si="8"/>
        <v>5</v>
      </c>
      <c r="C150" s="39" t="str">
        <f t="shared" si="9"/>
        <v>Carl</v>
      </c>
      <c r="D150" s="39" t="str">
        <f t="shared" si="10"/>
        <v>Hagelin</v>
      </c>
      <c r="E150" s="39" t="str">
        <f t="shared" si="11"/>
        <v>Carl Hagelin</v>
      </c>
      <c r="F150" t="s">
        <v>1024</v>
      </c>
      <c r="G150" t="s">
        <v>93</v>
      </c>
      <c r="H150" s="292">
        <v>4000000</v>
      </c>
      <c r="I150" s="292">
        <v>0</v>
      </c>
      <c r="J150" s="292">
        <v>3666000</v>
      </c>
      <c r="K150" s="292" t="s">
        <v>7</v>
      </c>
      <c r="L150" s="292">
        <v>0</v>
      </c>
      <c r="M150" s="292">
        <v>0</v>
      </c>
      <c r="N150" s="292">
        <v>0</v>
      </c>
    </row>
    <row r="151" spans="1:14" x14ac:dyDescent="0.25">
      <c r="A151" t="s">
        <v>1098</v>
      </c>
      <c r="B151" s="39">
        <f t="shared" si="8"/>
        <v>5</v>
      </c>
      <c r="C151" s="39" t="str">
        <f t="shared" si="9"/>
        <v>Carl</v>
      </c>
      <c r="D151" s="39" t="str">
        <f t="shared" si="10"/>
        <v>Soderberg</v>
      </c>
      <c r="E151" s="39" t="str">
        <f t="shared" si="11"/>
        <v>Carl Soderberg</v>
      </c>
      <c r="F151" t="s">
        <v>1043</v>
      </c>
      <c r="G151" t="s">
        <v>73</v>
      </c>
      <c r="H151" s="292">
        <v>4750000</v>
      </c>
      <c r="I151" s="292">
        <v>4750000</v>
      </c>
      <c r="J151" s="292">
        <v>5000000</v>
      </c>
      <c r="K151" s="292">
        <v>4000000</v>
      </c>
      <c r="L151" s="292" t="s">
        <v>7</v>
      </c>
      <c r="M151" s="292">
        <v>0</v>
      </c>
      <c r="N151" s="292">
        <v>0</v>
      </c>
    </row>
    <row r="152" spans="1:14" x14ac:dyDescent="0.25">
      <c r="A152" t="s">
        <v>472</v>
      </c>
      <c r="B152" s="39">
        <f t="shared" si="8"/>
        <v>7</v>
      </c>
      <c r="C152" s="39" t="str">
        <f t="shared" si="9"/>
        <v>Carson</v>
      </c>
      <c r="D152" s="39" t="str">
        <f t="shared" si="10"/>
        <v>Soucy</v>
      </c>
      <c r="E152" s="39" t="str">
        <f t="shared" si="11"/>
        <v>Carson Soucy</v>
      </c>
      <c r="F152" t="s">
        <v>1035</v>
      </c>
      <c r="G152" t="s">
        <v>389</v>
      </c>
      <c r="H152" s="292">
        <v>925000</v>
      </c>
      <c r="I152" s="292">
        <v>0</v>
      </c>
      <c r="J152" s="292">
        <v>925000</v>
      </c>
      <c r="K152" s="292" t="s">
        <v>8</v>
      </c>
      <c r="L152" s="292">
        <v>0</v>
      </c>
      <c r="M152" s="292">
        <v>0</v>
      </c>
      <c r="N152" s="292">
        <v>0</v>
      </c>
    </row>
    <row r="153" spans="1:14" x14ac:dyDescent="0.25">
      <c r="A153" t="s">
        <v>903</v>
      </c>
      <c r="B153" s="39">
        <f t="shared" si="8"/>
        <v>7</v>
      </c>
      <c r="C153" s="39" t="str">
        <f t="shared" si="9"/>
        <v>Carter</v>
      </c>
      <c r="D153" s="39" t="str">
        <f t="shared" si="10"/>
        <v>Hart</v>
      </c>
      <c r="E153" s="39" t="str">
        <f t="shared" si="11"/>
        <v>Carter Hart</v>
      </c>
      <c r="F153" t="s">
        <v>1031</v>
      </c>
      <c r="G153" t="s">
        <v>128</v>
      </c>
      <c r="H153" s="292">
        <v>925000</v>
      </c>
      <c r="I153" s="292">
        <v>0</v>
      </c>
      <c r="J153" s="292">
        <v>842500</v>
      </c>
      <c r="K153" s="292" t="s">
        <v>8</v>
      </c>
      <c r="L153" s="292">
        <v>0</v>
      </c>
      <c r="M153" s="292">
        <v>0</v>
      </c>
      <c r="N153" s="292">
        <v>0</v>
      </c>
    </row>
    <row r="154" spans="1:14" x14ac:dyDescent="0.25">
      <c r="A154" t="s">
        <v>908</v>
      </c>
      <c r="B154" s="39">
        <f t="shared" si="8"/>
        <v>6</v>
      </c>
      <c r="C154" s="39" t="str">
        <f t="shared" si="9"/>
        <v>Casey</v>
      </c>
      <c r="D154" s="39" t="str">
        <f t="shared" si="10"/>
        <v>Cizikas</v>
      </c>
      <c r="E154" s="39" t="str">
        <f t="shared" si="11"/>
        <v>Casey Cizikas</v>
      </c>
      <c r="F154" t="s">
        <v>1050</v>
      </c>
      <c r="G154" t="s">
        <v>73</v>
      </c>
      <c r="H154" s="292">
        <v>3350000</v>
      </c>
      <c r="I154" s="292">
        <v>3350000</v>
      </c>
      <c r="J154" s="292">
        <v>3500000</v>
      </c>
      <c r="K154" s="292">
        <v>3750000</v>
      </c>
      <c r="L154" s="292">
        <v>4000000</v>
      </c>
      <c r="M154" s="292" t="s">
        <v>7</v>
      </c>
      <c r="N154" s="292">
        <v>0</v>
      </c>
    </row>
    <row r="155" spans="1:14" x14ac:dyDescent="0.25">
      <c r="A155" t="s">
        <v>435</v>
      </c>
      <c r="B155" s="39">
        <f t="shared" si="8"/>
        <v>6</v>
      </c>
      <c r="C155" s="39" t="str">
        <f t="shared" si="9"/>
        <v>Casey</v>
      </c>
      <c r="D155" s="39" t="str">
        <f t="shared" si="10"/>
        <v>DeSmith</v>
      </c>
      <c r="E155" s="39" t="str">
        <f t="shared" si="11"/>
        <v>Casey DeSmith</v>
      </c>
      <c r="F155" t="s">
        <v>1024</v>
      </c>
      <c r="G155" t="s">
        <v>128</v>
      </c>
      <c r="H155" s="292">
        <v>675000</v>
      </c>
      <c r="I155" s="292">
        <v>0</v>
      </c>
      <c r="J155" s="292">
        <v>650000</v>
      </c>
      <c r="K155" s="292" t="s">
        <v>7</v>
      </c>
      <c r="L155" s="292">
        <v>0</v>
      </c>
      <c r="M155" s="292">
        <v>0</v>
      </c>
      <c r="N155" s="292">
        <v>0</v>
      </c>
    </row>
    <row r="156" spans="1:14" x14ac:dyDescent="0.25">
      <c r="A156" t="s">
        <v>599</v>
      </c>
      <c r="B156" s="39">
        <f t="shared" si="8"/>
        <v>6</v>
      </c>
      <c r="C156" s="39" t="str">
        <f t="shared" si="9"/>
        <v>Cavan</v>
      </c>
      <c r="D156" s="39" t="str">
        <f t="shared" si="10"/>
        <v>Fitzgerald</v>
      </c>
      <c r="E156" s="39" t="str">
        <f t="shared" si="11"/>
        <v>Cavan Fitzgerald</v>
      </c>
      <c r="F156" t="s">
        <v>1032</v>
      </c>
      <c r="G156" t="s">
        <v>82</v>
      </c>
      <c r="H156" s="292">
        <v>656667</v>
      </c>
      <c r="I156" s="292">
        <v>0</v>
      </c>
      <c r="J156" s="292">
        <v>650000</v>
      </c>
      <c r="K156" s="292" t="s">
        <v>8</v>
      </c>
      <c r="L156" s="292">
        <v>0</v>
      </c>
      <c r="M156" s="292">
        <v>0</v>
      </c>
      <c r="N156" s="292">
        <v>0</v>
      </c>
    </row>
    <row r="157" spans="1:14" x14ac:dyDescent="0.25">
      <c r="A157" t="s">
        <v>434</v>
      </c>
      <c r="B157" s="39">
        <f t="shared" si="8"/>
        <v>5</v>
      </c>
      <c r="C157" s="39" t="str">
        <f t="shared" si="9"/>
        <v>Chad</v>
      </c>
      <c r="D157" s="39" t="str">
        <f t="shared" si="10"/>
        <v>Ruhwedel</v>
      </c>
      <c r="E157" s="39" t="str">
        <f t="shared" si="11"/>
        <v>Chad Ruhwedel</v>
      </c>
      <c r="F157" t="s">
        <v>1024</v>
      </c>
      <c r="G157" t="s">
        <v>388</v>
      </c>
      <c r="H157" s="292">
        <v>650000</v>
      </c>
      <c r="I157" s="292">
        <v>0</v>
      </c>
      <c r="J157" s="292">
        <v>650000</v>
      </c>
      <c r="K157" s="292" t="s">
        <v>7</v>
      </c>
      <c r="L157" s="292">
        <v>0</v>
      </c>
      <c r="M157" s="292">
        <v>0</v>
      </c>
      <c r="N157" s="292">
        <v>0</v>
      </c>
    </row>
    <row r="158" spans="1:14" x14ac:dyDescent="0.25">
      <c r="A158" t="s">
        <v>447</v>
      </c>
      <c r="B158" s="39">
        <f t="shared" si="8"/>
        <v>9</v>
      </c>
      <c r="C158" s="39" t="str">
        <f t="shared" si="9"/>
        <v>Chandler</v>
      </c>
      <c r="D158" s="39" t="str">
        <f t="shared" si="10"/>
        <v>Stephenson</v>
      </c>
      <c r="E158" s="39" t="str">
        <f t="shared" si="11"/>
        <v>Chandler Stephenson</v>
      </c>
      <c r="F158" t="s">
        <v>1023</v>
      </c>
      <c r="G158" t="s">
        <v>73</v>
      </c>
      <c r="H158" s="292">
        <v>650000</v>
      </c>
      <c r="I158" s="292">
        <v>0</v>
      </c>
      <c r="J158" s="292">
        <v>650000</v>
      </c>
      <c r="K158" s="292" t="s">
        <v>8</v>
      </c>
      <c r="L158" s="292">
        <v>0</v>
      </c>
      <c r="M158" s="292">
        <v>0</v>
      </c>
      <c r="N158" s="292">
        <v>0</v>
      </c>
    </row>
    <row r="159" spans="1:14" x14ac:dyDescent="0.25">
      <c r="A159" t="s">
        <v>790</v>
      </c>
      <c r="B159" s="39">
        <f t="shared" si="8"/>
        <v>8</v>
      </c>
      <c r="C159" s="39" t="str">
        <f t="shared" si="9"/>
        <v>Charles</v>
      </c>
      <c r="D159" s="39" t="str">
        <f t="shared" si="10"/>
        <v>Hudon</v>
      </c>
      <c r="E159" s="39" t="str">
        <f t="shared" si="11"/>
        <v>Charles Hudon</v>
      </c>
      <c r="F159" t="s">
        <v>1033</v>
      </c>
      <c r="G159" t="s">
        <v>93</v>
      </c>
      <c r="H159" s="292">
        <v>650000</v>
      </c>
      <c r="I159" s="292">
        <v>0</v>
      </c>
      <c r="J159" s="292">
        <v>650000</v>
      </c>
      <c r="K159" s="292" t="s">
        <v>8</v>
      </c>
      <c r="L159" s="292">
        <v>0</v>
      </c>
      <c r="M159" s="292">
        <v>0</v>
      </c>
      <c r="N159" s="292">
        <v>0</v>
      </c>
    </row>
    <row r="160" spans="1:14" x14ac:dyDescent="0.25">
      <c r="A160" t="s">
        <v>350</v>
      </c>
      <c r="B160" s="39">
        <f t="shared" si="8"/>
        <v>8</v>
      </c>
      <c r="C160" s="39" t="str">
        <f t="shared" si="9"/>
        <v>Charlie</v>
      </c>
      <c r="D160" s="39" t="str">
        <f t="shared" si="10"/>
        <v>Coyle</v>
      </c>
      <c r="E160" s="39" t="str">
        <f t="shared" si="11"/>
        <v>Charlie Coyle</v>
      </c>
      <c r="F160" t="s">
        <v>1035</v>
      </c>
      <c r="G160" t="s">
        <v>88</v>
      </c>
      <c r="H160" s="292">
        <v>3200000</v>
      </c>
      <c r="I160" s="292">
        <v>3200000</v>
      </c>
      <c r="J160" s="292">
        <v>3750000</v>
      </c>
      <c r="K160" s="292">
        <v>4250000</v>
      </c>
      <c r="L160" s="292" t="s">
        <v>7</v>
      </c>
      <c r="M160" s="292">
        <v>0</v>
      </c>
      <c r="N160" s="292">
        <v>0</v>
      </c>
    </row>
    <row r="161" spans="1:14" x14ac:dyDescent="0.25">
      <c r="A161" t="s">
        <v>551</v>
      </c>
      <c r="B161" s="39">
        <f t="shared" si="8"/>
        <v>8</v>
      </c>
      <c r="C161" s="39" t="str">
        <f t="shared" si="9"/>
        <v>Charlie</v>
      </c>
      <c r="D161" s="39" t="str">
        <f t="shared" si="10"/>
        <v>McAvoy</v>
      </c>
      <c r="E161" s="39" t="str">
        <f t="shared" si="11"/>
        <v>Charlie McAvoy</v>
      </c>
      <c r="F161" t="s">
        <v>1040</v>
      </c>
      <c r="G161" t="s">
        <v>388</v>
      </c>
      <c r="H161" s="292">
        <v>1258330</v>
      </c>
      <c r="I161" s="292">
        <v>0</v>
      </c>
      <c r="J161" s="292">
        <v>925000</v>
      </c>
      <c r="K161" s="292" t="s">
        <v>8</v>
      </c>
      <c r="L161" s="292">
        <v>0</v>
      </c>
      <c r="M161" s="292">
        <v>0</v>
      </c>
      <c r="N161" s="292">
        <v>0</v>
      </c>
    </row>
    <row r="162" spans="1:14" x14ac:dyDescent="0.25">
      <c r="A162" t="s">
        <v>479</v>
      </c>
      <c r="B162" s="39">
        <f t="shared" si="8"/>
        <v>6</v>
      </c>
      <c r="C162" s="39" t="str">
        <f t="shared" si="9"/>
        <v>Chase</v>
      </c>
      <c r="D162" s="39" t="str">
        <f t="shared" si="10"/>
        <v>Lang</v>
      </c>
      <c r="E162" s="39" t="str">
        <f t="shared" si="11"/>
        <v>Chase Lang</v>
      </c>
      <c r="F162" t="s">
        <v>1035</v>
      </c>
      <c r="G162" t="s">
        <v>73</v>
      </c>
      <c r="H162" s="292">
        <v>686667</v>
      </c>
      <c r="I162" s="292">
        <v>0</v>
      </c>
      <c r="J162" s="292">
        <v>710000</v>
      </c>
      <c r="K162" s="292" t="s">
        <v>8</v>
      </c>
      <c r="L162" s="292">
        <v>0</v>
      </c>
      <c r="M162" s="292">
        <v>0</v>
      </c>
      <c r="N162" s="292">
        <v>0</v>
      </c>
    </row>
    <row r="163" spans="1:14" x14ac:dyDescent="0.25">
      <c r="A163" t="s">
        <v>515</v>
      </c>
      <c r="B163" s="39">
        <f t="shared" si="8"/>
        <v>5</v>
      </c>
      <c r="C163" s="39" t="str">
        <f t="shared" si="9"/>
        <v>Chaz</v>
      </c>
      <c r="D163" s="39" t="str">
        <f t="shared" si="10"/>
        <v>Reddekopp</v>
      </c>
      <c r="E163" s="39" t="str">
        <f t="shared" si="11"/>
        <v>Chaz Reddekopp</v>
      </c>
      <c r="F163" t="s">
        <v>1022</v>
      </c>
      <c r="G163" t="s">
        <v>82</v>
      </c>
      <c r="H163" s="292">
        <v>733333</v>
      </c>
      <c r="I163" s="292">
        <v>733333</v>
      </c>
      <c r="J163" s="292">
        <v>720000</v>
      </c>
      <c r="K163" s="292">
        <v>770000</v>
      </c>
      <c r="L163" s="292" t="s">
        <v>8</v>
      </c>
      <c r="M163" s="292">
        <v>0</v>
      </c>
      <c r="N163" s="292">
        <v>0</v>
      </c>
    </row>
    <row r="164" spans="1:14" x14ac:dyDescent="0.25">
      <c r="A164" t="s">
        <v>427</v>
      </c>
      <c r="B164" s="39">
        <f t="shared" si="8"/>
        <v>6</v>
      </c>
      <c r="C164" s="39" t="str">
        <f t="shared" si="9"/>
        <v>Chris</v>
      </c>
      <c r="D164" s="39" t="str">
        <f t="shared" si="10"/>
        <v>Butler</v>
      </c>
      <c r="E164" s="39" t="str">
        <f t="shared" si="11"/>
        <v>Chris Butler</v>
      </c>
      <c r="F164" t="s">
        <v>1036</v>
      </c>
      <c r="G164" t="s">
        <v>389</v>
      </c>
      <c r="H164" s="292">
        <v>650000</v>
      </c>
      <c r="I164" s="292">
        <v>0</v>
      </c>
      <c r="J164" s="292">
        <v>650000</v>
      </c>
      <c r="K164" s="292" t="s">
        <v>7</v>
      </c>
      <c r="L164" s="292">
        <v>0</v>
      </c>
      <c r="M164" s="292">
        <v>0</v>
      </c>
      <c r="N164" s="292">
        <v>0</v>
      </c>
    </row>
    <row r="165" spans="1:14" x14ac:dyDescent="0.25">
      <c r="A165" t="s">
        <v>665</v>
      </c>
      <c r="B165" s="39">
        <f t="shared" si="8"/>
        <v>6</v>
      </c>
      <c r="C165" s="39" t="str">
        <f t="shared" si="9"/>
        <v>Chris</v>
      </c>
      <c r="D165" s="39" t="str">
        <f t="shared" si="10"/>
        <v>Kreider</v>
      </c>
      <c r="E165" s="39" t="str">
        <f t="shared" si="11"/>
        <v>Chris Kreider</v>
      </c>
      <c r="F165" t="s">
        <v>1028</v>
      </c>
      <c r="G165" t="s">
        <v>93</v>
      </c>
      <c r="H165" s="292">
        <v>4625000</v>
      </c>
      <c r="I165" s="292">
        <v>4625000</v>
      </c>
      <c r="J165" s="292">
        <v>4500000</v>
      </c>
      <c r="K165" s="292">
        <v>4000000</v>
      </c>
      <c r="L165" s="292" t="s">
        <v>7</v>
      </c>
      <c r="M165" s="292">
        <v>0</v>
      </c>
      <c r="N165" s="292">
        <v>0</v>
      </c>
    </row>
    <row r="166" spans="1:14" x14ac:dyDescent="0.25">
      <c r="A166" t="s">
        <v>615</v>
      </c>
      <c r="B166" s="39">
        <f t="shared" si="8"/>
        <v>6</v>
      </c>
      <c r="C166" s="39" t="str">
        <f t="shared" si="9"/>
        <v>Chris</v>
      </c>
      <c r="D166" s="39" t="str">
        <f t="shared" si="10"/>
        <v>Martenet</v>
      </c>
      <c r="E166" s="39" t="str">
        <f t="shared" si="11"/>
        <v>Chris Martenet</v>
      </c>
      <c r="F166" t="s">
        <v>1025</v>
      </c>
      <c r="G166" t="s">
        <v>82</v>
      </c>
      <c r="H166" s="292">
        <v>721667</v>
      </c>
      <c r="I166" s="292">
        <v>0</v>
      </c>
      <c r="J166" s="292">
        <v>745000</v>
      </c>
      <c r="K166" s="292" t="s">
        <v>8</v>
      </c>
      <c r="L166" s="292">
        <v>0</v>
      </c>
      <c r="M166" s="292">
        <v>0</v>
      </c>
      <c r="N166" s="292">
        <v>0</v>
      </c>
    </row>
    <row r="167" spans="1:14" x14ac:dyDescent="0.25">
      <c r="A167" t="s">
        <v>959</v>
      </c>
      <c r="B167" s="39">
        <f t="shared" si="8"/>
        <v>6</v>
      </c>
      <c r="C167" s="39" t="str">
        <f t="shared" si="9"/>
        <v>Chris</v>
      </c>
      <c r="D167" s="39" t="str">
        <f t="shared" si="10"/>
        <v>Mueller</v>
      </c>
      <c r="E167" s="39" t="str">
        <f t="shared" si="11"/>
        <v>Chris Mueller</v>
      </c>
      <c r="F167" t="s">
        <v>1044</v>
      </c>
      <c r="G167" t="s">
        <v>88</v>
      </c>
      <c r="H167" s="292">
        <v>650000</v>
      </c>
      <c r="I167" s="292">
        <v>0</v>
      </c>
      <c r="J167" s="292">
        <v>650000</v>
      </c>
      <c r="K167" s="292" t="s">
        <v>7</v>
      </c>
      <c r="L167" s="292">
        <v>0</v>
      </c>
      <c r="M167" s="292">
        <v>0</v>
      </c>
      <c r="N167" s="292">
        <v>0</v>
      </c>
    </row>
    <row r="168" spans="1:14" x14ac:dyDescent="0.25">
      <c r="A168" t="s">
        <v>671</v>
      </c>
      <c r="B168" s="39">
        <f t="shared" si="8"/>
        <v>6</v>
      </c>
      <c r="C168" s="39" t="str">
        <f t="shared" si="9"/>
        <v>Chris</v>
      </c>
      <c r="D168" s="39" t="str">
        <f t="shared" si="10"/>
        <v>Nell</v>
      </c>
      <c r="E168" s="39" t="str">
        <f t="shared" si="11"/>
        <v>Chris Nell</v>
      </c>
      <c r="F168" t="s">
        <v>1028</v>
      </c>
      <c r="G168" t="s">
        <v>128</v>
      </c>
      <c r="H168" s="292">
        <v>925000</v>
      </c>
      <c r="I168" s="292">
        <v>0</v>
      </c>
      <c r="J168" s="292">
        <v>925000</v>
      </c>
      <c r="K168" s="292" t="s">
        <v>8</v>
      </c>
      <c r="L168" s="292">
        <v>0</v>
      </c>
      <c r="M168" s="292">
        <v>0</v>
      </c>
      <c r="N168" s="292">
        <v>0</v>
      </c>
    </row>
    <row r="169" spans="1:14" x14ac:dyDescent="0.25">
      <c r="A169" t="s">
        <v>444</v>
      </c>
      <c r="B169" s="39">
        <f t="shared" si="8"/>
        <v>6</v>
      </c>
      <c r="C169" s="39" t="str">
        <f t="shared" si="9"/>
        <v>Chris</v>
      </c>
      <c r="D169" s="39" t="str">
        <f t="shared" si="10"/>
        <v>Summers</v>
      </c>
      <c r="E169" s="39" t="str">
        <f t="shared" si="11"/>
        <v>Chris Summers</v>
      </c>
      <c r="F169" t="s">
        <v>1024</v>
      </c>
      <c r="G169" t="s">
        <v>82</v>
      </c>
      <c r="H169" s="292">
        <v>650000</v>
      </c>
      <c r="I169" s="292">
        <v>0</v>
      </c>
      <c r="J169" s="292">
        <v>650000</v>
      </c>
      <c r="K169" s="292" t="s">
        <v>7</v>
      </c>
      <c r="L169" s="292">
        <v>0</v>
      </c>
      <c r="M169" s="292">
        <v>0</v>
      </c>
      <c r="N169" s="292">
        <v>0</v>
      </c>
    </row>
    <row r="170" spans="1:14" x14ac:dyDescent="0.25">
      <c r="A170" t="s">
        <v>1104</v>
      </c>
      <c r="B170" s="39">
        <f t="shared" si="8"/>
        <v>6</v>
      </c>
      <c r="C170" s="39" t="str">
        <f t="shared" si="9"/>
        <v>Chris</v>
      </c>
      <c r="D170" s="39" t="str">
        <f t="shared" si="10"/>
        <v>Tanev</v>
      </c>
      <c r="E170" s="39" t="str">
        <f t="shared" si="11"/>
        <v>Chris Tanev</v>
      </c>
      <c r="F170" t="s">
        <v>1047</v>
      </c>
      <c r="G170" t="s">
        <v>388</v>
      </c>
      <c r="H170" s="292">
        <v>4450000</v>
      </c>
      <c r="I170" s="292">
        <v>4450000</v>
      </c>
      <c r="J170" s="292">
        <v>5000000</v>
      </c>
      <c r="K170" s="292">
        <v>5250000</v>
      </c>
      <c r="L170" s="292" t="s">
        <v>7</v>
      </c>
      <c r="M170" s="292">
        <v>0</v>
      </c>
      <c r="N170" s="292">
        <v>0</v>
      </c>
    </row>
    <row r="171" spans="1:14" x14ac:dyDescent="0.25">
      <c r="A171" t="s">
        <v>410</v>
      </c>
      <c r="B171" s="39">
        <f t="shared" si="8"/>
        <v>6</v>
      </c>
      <c r="C171" s="39" t="str">
        <f t="shared" si="9"/>
        <v>Chris</v>
      </c>
      <c r="D171" s="39" t="str">
        <f t="shared" si="10"/>
        <v>Thorburn</v>
      </c>
      <c r="E171" s="39" t="str">
        <f t="shared" si="11"/>
        <v>Chris Thorburn</v>
      </c>
      <c r="F171" t="s">
        <v>1036</v>
      </c>
      <c r="G171" t="s">
        <v>88</v>
      </c>
      <c r="H171" s="292">
        <v>900000</v>
      </c>
      <c r="I171" s="292">
        <v>0</v>
      </c>
      <c r="J171" s="292">
        <v>900000</v>
      </c>
      <c r="K171" s="292" t="s">
        <v>7</v>
      </c>
      <c r="L171" s="292">
        <v>0</v>
      </c>
      <c r="M171" s="292">
        <v>0</v>
      </c>
      <c r="N171" s="292">
        <v>0</v>
      </c>
    </row>
    <row r="172" spans="1:14" x14ac:dyDescent="0.25">
      <c r="A172" t="s">
        <v>451</v>
      </c>
      <c r="B172" s="39">
        <f t="shared" si="8"/>
        <v>10</v>
      </c>
      <c r="C172" s="39" t="str">
        <f t="shared" si="9"/>
        <v>Christian</v>
      </c>
      <c r="D172" s="39" t="str">
        <f t="shared" si="10"/>
        <v>Djoos</v>
      </c>
      <c r="E172" s="39" t="str">
        <f t="shared" si="11"/>
        <v>Christian Djoos</v>
      </c>
      <c r="F172" t="s">
        <v>1023</v>
      </c>
      <c r="G172" t="s">
        <v>389</v>
      </c>
      <c r="H172" s="292">
        <v>650000</v>
      </c>
      <c r="I172" s="292">
        <v>0</v>
      </c>
      <c r="J172" s="292">
        <v>650000</v>
      </c>
      <c r="K172" s="292" t="s">
        <v>8</v>
      </c>
      <c r="L172" s="292">
        <v>0</v>
      </c>
      <c r="M172" s="292">
        <v>0</v>
      </c>
      <c r="N172" s="292">
        <v>0</v>
      </c>
    </row>
    <row r="173" spans="1:14" x14ac:dyDescent="0.25">
      <c r="A173" t="s">
        <v>201</v>
      </c>
      <c r="B173" s="39">
        <f t="shared" si="8"/>
        <v>10</v>
      </c>
      <c r="C173" s="39" t="str">
        <f t="shared" si="9"/>
        <v>Christian</v>
      </c>
      <c r="D173" s="39" t="str">
        <f t="shared" si="10"/>
        <v>Dvorak</v>
      </c>
      <c r="E173" s="39" t="str">
        <f t="shared" si="11"/>
        <v>Christian Dvorak</v>
      </c>
      <c r="F173" t="s">
        <v>1042</v>
      </c>
      <c r="G173" t="s">
        <v>73</v>
      </c>
      <c r="H173" s="292">
        <v>1051670</v>
      </c>
      <c r="I173" s="292">
        <v>0</v>
      </c>
      <c r="J173" s="292">
        <v>832500</v>
      </c>
      <c r="K173" s="292" t="s">
        <v>8</v>
      </c>
      <c r="L173" s="292">
        <v>0</v>
      </c>
      <c r="M173" s="292">
        <v>0</v>
      </c>
      <c r="N173" s="292">
        <v>0</v>
      </c>
    </row>
    <row r="174" spans="1:14" x14ac:dyDescent="0.25">
      <c r="A174" t="s">
        <v>852</v>
      </c>
      <c r="B174" s="39">
        <f t="shared" si="8"/>
        <v>10</v>
      </c>
      <c r="C174" s="39" t="str">
        <f t="shared" si="9"/>
        <v>Christian</v>
      </c>
      <c r="D174" s="39" t="str">
        <f t="shared" si="10"/>
        <v>Fischer</v>
      </c>
      <c r="E174" s="39" t="str">
        <f t="shared" si="11"/>
        <v>Christian Fischer</v>
      </c>
      <c r="F174" t="s">
        <v>1042</v>
      </c>
      <c r="G174" t="s">
        <v>88</v>
      </c>
      <c r="H174" s="292">
        <v>1075830</v>
      </c>
      <c r="I174" s="292">
        <v>1075830</v>
      </c>
      <c r="J174" s="292">
        <v>815000</v>
      </c>
      <c r="K174" s="292">
        <v>832500</v>
      </c>
      <c r="L174" s="292" t="s">
        <v>8</v>
      </c>
      <c r="M174" s="292">
        <v>0</v>
      </c>
      <c r="N174" s="292">
        <v>0</v>
      </c>
    </row>
    <row r="175" spans="1:14" x14ac:dyDescent="0.25">
      <c r="A175" t="s">
        <v>699</v>
      </c>
      <c r="B175" s="39">
        <f t="shared" si="8"/>
        <v>10</v>
      </c>
      <c r="C175" s="39" t="str">
        <f t="shared" si="9"/>
        <v>Christian</v>
      </c>
      <c r="D175" s="39" t="str">
        <f t="shared" si="10"/>
        <v>Jaros</v>
      </c>
      <c r="E175" s="39" t="str">
        <f t="shared" si="11"/>
        <v>Christian Jaros</v>
      </c>
      <c r="F175" t="s">
        <v>1039</v>
      </c>
      <c r="G175" t="s">
        <v>82</v>
      </c>
      <c r="H175" s="292">
        <v>801667</v>
      </c>
      <c r="I175" s="292">
        <v>801667</v>
      </c>
      <c r="J175" s="292">
        <v>730000</v>
      </c>
      <c r="K175" s="292">
        <v>805000</v>
      </c>
      <c r="L175" s="292" t="s">
        <v>8</v>
      </c>
      <c r="M175" s="292">
        <v>0</v>
      </c>
      <c r="N175" s="292">
        <v>0</v>
      </c>
    </row>
    <row r="176" spans="1:14" x14ac:dyDescent="0.25">
      <c r="A176" t="s">
        <v>402</v>
      </c>
      <c r="B176" s="39">
        <f t="shared" si="8"/>
        <v>12</v>
      </c>
      <c r="C176" s="39" t="str">
        <f t="shared" si="9"/>
        <v>Christoffer</v>
      </c>
      <c r="D176" s="39" t="str">
        <f t="shared" si="10"/>
        <v>Ehn</v>
      </c>
      <c r="E176" s="39" t="str">
        <f t="shared" si="11"/>
        <v>Christoffer Ehn</v>
      </c>
      <c r="F176" t="s">
        <v>1045</v>
      </c>
      <c r="G176" t="s">
        <v>73</v>
      </c>
      <c r="H176" s="292">
        <v>925000</v>
      </c>
      <c r="I176" s="292">
        <v>925000</v>
      </c>
      <c r="J176" s="292">
        <v>742500</v>
      </c>
      <c r="K176" s="292">
        <v>792500</v>
      </c>
      <c r="L176" s="292" t="s">
        <v>8</v>
      </c>
      <c r="M176" s="292">
        <v>0</v>
      </c>
      <c r="N176" s="292">
        <v>0</v>
      </c>
    </row>
    <row r="177" spans="1:14" x14ac:dyDescent="0.25">
      <c r="A177" t="s">
        <v>1002</v>
      </c>
      <c r="B177" s="39">
        <f t="shared" si="8"/>
        <v>6</v>
      </c>
      <c r="C177" s="39" t="str">
        <f t="shared" si="9"/>
        <v>Clark</v>
      </c>
      <c r="D177" s="39" t="str">
        <f t="shared" si="10"/>
        <v>Bishop</v>
      </c>
      <c r="E177" s="39" t="str">
        <f t="shared" si="11"/>
        <v>Clark Bishop</v>
      </c>
      <c r="F177" t="s">
        <v>1046</v>
      </c>
      <c r="G177" t="s">
        <v>73</v>
      </c>
      <c r="H177" s="292">
        <v>713333</v>
      </c>
      <c r="I177" s="292">
        <v>0</v>
      </c>
      <c r="J177" s="292">
        <v>720000</v>
      </c>
      <c r="K177" s="292" t="s">
        <v>8</v>
      </c>
      <c r="L177" s="292">
        <v>0</v>
      </c>
      <c r="M177" s="292">
        <v>0</v>
      </c>
      <c r="N177" s="292">
        <v>0</v>
      </c>
    </row>
    <row r="178" spans="1:14" x14ac:dyDescent="0.25">
      <c r="A178" t="s">
        <v>685</v>
      </c>
      <c r="B178" s="39">
        <f t="shared" si="8"/>
        <v>7</v>
      </c>
      <c r="C178" s="39" t="str">
        <f t="shared" si="9"/>
        <v>Clarke</v>
      </c>
      <c r="D178" s="39" t="str">
        <f t="shared" si="10"/>
        <v>MacArthur</v>
      </c>
      <c r="E178" s="39" t="str">
        <f t="shared" si="11"/>
        <v>Clarke MacArthur</v>
      </c>
      <c r="F178" t="s">
        <v>1039</v>
      </c>
      <c r="G178" t="s">
        <v>93</v>
      </c>
      <c r="H178" s="292">
        <v>4650000</v>
      </c>
      <c r="I178" s="292">
        <v>4650000</v>
      </c>
      <c r="J178" s="292">
        <v>4750000</v>
      </c>
      <c r="K178" s="292">
        <v>4750000</v>
      </c>
      <c r="L178" s="292" t="s">
        <v>7</v>
      </c>
      <c r="M178" s="292">
        <v>0</v>
      </c>
      <c r="N178" s="292">
        <v>0</v>
      </c>
    </row>
    <row r="179" spans="1:14" x14ac:dyDescent="0.25">
      <c r="A179" t="s">
        <v>282</v>
      </c>
      <c r="B179" s="39">
        <f t="shared" si="8"/>
        <v>7</v>
      </c>
      <c r="C179" s="39" t="str">
        <f t="shared" si="9"/>
        <v>Claude</v>
      </c>
      <c r="D179" s="39" t="str">
        <f t="shared" si="10"/>
        <v>Giroux</v>
      </c>
      <c r="E179" s="39" t="str">
        <f t="shared" si="11"/>
        <v>Claude Giroux</v>
      </c>
      <c r="F179" t="s">
        <v>1031</v>
      </c>
      <c r="G179" t="s">
        <v>93</v>
      </c>
      <c r="H179" s="292">
        <v>8275000</v>
      </c>
      <c r="I179" s="292">
        <v>8275000</v>
      </c>
      <c r="J179" s="292">
        <v>9000000</v>
      </c>
      <c r="K179" s="292">
        <v>8000000</v>
      </c>
      <c r="L179" s="292">
        <v>7200000</v>
      </c>
      <c r="M179" s="292">
        <v>5000000</v>
      </c>
      <c r="N179" s="292" t="s">
        <v>7</v>
      </c>
    </row>
    <row r="180" spans="1:14" x14ac:dyDescent="0.25">
      <c r="A180" t="s">
        <v>324</v>
      </c>
      <c r="B180" s="39">
        <f t="shared" si="8"/>
        <v>8</v>
      </c>
      <c r="C180" s="39" t="str">
        <f t="shared" si="9"/>
        <v>Clayton</v>
      </c>
      <c r="D180" s="39" t="str">
        <f t="shared" si="10"/>
        <v>Keller</v>
      </c>
      <c r="E180" s="39" t="str">
        <f t="shared" si="11"/>
        <v>Clayton Keller</v>
      </c>
      <c r="F180" t="s">
        <v>1042</v>
      </c>
      <c r="G180" t="s">
        <v>93</v>
      </c>
      <c r="H180" s="292">
        <v>1673330</v>
      </c>
      <c r="I180" s="292">
        <v>1673330</v>
      </c>
      <c r="J180" s="292">
        <v>925000</v>
      </c>
      <c r="K180" s="292">
        <v>832500</v>
      </c>
      <c r="L180" s="292" t="s">
        <v>8</v>
      </c>
      <c r="M180" s="292">
        <v>0</v>
      </c>
      <c r="N180" s="292">
        <v>0</v>
      </c>
    </row>
    <row r="181" spans="1:14" x14ac:dyDescent="0.25">
      <c r="A181" t="s">
        <v>997</v>
      </c>
      <c r="B181" s="39">
        <f t="shared" si="8"/>
        <v>6</v>
      </c>
      <c r="C181" s="39" t="str">
        <f t="shared" si="9"/>
        <v>Cliff</v>
      </c>
      <c r="D181" s="39" t="str">
        <f t="shared" si="10"/>
        <v>Pu</v>
      </c>
      <c r="E181" s="39" t="str">
        <f t="shared" si="11"/>
        <v>Cliff Pu</v>
      </c>
      <c r="F181" t="s">
        <v>1046</v>
      </c>
      <c r="G181" t="s">
        <v>88</v>
      </c>
      <c r="H181" s="292">
        <v>925000</v>
      </c>
      <c r="I181" s="292">
        <v>925000</v>
      </c>
      <c r="J181" s="292">
        <v>742500</v>
      </c>
      <c r="K181" s="292">
        <v>792500</v>
      </c>
      <c r="L181" s="292" t="s">
        <v>8</v>
      </c>
      <c r="M181" s="292">
        <v>0</v>
      </c>
      <c r="N181" s="292">
        <v>0</v>
      </c>
    </row>
    <row r="182" spans="1:14" x14ac:dyDescent="0.25">
      <c r="A182" t="s">
        <v>601</v>
      </c>
      <c r="B182" s="39">
        <f t="shared" si="8"/>
        <v>5</v>
      </c>
      <c r="C182" s="39" t="str">
        <f t="shared" si="9"/>
        <v>Cody</v>
      </c>
      <c r="D182" s="39" t="str">
        <f t="shared" si="10"/>
        <v>Donaghey</v>
      </c>
      <c r="E182" s="39" t="str">
        <f t="shared" si="11"/>
        <v>Cody Donaghey</v>
      </c>
      <c r="F182" t="s">
        <v>1032</v>
      </c>
      <c r="G182" t="s">
        <v>82</v>
      </c>
      <c r="H182" s="292">
        <v>641667</v>
      </c>
      <c r="I182" s="292">
        <v>0</v>
      </c>
      <c r="J182" s="292">
        <v>650000</v>
      </c>
      <c r="K182" s="292" t="s">
        <v>8</v>
      </c>
      <c r="L182" s="292">
        <v>0</v>
      </c>
      <c r="M182" s="292">
        <v>0</v>
      </c>
      <c r="N182" s="292">
        <v>0</v>
      </c>
    </row>
    <row r="183" spans="1:14" x14ac:dyDescent="0.25">
      <c r="A183" t="s">
        <v>808</v>
      </c>
      <c r="B183" s="39">
        <f t="shared" si="8"/>
        <v>5</v>
      </c>
      <c r="C183" s="39" t="str">
        <f t="shared" si="9"/>
        <v>Cody</v>
      </c>
      <c r="D183" s="39" t="str">
        <f t="shared" si="10"/>
        <v>Eakin</v>
      </c>
      <c r="E183" s="39" t="str">
        <f t="shared" si="11"/>
        <v>Cody Eakin</v>
      </c>
      <c r="F183" t="s">
        <v>1051</v>
      </c>
      <c r="G183" t="s">
        <v>73</v>
      </c>
      <c r="H183" s="292">
        <v>3850000</v>
      </c>
      <c r="I183" s="292">
        <v>3850000</v>
      </c>
      <c r="J183" s="292">
        <v>3850000</v>
      </c>
      <c r="K183" s="292">
        <v>3850000</v>
      </c>
      <c r="L183" s="292" t="s">
        <v>7</v>
      </c>
      <c r="M183" s="292">
        <v>0</v>
      </c>
      <c r="N183" s="292">
        <v>0</v>
      </c>
    </row>
    <row r="184" spans="1:14" x14ac:dyDescent="0.25">
      <c r="A184" t="s">
        <v>143</v>
      </c>
      <c r="B184" s="39">
        <f t="shared" si="8"/>
        <v>5</v>
      </c>
      <c r="C184" s="39" t="str">
        <f t="shared" si="9"/>
        <v>Cody</v>
      </c>
      <c r="D184" s="39" t="str">
        <f t="shared" si="10"/>
        <v>Glass</v>
      </c>
      <c r="E184" s="39" t="str">
        <f t="shared" si="11"/>
        <v>Cody Glass</v>
      </c>
      <c r="F184" t="s">
        <v>1051</v>
      </c>
      <c r="G184" t="s">
        <v>73</v>
      </c>
      <c r="H184" s="292">
        <v>1775000</v>
      </c>
      <c r="I184" s="292">
        <v>1775000</v>
      </c>
      <c r="J184" s="292">
        <v>925000</v>
      </c>
      <c r="K184" s="292">
        <v>925000</v>
      </c>
      <c r="L184" s="292" t="s">
        <v>8</v>
      </c>
      <c r="M184" s="292">
        <v>0</v>
      </c>
      <c r="N184" s="292">
        <v>0</v>
      </c>
    </row>
    <row r="185" spans="1:14" x14ac:dyDescent="0.25">
      <c r="A185" t="s">
        <v>980</v>
      </c>
      <c r="B185" s="39">
        <f t="shared" si="8"/>
        <v>6</v>
      </c>
      <c r="C185" s="39" t="str">
        <f t="shared" si="9"/>
        <v>Colby</v>
      </c>
      <c r="D185" s="39" t="str">
        <f t="shared" si="10"/>
        <v>Sissons</v>
      </c>
      <c r="E185" s="39" t="str">
        <f t="shared" si="11"/>
        <v>Colby Sissons</v>
      </c>
      <c r="F185" t="s">
        <v>1048</v>
      </c>
      <c r="G185" t="s">
        <v>82</v>
      </c>
      <c r="H185" s="292">
        <v>663333</v>
      </c>
      <c r="I185" s="292">
        <v>0</v>
      </c>
      <c r="J185" s="292">
        <v>690000</v>
      </c>
      <c r="K185" s="292" t="s">
        <v>8</v>
      </c>
      <c r="L185" s="292">
        <v>0</v>
      </c>
      <c r="M185" s="292">
        <v>0</v>
      </c>
      <c r="N185" s="292">
        <v>0</v>
      </c>
    </row>
    <row r="186" spans="1:14" x14ac:dyDescent="0.25">
      <c r="A186" t="s">
        <v>457</v>
      </c>
      <c r="B186" s="39">
        <f t="shared" si="8"/>
        <v>6</v>
      </c>
      <c r="C186" s="39" t="str">
        <f t="shared" si="9"/>
        <v>Colby</v>
      </c>
      <c r="D186" s="39" t="str">
        <f t="shared" si="10"/>
        <v>Williams</v>
      </c>
      <c r="E186" s="39" t="str">
        <f t="shared" si="11"/>
        <v>Colby Williams</v>
      </c>
      <c r="F186" t="s">
        <v>1023</v>
      </c>
      <c r="G186" t="s">
        <v>82</v>
      </c>
      <c r="H186" s="292">
        <v>761000</v>
      </c>
      <c r="I186" s="292">
        <v>0</v>
      </c>
      <c r="J186" s="292">
        <v>780000</v>
      </c>
      <c r="K186" s="292" t="s">
        <v>8</v>
      </c>
      <c r="L186" s="292">
        <v>0</v>
      </c>
      <c r="M186" s="292">
        <v>0</v>
      </c>
      <c r="N186" s="292">
        <v>0</v>
      </c>
    </row>
    <row r="187" spans="1:14" x14ac:dyDescent="0.25">
      <c r="A187" t="s">
        <v>906</v>
      </c>
      <c r="B187" s="39">
        <f t="shared" si="8"/>
        <v>5</v>
      </c>
      <c r="C187" s="39" t="str">
        <f t="shared" si="9"/>
        <v>Cole</v>
      </c>
      <c r="D187" s="39" t="str">
        <f t="shared" si="10"/>
        <v>Bardreau</v>
      </c>
      <c r="E187" s="39" t="str">
        <f t="shared" si="11"/>
        <v>Cole Bardreau</v>
      </c>
      <c r="F187" t="s">
        <v>1031</v>
      </c>
      <c r="G187" t="s">
        <v>73</v>
      </c>
      <c r="H187" s="292">
        <v>650000</v>
      </c>
      <c r="I187" s="292">
        <v>0</v>
      </c>
      <c r="J187" s="292">
        <v>650000</v>
      </c>
      <c r="K187" s="292" t="s">
        <v>8</v>
      </c>
      <c r="L187" s="292">
        <v>0</v>
      </c>
      <c r="M187" s="292">
        <v>0</v>
      </c>
      <c r="N187" s="292">
        <v>0</v>
      </c>
    </row>
    <row r="188" spans="1:14" x14ac:dyDescent="0.25">
      <c r="A188" t="s">
        <v>683</v>
      </c>
      <c r="B188" s="39">
        <f t="shared" si="8"/>
        <v>5</v>
      </c>
      <c r="C188" s="39" t="str">
        <f t="shared" si="9"/>
        <v>Cole</v>
      </c>
      <c r="D188" s="39" t="str">
        <f t="shared" si="10"/>
        <v>Schneider</v>
      </c>
      <c r="E188" s="39" t="str">
        <f t="shared" si="11"/>
        <v>Cole Schneider</v>
      </c>
      <c r="F188" t="s">
        <v>1028</v>
      </c>
      <c r="G188" t="s">
        <v>93</v>
      </c>
      <c r="H188" s="292">
        <v>650000</v>
      </c>
      <c r="I188" s="292">
        <v>0</v>
      </c>
      <c r="J188" s="292">
        <v>650000</v>
      </c>
      <c r="K188" s="292" t="s">
        <v>7</v>
      </c>
      <c r="L188" s="292">
        <v>0</v>
      </c>
      <c r="M188" s="292">
        <v>0</v>
      </c>
      <c r="N188" s="292">
        <v>0</v>
      </c>
    </row>
    <row r="189" spans="1:14" x14ac:dyDescent="0.25">
      <c r="A189" t="s">
        <v>1128</v>
      </c>
      <c r="B189" s="39">
        <f t="shared" si="8"/>
        <v>6</v>
      </c>
      <c r="C189" s="39" t="str">
        <f t="shared" si="9"/>
        <v>Colin</v>
      </c>
      <c r="D189" s="39" t="str">
        <f t="shared" si="10"/>
        <v>(b. 1997) White</v>
      </c>
      <c r="E189" s="39" t="str">
        <f t="shared" si="11"/>
        <v>Colin (b. 1997) White</v>
      </c>
      <c r="F189" t="s">
        <v>1039</v>
      </c>
      <c r="G189" t="s">
        <v>73</v>
      </c>
      <c r="H189" s="292">
        <v>1285000</v>
      </c>
      <c r="I189" s="292">
        <v>0</v>
      </c>
      <c r="J189" s="292">
        <v>925000</v>
      </c>
      <c r="K189" s="292" t="s">
        <v>8</v>
      </c>
      <c r="L189" s="292">
        <v>0</v>
      </c>
      <c r="M189" s="292">
        <v>0</v>
      </c>
      <c r="N189" s="292">
        <v>0</v>
      </c>
    </row>
    <row r="190" spans="1:14" x14ac:dyDescent="0.25">
      <c r="A190" t="s">
        <v>921</v>
      </c>
      <c r="B190" s="39">
        <f t="shared" si="8"/>
        <v>6</v>
      </c>
      <c r="C190" s="39" t="str">
        <f t="shared" si="9"/>
        <v>Colin</v>
      </c>
      <c r="D190" s="39" t="str">
        <f t="shared" si="10"/>
        <v>Wilson</v>
      </c>
      <c r="E190" s="39" t="str">
        <f t="shared" si="11"/>
        <v>Colin Wilson</v>
      </c>
      <c r="F190" t="s">
        <v>1043</v>
      </c>
      <c r="G190" t="s">
        <v>88</v>
      </c>
      <c r="H190" s="292">
        <v>3937500</v>
      </c>
      <c r="I190" s="292">
        <v>0</v>
      </c>
      <c r="J190" s="292">
        <v>4000000</v>
      </c>
      <c r="K190" s="292" t="s">
        <v>7</v>
      </c>
      <c r="L190" s="292">
        <v>0</v>
      </c>
      <c r="M190" s="292">
        <v>0</v>
      </c>
      <c r="N190" s="292">
        <v>0</v>
      </c>
    </row>
    <row r="191" spans="1:14" x14ac:dyDescent="0.25">
      <c r="A191" t="s">
        <v>631</v>
      </c>
      <c r="B191" s="39">
        <f t="shared" si="8"/>
        <v>7</v>
      </c>
      <c r="C191" s="39" t="str">
        <f t="shared" si="9"/>
        <v>Collin</v>
      </c>
      <c r="D191" s="39" t="str">
        <f t="shared" si="10"/>
        <v>Delia</v>
      </c>
      <c r="E191" s="39" t="str">
        <f t="shared" si="11"/>
        <v>Collin Delia</v>
      </c>
      <c r="F191" t="s">
        <v>1021</v>
      </c>
      <c r="G191" t="s">
        <v>128</v>
      </c>
      <c r="H191" s="292">
        <v>925000</v>
      </c>
      <c r="I191" s="292">
        <v>0</v>
      </c>
      <c r="J191" s="292">
        <v>792500</v>
      </c>
      <c r="K191" s="292" t="s">
        <v>8</v>
      </c>
      <c r="L191" s="292">
        <v>0</v>
      </c>
      <c r="M191" s="292">
        <v>0</v>
      </c>
      <c r="N191" s="292">
        <v>0</v>
      </c>
    </row>
    <row r="192" spans="1:14" x14ac:dyDescent="0.25">
      <c r="A192" t="s">
        <v>255</v>
      </c>
      <c r="B192" s="39">
        <f t="shared" si="8"/>
        <v>7</v>
      </c>
      <c r="C192" s="39" t="str">
        <f t="shared" si="9"/>
        <v>Colton</v>
      </c>
      <c r="D192" s="39" t="str">
        <f t="shared" si="10"/>
        <v>Parayko</v>
      </c>
      <c r="E192" s="39" t="str">
        <f t="shared" si="11"/>
        <v>Colton Parayko</v>
      </c>
      <c r="F192" t="s">
        <v>1036</v>
      </c>
      <c r="G192" t="s">
        <v>388</v>
      </c>
      <c r="H192" s="292">
        <v>5500000</v>
      </c>
      <c r="I192" s="292">
        <v>5500000</v>
      </c>
      <c r="J192" s="292">
        <v>6500000</v>
      </c>
      <c r="K192" s="292">
        <v>5525000</v>
      </c>
      <c r="L192" s="292">
        <v>3350000</v>
      </c>
      <c r="M192" s="292">
        <v>5625000</v>
      </c>
      <c r="N192" s="292" t="s">
        <v>7</v>
      </c>
    </row>
    <row r="193" spans="1:14" x14ac:dyDescent="0.25">
      <c r="A193" t="s">
        <v>778</v>
      </c>
      <c r="B193" s="39">
        <f t="shared" si="8"/>
        <v>7</v>
      </c>
      <c r="C193" s="39" t="str">
        <f t="shared" si="9"/>
        <v>Colton</v>
      </c>
      <c r="D193" s="39" t="str">
        <f t="shared" si="10"/>
        <v>Sissons</v>
      </c>
      <c r="E193" s="39" t="str">
        <f t="shared" si="11"/>
        <v>Colton Sissons</v>
      </c>
      <c r="F193" t="s">
        <v>1026</v>
      </c>
      <c r="G193" t="s">
        <v>73</v>
      </c>
      <c r="H193" s="292">
        <v>625000</v>
      </c>
      <c r="I193" s="292">
        <v>0</v>
      </c>
      <c r="J193" s="292">
        <v>650000</v>
      </c>
      <c r="K193" s="292" t="s">
        <v>8</v>
      </c>
      <c r="L193" s="292">
        <v>0</v>
      </c>
      <c r="M193" s="292">
        <v>0</v>
      </c>
      <c r="N193" s="292">
        <v>0</v>
      </c>
    </row>
    <row r="194" spans="1:14" x14ac:dyDescent="0.25">
      <c r="A194" t="s">
        <v>974</v>
      </c>
      <c r="B194" s="39">
        <f t="shared" si="8"/>
        <v>7</v>
      </c>
      <c r="C194" s="39" t="str">
        <f t="shared" si="9"/>
        <v>Colton</v>
      </c>
      <c r="D194" s="39" t="str">
        <f t="shared" si="10"/>
        <v>White</v>
      </c>
      <c r="E194" s="39" t="str">
        <f t="shared" si="11"/>
        <v>Colton White</v>
      </c>
      <c r="F194" t="s">
        <v>1048</v>
      </c>
      <c r="G194" t="s">
        <v>82</v>
      </c>
      <c r="H194" s="292">
        <v>925000</v>
      </c>
      <c r="I194" s="292">
        <v>0</v>
      </c>
      <c r="J194" s="292">
        <v>742500</v>
      </c>
      <c r="K194" s="292" t="s">
        <v>8</v>
      </c>
      <c r="L194" s="292">
        <v>0</v>
      </c>
      <c r="M194" s="292">
        <v>0</v>
      </c>
      <c r="N194" s="292">
        <v>0</v>
      </c>
    </row>
    <row r="195" spans="1:14" x14ac:dyDescent="0.25">
      <c r="A195" t="s">
        <v>423</v>
      </c>
      <c r="B195" s="39">
        <f t="shared" ref="B195:B258" si="12">SEARCH(" ",A195,1)</f>
        <v>7</v>
      </c>
      <c r="C195" s="39" t="str">
        <f t="shared" ref="C195:C258" si="13">LEFT(A195,B195-1)</f>
        <v>Conner</v>
      </c>
      <c r="D195" s="39" t="str">
        <f t="shared" ref="D195:D258" si="14">MID(A195,B195+1,LEN(A195)-B195)</f>
        <v>Bleackley</v>
      </c>
      <c r="E195" s="39" t="str">
        <f t="shared" ref="E195:E258" si="15">C195&amp;" "&amp;D195</f>
        <v>Conner Bleackley</v>
      </c>
      <c r="F195" t="s">
        <v>1036</v>
      </c>
      <c r="G195" t="s">
        <v>73</v>
      </c>
      <c r="H195" s="292">
        <v>750000</v>
      </c>
      <c r="I195" s="292">
        <v>0</v>
      </c>
      <c r="J195" s="292">
        <v>725000</v>
      </c>
      <c r="K195" s="292" t="s">
        <v>8</v>
      </c>
      <c r="L195" s="292">
        <v>0</v>
      </c>
      <c r="M195" s="292">
        <v>0</v>
      </c>
      <c r="N195" s="292">
        <v>0</v>
      </c>
    </row>
    <row r="196" spans="1:14" x14ac:dyDescent="0.25">
      <c r="A196" t="s">
        <v>942</v>
      </c>
      <c r="B196" s="39">
        <f t="shared" si="12"/>
        <v>7</v>
      </c>
      <c r="C196" s="39" t="str">
        <f t="shared" si="13"/>
        <v>Connor</v>
      </c>
      <c r="D196" s="39" t="str">
        <f t="shared" si="14"/>
        <v>Brown</v>
      </c>
      <c r="E196" s="39" t="str">
        <f t="shared" si="15"/>
        <v>Connor Brown</v>
      </c>
      <c r="F196" t="s">
        <v>1044</v>
      </c>
      <c r="G196" t="s">
        <v>88</v>
      </c>
      <c r="H196" s="292">
        <v>2100000</v>
      </c>
      <c r="I196" s="292">
        <v>2100000</v>
      </c>
      <c r="J196" s="292">
        <v>2100000</v>
      </c>
      <c r="K196" s="292">
        <v>2100000</v>
      </c>
      <c r="L196" s="292" t="s">
        <v>8</v>
      </c>
      <c r="M196" s="292">
        <v>0</v>
      </c>
      <c r="N196" s="292">
        <v>0</v>
      </c>
    </row>
    <row r="197" spans="1:14" x14ac:dyDescent="0.25">
      <c r="A197" t="s">
        <v>902</v>
      </c>
      <c r="B197" s="39">
        <f t="shared" si="12"/>
        <v>7</v>
      </c>
      <c r="C197" s="39" t="str">
        <f t="shared" si="13"/>
        <v>Connor</v>
      </c>
      <c r="D197" s="39" t="str">
        <f t="shared" si="14"/>
        <v>Bunnaman</v>
      </c>
      <c r="E197" s="39" t="str">
        <f t="shared" si="15"/>
        <v>Connor Bunnaman</v>
      </c>
      <c r="F197" t="s">
        <v>1031</v>
      </c>
      <c r="G197" t="s">
        <v>73</v>
      </c>
      <c r="H197" s="292">
        <v>800000</v>
      </c>
      <c r="I197" s="292">
        <v>800000</v>
      </c>
      <c r="J197" s="292">
        <v>730000</v>
      </c>
      <c r="K197" s="292">
        <v>780000</v>
      </c>
      <c r="L197" s="292" t="s">
        <v>8</v>
      </c>
      <c r="M197" s="292">
        <v>0</v>
      </c>
      <c r="N197" s="292">
        <v>0</v>
      </c>
    </row>
    <row r="198" spans="1:14" x14ac:dyDescent="0.25">
      <c r="A198" t="s">
        <v>460</v>
      </c>
      <c r="B198" s="39">
        <f t="shared" si="12"/>
        <v>7</v>
      </c>
      <c r="C198" s="39" t="str">
        <f t="shared" si="13"/>
        <v>Connor</v>
      </c>
      <c r="D198" s="39" t="str">
        <f t="shared" si="14"/>
        <v>Hobbs</v>
      </c>
      <c r="E198" s="39" t="str">
        <f t="shared" si="15"/>
        <v>Connor Hobbs</v>
      </c>
      <c r="F198" t="s">
        <v>1023</v>
      </c>
      <c r="G198" t="s">
        <v>82</v>
      </c>
      <c r="H198" s="292">
        <v>771667</v>
      </c>
      <c r="I198" s="292">
        <v>771667</v>
      </c>
      <c r="J198" s="292">
        <v>650000</v>
      </c>
      <c r="K198" s="292">
        <v>700000</v>
      </c>
      <c r="L198" s="292" t="s">
        <v>8</v>
      </c>
      <c r="M198" s="292">
        <v>0</v>
      </c>
      <c r="N198" s="292">
        <v>0</v>
      </c>
    </row>
    <row r="199" spans="1:14" x14ac:dyDescent="0.25">
      <c r="A199" t="s">
        <v>535</v>
      </c>
      <c r="B199" s="39">
        <f t="shared" si="12"/>
        <v>7</v>
      </c>
      <c r="C199" s="39" t="str">
        <f t="shared" si="13"/>
        <v>Connor</v>
      </c>
      <c r="D199" s="39" t="str">
        <f t="shared" si="14"/>
        <v>Ingram</v>
      </c>
      <c r="E199" s="39" t="str">
        <f t="shared" si="15"/>
        <v>Connor Ingram</v>
      </c>
      <c r="F199" t="s">
        <v>1029</v>
      </c>
      <c r="G199" t="s">
        <v>128</v>
      </c>
      <c r="H199" s="292">
        <v>925000</v>
      </c>
      <c r="I199" s="292">
        <v>925000</v>
      </c>
      <c r="J199" s="292">
        <v>742500</v>
      </c>
      <c r="K199" s="292">
        <v>792500</v>
      </c>
      <c r="L199" s="292" t="s">
        <v>8</v>
      </c>
      <c r="M199" s="292">
        <v>0</v>
      </c>
      <c r="N199" s="292">
        <v>0</v>
      </c>
    </row>
    <row r="200" spans="1:14" x14ac:dyDescent="0.25">
      <c r="A200" t="s">
        <v>623</v>
      </c>
      <c r="B200" s="39">
        <f t="shared" si="12"/>
        <v>7</v>
      </c>
      <c r="C200" s="39" t="str">
        <f t="shared" si="13"/>
        <v>Connor</v>
      </c>
      <c r="D200" s="39" t="str">
        <f t="shared" si="14"/>
        <v>Murphy</v>
      </c>
      <c r="E200" s="39" t="str">
        <f t="shared" si="15"/>
        <v>Connor Murphy</v>
      </c>
      <c r="F200" t="s">
        <v>1021</v>
      </c>
      <c r="G200" t="s">
        <v>388</v>
      </c>
      <c r="H200" s="292">
        <v>3850000</v>
      </c>
      <c r="I200" s="292">
        <v>3850000</v>
      </c>
      <c r="J200" s="292">
        <v>4500000</v>
      </c>
      <c r="K200" s="292">
        <v>4400000</v>
      </c>
      <c r="L200" s="292">
        <v>3200000</v>
      </c>
      <c r="M200" s="292">
        <v>4000000</v>
      </c>
      <c r="N200" s="292" t="s">
        <v>7</v>
      </c>
    </row>
    <row r="201" spans="1:14" x14ac:dyDescent="0.25">
      <c r="A201" t="s">
        <v>868</v>
      </c>
      <c r="B201" s="39">
        <f t="shared" si="12"/>
        <v>6</v>
      </c>
      <c r="C201" s="39" t="str">
        <f t="shared" si="13"/>
        <v>Conor</v>
      </c>
      <c r="D201" s="39" t="str">
        <f t="shared" si="14"/>
        <v>Garland</v>
      </c>
      <c r="E201" s="39" t="str">
        <f t="shared" si="15"/>
        <v>Conor Garland</v>
      </c>
      <c r="F201" t="s">
        <v>1042</v>
      </c>
      <c r="G201" t="s">
        <v>88</v>
      </c>
      <c r="H201" s="292">
        <v>821667</v>
      </c>
      <c r="I201" s="292">
        <v>0</v>
      </c>
      <c r="J201" s="292">
        <v>650000</v>
      </c>
      <c r="K201" s="292" t="s">
        <v>8</v>
      </c>
      <c r="L201" s="292">
        <v>0</v>
      </c>
      <c r="M201" s="292">
        <v>0</v>
      </c>
      <c r="N201" s="292">
        <v>0</v>
      </c>
    </row>
    <row r="202" spans="1:14" x14ac:dyDescent="0.25">
      <c r="A202" t="s">
        <v>260</v>
      </c>
      <c r="B202" s="39">
        <f t="shared" si="12"/>
        <v>6</v>
      </c>
      <c r="C202" s="39" t="str">
        <f t="shared" si="13"/>
        <v>Conor</v>
      </c>
      <c r="D202" s="39" t="str">
        <f t="shared" si="14"/>
        <v>Sheary</v>
      </c>
      <c r="E202" s="39" t="str">
        <f t="shared" si="15"/>
        <v>Conor Sheary</v>
      </c>
      <c r="F202" t="s">
        <v>1049</v>
      </c>
      <c r="G202" t="s">
        <v>93</v>
      </c>
      <c r="H202" s="292">
        <v>3000000</v>
      </c>
      <c r="I202" s="292">
        <v>3000000</v>
      </c>
      <c r="J202" s="292">
        <v>3000000</v>
      </c>
      <c r="K202" s="292">
        <v>3000000</v>
      </c>
      <c r="L202" s="292" t="s">
        <v>7</v>
      </c>
      <c r="M202" s="292">
        <v>0</v>
      </c>
      <c r="N202" s="292">
        <v>0</v>
      </c>
    </row>
    <row r="203" spans="1:14" x14ac:dyDescent="0.25">
      <c r="A203" t="s">
        <v>905</v>
      </c>
      <c r="B203" s="39">
        <f t="shared" si="12"/>
        <v>7</v>
      </c>
      <c r="C203" s="39" t="str">
        <f t="shared" si="13"/>
        <v>Corban</v>
      </c>
      <c r="D203" s="39" t="str">
        <f t="shared" si="14"/>
        <v>Knight</v>
      </c>
      <c r="E203" s="39" t="str">
        <f t="shared" si="15"/>
        <v>Corban Knight</v>
      </c>
      <c r="F203" t="s">
        <v>1031</v>
      </c>
      <c r="G203" t="s">
        <v>73</v>
      </c>
      <c r="H203" s="292">
        <v>650000</v>
      </c>
      <c r="I203" s="292">
        <v>0</v>
      </c>
      <c r="J203" s="292">
        <v>650000</v>
      </c>
      <c r="K203" s="292" t="s">
        <v>7</v>
      </c>
      <c r="L203" s="292">
        <v>0</v>
      </c>
      <c r="M203" s="292">
        <v>0</v>
      </c>
      <c r="N203" s="292">
        <v>0</v>
      </c>
    </row>
    <row r="204" spans="1:14" x14ac:dyDescent="0.25">
      <c r="A204" t="s">
        <v>276</v>
      </c>
      <c r="B204" s="39">
        <f t="shared" si="12"/>
        <v>6</v>
      </c>
      <c r="C204" s="39" t="str">
        <f t="shared" si="13"/>
        <v>Corey</v>
      </c>
      <c r="D204" s="39" t="str">
        <f t="shared" si="14"/>
        <v>Crawford</v>
      </c>
      <c r="E204" s="39" t="str">
        <f t="shared" si="15"/>
        <v>Corey Crawford</v>
      </c>
      <c r="F204" t="s">
        <v>1021</v>
      </c>
      <c r="G204" t="s">
        <v>128</v>
      </c>
      <c r="H204" s="292">
        <v>6000000</v>
      </c>
      <c r="I204" s="292">
        <v>6000000</v>
      </c>
      <c r="J204" s="292">
        <v>6000000</v>
      </c>
      <c r="K204" s="292">
        <v>5000000</v>
      </c>
      <c r="L204" s="292" t="s">
        <v>7</v>
      </c>
      <c r="M204" s="292">
        <v>0</v>
      </c>
      <c r="N204" s="292">
        <v>0</v>
      </c>
    </row>
    <row r="205" spans="1:14" x14ac:dyDescent="0.25">
      <c r="A205" t="s">
        <v>1056</v>
      </c>
      <c r="B205" s="39">
        <f t="shared" si="12"/>
        <v>6</v>
      </c>
      <c r="C205" s="39" t="str">
        <f t="shared" si="13"/>
        <v>Corey</v>
      </c>
      <c r="D205" s="39" t="str">
        <f t="shared" si="14"/>
        <v>Perry</v>
      </c>
      <c r="E205" s="39" t="str">
        <f t="shared" si="15"/>
        <v>Corey Perry</v>
      </c>
      <c r="F205" t="s">
        <v>1027</v>
      </c>
      <c r="G205" t="s">
        <v>88</v>
      </c>
      <c r="H205" s="292">
        <v>8625000</v>
      </c>
      <c r="I205" s="292">
        <v>8625000</v>
      </c>
      <c r="J205" s="292">
        <v>9000000</v>
      </c>
      <c r="K205" s="292">
        <v>8000000</v>
      </c>
      <c r="L205" s="292">
        <v>7000000</v>
      </c>
      <c r="M205" s="292" t="s">
        <v>7</v>
      </c>
      <c r="N205" s="292">
        <v>0</v>
      </c>
    </row>
    <row r="206" spans="1:14" x14ac:dyDescent="0.25">
      <c r="A206" t="s">
        <v>525</v>
      </c>
      <c r="B206" s="39">
        <f t="shared" si="12"/>
        <v>5</v>
      </c>
      <c r="C206" s="39" t="str">
        <f t="shared" si="13"/>
        <v>Cory</v>
      </c>
      <c r="D206" s="39" t="str">
        <f t="shared" si="14"/>
        <v>Conacher</v>
      </c>
      <c r="E206" s="39" t="str">
        <f t="shared" si="15"/>
        <v>Cory Conacher</v>
      </c>
      <c r="F206" t="s">
        <v>1029</v>
      </c>
      <c r="G206" t="s">
        <v>93</v>
      </c>
      <c r="H206" s="292">
        <v>650000</v>
      </c>
      <c r="I206" s="292">
        <v>0</v>
      </c>
      <c r="J206" s="292">
        <v>650000</v>
      </c>
      <c r="K206" s="292" t="s">
        <v>7</v>
      </c>
      <c r="L206" s="292">
        <v>0</v>
      </c>
      <c r="M206" s="292">
        <v>0</v>
      </c>
      <c r="N206" s="292">
        <v>0</v>
      </c>
    </row>
    <row r="207" spans="1:14" x14ac:dyDescent="0.25">
      <c r="A207" t="s">
        <v>360</v>
      </c>
      <c r="B207" s="39">
        <f t="shared" si="12"/>
        <v>5</v>
      </c>
      <c r="C207" s="39" t="str">
        <f t="shared" si="13"/>
        <v>Cory</v>
      </c>
      <c r="D207" s="39" t="str">
        <f t="shared" si="14"/>
        <v>Schneider</v>
      </c>
      <c r="E207" s="39" t="str">
        <f t="shared" si="15"/>
        <v>Cory Schneider</v>
      </c>
      <c r="F207" t="s">
        <v>1048</v>
      </c>
      <c r="G207" t="s">
        <v>128</v>
      </c>
      <c r="H207" s="292">
        <v>6000000</v>
      </c>
      <c r="I207" s="292">
        <v>6000000</v>
      </c>
      <c r="J207" s="292">
        <v>6000000</v>
      </c>
      <c r="K207" s="292">
        <v>6000000</v>
      </c>
      <c r="L207" s="292">
        <v>6000000</v>
      </c>
      <c r="M207" s="292">
        <v>6000000</v>
      </c>
      <c r="N207" s="292" t="s">
        <v>7</v>
      </c>
    </row>
    <row r="208" spans="1:14" x14ac:dyDescent="0.25">
      <c r="A208" t="s">
        <v>775</v>
      </c>
      <c r="B208" s="39">
        <f t="shared" si="12"/>
        <v>6</v>
      </c>
      <c r="C208" s="39" t="str">
        <f t="shared" si="13"/>
        <v>Craig</v>
      </c>
      <c r="D208" s="39" t="str">
        <f t="shared" si="14"/>
        <v>Smith</v>
      </c>
      <c r="E208" s="39" t="str">
        <f t="shared" si="15"/>
        <v>Craig Smith</v>
      </c>
      <c r="F208" t="s">
        <v>1026</v>
      </c>
      <c r="G208" t="s">
        <v>88</v>
      </c>
      <c r="H208" s="292">
        <v>4250000</v>
      </c>
      <c r="I208" s="292">
        <v>4250000</v>
      </c>
      <c r="J208" s="292">
        <v>4500000</v>
      </c>
      <c r="K208" s="292">
        <v>4750000</v>
      </c>
      <c r="L208" s="292" t="s">
        <v>7</v>
      </c>
      <c r="M208" s="292">
        <v>0</v>
      </c>
      <c r="N208" s="292">
        <v>0</v>
      </c>
    </row>
    <row r="209" spans="1:14" x14ac:dyDescent="0.25">
      <c r="A209" t="s">
        <v>759</v>
      </c>
      <c r="B209" s="39">
        <f t="shared" si="12"/>
        <v>7</v>
      </c>
      <c r="C209" s="39" t="str">
        <f t="shared" si="13"/>
        <v>Curtis</v>
      </c>
      <c r="D209" s="39" t="str">
        <f t="shared" si="14"/>
        <v>Lazar</v>
      </c>
      <c r="E209" s="39" t="str">
        <f t="shared" si="15"/>
        <v>Curtis Lazar</v>
      </c>
      <c r="F209" t="s">
        <v>1041</v>
      </c>
      <c r="G209" t="s">
        <v>93</v>
      </c>
      <c r="H209" s="292">
        <v>950000</v>
      </c>
      <c r="I209" s="292">
        <v>0</v>
      </c>
      <c r="J209" s="292">
        <v>1050000</v>
      </c>
      <c r="K209" s="292" t="s">
        <v>8</v>
      </c>
      <c r="L209" s="292">
        <v>0</v>
      </c>
      <c r="M209" s="292">
        <v>0</v>
      </c>
      <c r="N209" s="292">
        <v>0</v>
      </c>
    </row>
    <row r="210" spans="1:14" x14ac:dyDescent="0.25">
      <c r="A210" t="s">
        <v>948</v>
      </c>
      <c r="B210" s="39">
        <f t="shared" si="12"/>
        <v>7</v>
      </c>
      <c r="C210" s="39" t="str">
        <f t="shared" si="13"/>
        <v>Curtis</v>
      </c>
      <c r="D210" s="39" t="str">
        <f t="shared" si="14"/>
        <v>McElhinney</v>
      </c>
      <c r="E210" s="39" t="str">
        <f t="shared" si="15"/>
        <v>Curtis McElhinney</v>
      </c>
      <c r="F210" t="s">
        <v>1044</v>
      </c>
      <c r="G210" t="s">
        <v>128</v>
      </c>
      <c r="H210" s="292">
        <v>850000</v>
      </c>
      <c r="I210" s="292">
        <v>0</v>
      </c>
      <c r="J210" s="292">
        <v>850000</v>
      </c>
      <c r="K210" s="292" t="s">
        <v>7</v>
      </c>
      <c r="L210" s="292">
        <v>0</v>
      </c>
      <c r="M210" s="292">
        <v>0</v>
      </c>
      <c r="N210" s="292">
        <v>0</v>
      </c>
    </row>
    <row r="211" spans="1:14" x14ac:dyDescent="0.25">
      <c r="A211" t="s">
        <v>888</v>
      </c>
      <c r="B211" s="39">
        <f t="shared" si="12"/>
        <v>5</v>
      </c>
      <c r="C211" s="39" t="str">
        <f t="shared" si="13"/>
        <v>Dale</v>
      </c>
      <c r="D211" s="39" t="str">
        <f t="shared" si="14"/>
        <v>Weise</v>
      </c>
      <c r="E211" s="39" t="str">
        <f t="shared" si="15"/>
        <v>Dale Weise</v>
      </c>
      <c r="F211" t="s">
        <v>1031</v>
      </c>
      <c r="G211" t="s">
        <v>88</v>
      </c>
      <c r="H211" s="292">
        <v>2350000</v>
      </c>
      <c r="I211" s="292">
        <v>2350000</v>
      </c>
      <c r="J211" s="292">
        <v>2350000</v>
      </c>
      <c r="K211" s="292">
        <v>1750000</v>
      </c>
      <c r="L211" s="292" t="s">
        <v>7</v>
      </c>
      <c r="M211" s="292">
        <v>0</v>
      </c>
      <c r="N211" s="292">
        <v>0</v>
      </c>
    </row>
    <row r="212" spans="1:14" x14ac:dyDescent="0.25">
      <c r="A212" t="s">
        <v>357</v>
      </c>
      <c r="B212" s="39">
        <f t="shared" si="12"/>
        <v>6</v>
      </c>
      <c r="C212" s="39" t="str">
        <f t="shared" si="13"/>
        <v>Damon</v>
      </c>
      <c r="D212" s="39" t="str">
        <f t="shared" si="14"/>
        <v>Severson</v>
      </c>
      <c r="E212" s="39" t="str">
        <f t="shared" si="15"/>
        <v>Damon Severson</v>
      </c>
      <c r="F212" t="s">
        <v>1048</v>
      </c>
      <c r="G212" t="s">
        <v>388</v>
      </c>
      <c r="H212" s="292">
        <v>4166670</v>
      </c>
      <c r="I212" s="292">
        <v>4166670</v>
      </c>
      <c r="J212" s="292">
        <v>3000000</v>
      </c>
      <c r="K212" s="292">
        <v>4675000</v>
      </c>
      <c r="L212" s="292">
        <v>4675000</v>
      </c>
      <c r="M212" s="292">
        <v>5050000</v>
      </c>
      <c r="N212" s="292">
        <v>5100000</v>
      </c>
    </row>
    <row r="213" spans="1:14" x14ac:dyDescent="0.25">
      <c r="A213" t="s">
        <v>1093</v>
      </c>
      <c r="B213" s="39">
        <f t="shared" si="12"/>
        <v>4</v>
      </c>
      <c r="C213" s="39" t="str">
        <f t="shared" si="13"/>
        <v>Dan</v>
      </c>
      <c r="D213" s="39" t="str">
        <f t="shared" si="14"/>
        <v>DeKeyser</v>
      </c>
      <c r="E213" s="39" t="str">
        <f t="shared" si="15"/>
        <v>Dan DeKeyser</v>
      </c>
      <c r="F213" t="s">
        <v>1045</v>
      </c>
      <c r="G213" t="s">
        <v>389</v>
      </c>
      <c r="H213" s="292">
        <v>5000000</v>
      </c>
      <c r="I213" s="292">
        <v>5000000</v>
      </c>
      <c r="J213" s="292">
        <v>5500000</v>
      </c>
      <c r="K213" s="292">
        <v>5500000</v>
      </c>
      <c r="L213" s="292">
        <v>4500000</v>
      </c>
      <c r="M213" s="292">
        <v>5000000</v>
      </c>
      <c r="N213" s="292" t="s">
        <v>7</v>
      </c>
    </row>
    <row r="214" spans="1:14" x14ac:dyDescent="0.25">
      <c r="A214" t="s">
        <v>528</v>
      </c>
      <c r="B214" s="39">
        <f t="shared" si="12"/>
        <v>4</v>
      </c>
      <c r="C214" s="39" t="str">
        <f t="shared" si="13"/>
        <v>Dan</v>
      </c>
      <c r="D214" s="39" t="str">
        <f t="shared" si="14"/>
        <v>Girardi</v>
      </c>
      <c r="E214" s="39" t="str">
        <f t="shared" si="15"/>
        <v>Dan Girardi</v>
      </c>
      <c r="F214" t="s">
        <v>1029</v>
      </c>
      <c r="G214" t="s">
        <v>388</v>
      </c>
      <c r="H214" s="292">
        <v>3000000</v>
      </c>
      <c r="I214" s="292">
        <v>0</v>
      </c>
      <c r="J214" s="292">
        <v>2750000</v>
      </c>
      <c r="K214" s="292" t="s">
        <v>7</v>
      </c>
      <c r="L214" s="292">
        <v>0</v>
      </c>
      <c r="M214" s="292">
        <v>0</v>
      </c>
      <c r="N214" s="292">
        <v>0</v>
      </c>
    </row>
    <row r="215" spans="1:14" x14ac:dyDescent="0.25">
      <c r="A215" t="s">
        <v>801</v>
      </c>
      <c r="B215" s="39">
        <f t="shared" si="12"/>
        <v>7</v>
      </c>
      <c r="C215" s="39" t="str">
        <f t="shared" si="13"/>
        <v>Daniel</v>
      </c>
      <c r="D215" s="39" t="str">
        <f t="shared" si="14"/>
        <v>Audette</v>
      </c>
      <c r="E215" s="39" t="str">
        <f t="shared" si="15"/>
        <v>Daniel Audette</v>
      </c>
      <c r="F215" t="s">
        <v>1033</v>
      </c>
      <c r="G215" t="s">
        <v>73</v>
      </c>
      <c r="H215" s="292">
        <v>650000</v>
      </c>
      <c r="I215" s="292">
        <v>0</v>
      </c>
      <c r="J215" s="292">
        <v>650000</v>
      </c>
      <c r="K215" s="292" t="s">
        <v>8</v>
      </c>
      <c r="L215" s="292">
        <v>0</v>
      </c>
      <c r="M215" s="292">
        <v>0</v>
      </c>
      <c r="N215" s="292">
        <v>0</v>
      </c>
    </row>
    <row r="216" spans="1:14" x14ac:dyDescent="0.25">
      <c r="A216" t="s">
        <v>560</v>
      </c>
      <c r="B216" s="39">
        <f t="shared" si="12"/>
        <v>7</v>
      </c>
      <c r="C216" s="39" t="str">
        <f t="shared" si="13"/>
        <v>Daniel</v>
      </c>
      <c r="D216" s="39" t="str">
        <f t="shared" si="14"/>
        <v>Vladar</v>
      </c>
      <c r="E216" s="39" t="str">
        <f t="shared" si="15"/>
        <v>Daniel Vladar</v>
      </c>
      <c r="F216" t="s">
        <v>1040</v>
      </c>
      <c r="G216" t="s">
        <v>128</v>
      </c>
      <c r="H216" s="292">
        <v>894167</v>
      </c>
      <c r="I216" s="292">
        <v>894167</v>
      </c>
      <c r="J216" s="292">
        <v>742500</v>
      </c>
      <c r="K216" s="292">
        <v>700000</v>
      </c>
      <c r="L216" s="292" t="s">
        <v>8</v>
      </c>
      <c r="M216" s="292">
        <v>0</v>
      </c>
      <c r="N216" s="292">
        <v>0</v>
      </c>
    </row>
    <row r="217" spans="1:14" x14ac:dyDescent="0.25">
      <c r="A217" t="s">
        <v>474</v>
      </c>
      <c r="B217" s="39">
        <f t="shared" si="12"/>
        <v>6</v>
      </c>
      <c r="C217" s="39" t="str">
        <f t="shared" si="13"/>
        <v>Dante</v>
      </c>
      <c r="D217" s="39" t="str">
        <f t="shared" si="14"/>
        <v>Salituro</v>
      </c>
      <c r="E217" s="39" t="str">
        <f t="shared" si="15"/>
        <v>Dante Salituro</v>
      </c>
      <c r="F217" t="s">
        <v>1035</v>
      </c>
      <c r="G217" t="s">
        <v>73</v>
      </c>
      <c r="H217" s="292">
        <v>733333</v>
      </c>
      <c r="I217" s="292">
        <v>0</v>
      </c>
      <c r="J217" s="292">
        <v>825000</v>
      </c>
      <c r="K217" s="292" t="s">
        <v>8</v>
      </c>
      <c r="L217" s="292">
        <v>0</v>
      </c>
      <c r="M217" s="292">
        <v>0</v>
      </c>
      <c r="N217" s="292">
        <v>0</v>
      </c>
    </row>
    <row r="218" spans="1:14" x14ac:dyDescent="0.25">
      <c r="A218" t="s">
        <v>241</v>
      </c>
      <c r="B218" s="39">
        <f t="shared" si="12"/>
        <v>7</v>
      </c>
      <c r="C218" s="39" t="str">
        <f t="shared" si="13"/>
        <v>Danton</v>
      </c>
      <c r="D218" s="39" t="str">
        <f t="shared" si="14"/>
        <v>Heinen</v>
      </c>
      <c r="E218" s="39" t="str">
        <f t="shared" si="15"/>
        <v>Danton Heinen</v>
      </c>
      <c r="F218" t="s">
        <v>1040</v>
      </c>
      <c r="G218" t="s">
        <v>88</v>
      </c>
      <c r="H218" s="292">
        <v>995833</v>
      </c>
      <c r="I218" s="292">
        <v>0</v>
      </c>
      <c r="J218" s="292">
        <v>925000</v>
      </c>
      <c r="K218" s="292" t="s">
        <v>8</v>
      </c>
      <c r="L218" s="292">
        <v>0</v>
      </c>
      <c r="M218" s="292">
        <v>0</v>
      </c>
      <c r="N218" s="292">
        <v>0</v>
      </c>
    </row>
    <row r="219" spans="1:14" x14ac:dyDescent="0.25">
      <c r="A219" t="s">
        <v>384</v>
      </c>
      <c r="B219" s="39">
        <f t="shared" si="12"/>
        <v>7</v>
      </c>
      <c r="C219" s="39" t="str">
        <f t="shared" si="13"/>
        <v>Darren</v>
      </c>
      <c r="D219" s="39" t="str">
        <f t="shared" si="14"/>
        <v>Helm</v>
      </c>
      <c r="E219" s="39" t="str">
        <f t="shared" si="15"/>
        <v>Darren Helm</v>
      </c>
      <c r="F219" t="s">
        <v>1045</v>
      </c>
      <c r="G219" t="s">
        <v>73</v>
      </c>
      <c r="H219" s="292">
        <v>3850000</v>
      </c>
      <c r="I219" s="292">
        <v>3850000</v>
      </c>
      <c r="J219" s="292">
        <v>3750000</v>
      </c>
      <c r="K219" s="292">
        <v>3000000</v>
      </c>
      <c r="L219" s="292">
        <v>3000000</v>
      </c>
      <c r="M219" s="292" t="s">
        <v>7</v>
      </c>
      <c r="N219" s="292">
        <v>0</v>
      </c>
    </row>
    <row r="220" spans="1:14" x14ac:dyDescent="0.25">
      <c r="A220" t="s">
        <v>847</v>
      </c>
      <c r="B220" s="39">
        <f t="shared" si="12"/>
        <v>5</v>
      </c>
      <c r="C220" s="39" t="str">
        <f t="shared" si="13"/>
        <v>Dave</v>
      </c>
      <c r="D220" s="39" t="str">
        <f t="shared" si="14"/>
        <v>Bolland</v>
      </c>
      <c r="E220" s="39" t="str">
        <f t="shared" si="15"/>
        <v>Dave Bolland</v>
      </c>
      <c r="F220" t="s">
        <v>1042</v>
      </c>
      <c r="G220" t="s">
        <v>73</v>
      </c>
      <c r="H220" s="292">
        <v>5500000</v>
      </c>
      <c r="I220" s="292">
        <v>0</v>
      </c>
      <c r="J220" s="292">
        <v>5500000</v>
      </c>
      <c r="K220" s="292" t="s">
        <v>7</v>
      </c>
      <c r="L220" s="292">
        <v>0</v>
      </c>
      <c r="M220" s="292">
        <v>0</v>
      </c>
      <c r="N220" s="292">
        <v>0</v>
      </c>
    </row>
    <row r="221" spans="1:14" x14ac:dyDescent="0.25">
      <c r="A221" t="s">
        <v>544</v>
      </c>
      <c r="B221" s="39">
        <f t="shared" si="12"/>
        <v>6</v>
      </c>
      <c r="C221" s="39" t="str">
        <f t="shared" si="13"/>
        <v>David</v>
      </c>
      <c r="D221" s="39" t="str">
        <f t="shared" si="14"/>
        <v>Backes</v>
      </c>
      <c r="E221" s="39" t="str">
        <f t="shared" si="15"/>
        <v>David Backes</v>
      </c>
      <c r="F221" t="s">
        <v>1040</v>
      </c>
      <c r="G221" t="s">
        <v>73</v>
      </c>
      <c r="H221" s="292">
        <v>6000000</v>
      </c>
      <c r="I221" s="292">
        <v>6000000</v>
      </c>
      <c r="J221" s="292">
        <v>6000000</v>
      </c>
      <c r="K221" s="292">
        <v>4000000</v>
      </c>
      <c r="L221" s="292">
        <v>4000000</v>
      </c>
      <c r="M221" s="292" t="s">
        <v>7</v>
      </c>
      <c r="N221" s="292">
        <v>0</v>
      </c>
    </row>
    <row r="222" spans="1:14" x14ac:dyDescent="0.25">
      <c r="A222" t="s">
        <v>807</v>
      </c>
      <c r="B222" s="39">
        <f t="shared" si="12"/>
        <v>6</v>
      </c>
      <c r="C222" s="39" t="str">
        <f t="shared" si="13"/>
        <v>David</v>
      </c>
      <c r="D222" s="39" t="str">
        <f t="shared" si="14"/>
        <v>Clarkson</v>
      </c>
      <c r="E222" s="39" t="str">
        <f t="shared" si="15"/>
        <v>David Clarkson</v>
      </c>
      <c r="F222" t="s">
        <v>1051</v>
      </c>
      <c r="G222" t="s">
        <v>88</v>
      </c>
      <c r="H222" s="292">
        <v>5250000</v>
      </c>
      <c r="I222" s="292">
        <v>5250000</v>
      </c>
      <c r="J222" s="292">
        <v>4750000</v>
      </c>
      <c r="K222" s="292">
        <v>3250000</v>
      </c>
      <c r="L222" s="292" t="s">
        <v>7</v>
      </c>
      <c r="M222" s="292">
        <v>0</v>
      </c>
      <c r="N222" s="292">
        <v>0</v>
      </c>
    </row>
    <row r="223" spans="1:14" x14ac:dyDescent="0.25">
      <c r="A223" t="s">
        <v>1140</v>
      </c>
      <c r="B223" s="39">
        <f t="shared" si="12"/>
        <v>6</v>
      </c>
      <c r="C223" s="39" t="str">
        <f t="shared" si="13"/>
        <v>David</v>
      </c>
      <c r="D223" s="39" t="str">
        <f t="shared" si="14"/>
        <v>Kampf</v>
      </c>
      <c r="E223" s="39" t="str">
        <f t="shared" si="15"/>
        <v>David Kampf</v>
      </c>
      <c r="F223" t="s">
        <v>1021</v>
      </c>
      <c r="G223" t="s">
        <v>73</v>
      </c>
      <c r="H223" s="292">
        <v>925000</v>
      </c>
      <c r="I223" s="292">
        <v>0</v>
      </c>
      <c r="J223" s="292">
        <v>925000</v>
      </c>
      <c r="K223" s="292" t="s">
        <v>8</v>
      </c>
      <c r="L223" s="292">
        <v>0</v>
      </c>
      <c r="M223" s="292">
        <v>0</v>
      </c>
      <c r="N223" s="292">
        <v>0</v>
      </c>
    </row>
    <row r="224" spans="1:14" x14ac:dyDescent="0.25">
      <c r="A224" t="s">
        <v>1064</v>
      </c>
      <c r="B224" s="39">
        <f t="shared" si="12"/>
        <v>6</v>
      </c>
      <c r="C224" s="39" t="str">
        <f t="shared" si="13"/>
        <v>David</v>
      </c>
      <c r="D224" s="39" t="str">
        <f t="shared" si="14"/>
        <v>Krejci</v>
      </c>
      <c r="E224" s="39" t="str">
        <f t="shared" si="15"/>
        <v>David Krejci</v>
      </c>
      <c r="F224" t="s">
        <v>1040</v>
      </c>
      <c r="G224" t="s">
        <v>73</v>
      </c>
      <c r="H224" s="292">
        <v>7250000</v>
      </c>
      <c r="I224" s="292">
        <v>7250000</v>
      </c>
      <c r="J224" s="292">
        <v>7500000</v>
      </c>
      <c r="K224" s="292">
        <v>7000000</v>
      </c>
      <c r="L224" s="292">
        <v>7000000</v>
      </c>
      <c r="M224" s="292" t="s">
        <v>7</v>
      </c>
      <c r="N224" s="292">
        <v>0</v>
      </c>
    </row>
    <row r="225" spans="1:14" x14ac:dyDescent="0.25">
      <c r="A225" t="s">
        <v>222</v>
      </c>
      <c r="B225" s="39">
        <f t="shared" si="12"/>
        <v>6</v>
      </c>
      <c r="C225" s="39" t="str">
        <f t="shared" si="13"/>
        <v>David</v>
      </c>
      <c r="D225" s="39" t="str">
        <f t="shared" si="14"/>
        <v>Pastrnak</v>
      </c>
      <c r="E225" s="39" t="str">
        <f t="shared" si="15"/>
        <v>David Pastrnak</v>
      </c>
      <c r="F225" t="s">
        <v>1040</v>
      </c>
      <c r="G225" t="s">
        <v>93</v>
      </c>
      <c r="H225" s="292">
        <v>6666670</v>
      </c>
      <c r="I225" s="292">
        <v>6666670</v>
      </c>
      <c r="J225" s="292">
        <v>8000000</v>
      </c>
      <c r="K225" s="292">
        <v>6800000</v>
      </c>
      <c r="L225" s="292">
        <v>4000000</v>
      </c>
      <c r="M225" s="292">
        <v>6800000</v>
      </c>
      <c r="N225" s="292">
        <v>6400000</v>
      </c>
    </row>
    <row r="226" spans="1:14" x14ac:dyDescent="0.25">
      <c r="A226" t="s">
        <v>646</v>
      </c>
      <c r="B226" s="39">
        <f t="shared" si="12"/>
        <v>6</v>
      </c>
      <c r="C226" s="39" t="str">
        <f t="shared" si="13"/>
        <v>David</v>
      </c>
      <c r="D226" s="39" t="str">
        <f t="shared" si="14"/>
        <v>Savard</v>
      </c>
      <c r="E226" s="39" t="str">
        <f t="shared" si="15"/>
        <v>David Savard</v>
      </c>
      <c r="F226" t="s">
        <v>1038</v>
      </c>
      <c r="G226" t="s">
        <v>388</v>
      </c>
      <c r="H226" s="292">
        <v>4250000</v>
      </c>
      <c r="I226" s="292">
        <v>4250000</v>
      </c>
      <c r="J226" s="292">
        <v>4750000</v>
      </c>
      <c r="K226" s="292">
        <v>5000000</v>
      </c>
      <c r="L226" s="292">
        <v>4000000</v>
      </c>
      <c r="M226" s="292" t="s">
        <v>7</v>
      </c>
      <c r="N226" s="292">
        <v>0</v>
      </c>
    </row>
    <row r="227" spans="1:14" x14ac:dyDescent="0.25">
      <c r="A227" t="s">
        <v>793</v>
      </c>
      <c r="B227" s="39">
        <f t="shared" si="12"/>
        <v>6</v>
      </c>
      <c r="C227" s="39" t="str">
        <f t="shared" si="13"/>
        <v>David</v>
      </c>
      <c r="D227" s="39" t="str">
        <f t="shared" si="14"/>
        <v>Schlemko</v>
      </c>
      <c r="E227" s="39" t="str">
        <f t="shared" si="15"/>
        <v>David Schlemko</v>
      </c>
      <c r="F227" t="s">
        <v>1033</v>
      </c>
      <c r="G227" t="s">
        <v>389</v>
      </c>
      <c r="H227" s="292">
        <v>2100000</v>
      </c>
      <c r="I227" s="292">
        <v>2100000</v>
      </c>
      <c r="J227" s="292">
        <v>1850000</v>
      </c>
      <c r="K227" s="292">
        <v>1800000</v>
      </c>
      <c r="L227" s="292" t="s">
        <v>7</v>
      </c>
      <c r="M227" s="292">
        <v>0</v>
      </c>
      <c r="N227" s="292">
        <v>0</v>
      </c>
    </row>
    <row r="228" spans="1:14" x14ac:dyDescent="0.25">
      <c r="A228" t="s">
        <v>937</v>
      </c>
      <c r="B228" s="39">
        <f t="shared" si="12"/>
        <v>6</v>
      </c>
      <c r="C228" s="39" t="str">
        <f t="shared" si="13"/>
        <v>David</v>
      </c>
      <c r="D228" s="39" t="str">
        <f t="shared" si="14"/>
        <v>Warsofsky</v>
      </c>
      <c r="E228" s="39" t="str">
        <f t="shared" si="15"/>
        <v>David Warsofsky</v>
      </c>
      <c r="F228" t="s">
        <v>1043</v>
      </c>
      <c r="G228" t="s">
        <v>389</v>
      </c>
      <c r="H228" s="292">
        <v>675000</v>
      </c>
      <c r="I228" s="292">
        <v>0</v>
      </c>
      <c r="J228" s="292">
        <v>700000</v>
      </c>
      <c r="K228" s="292" t="s">
        <v>7</v>
      </c>
      <c r="L228" s="292">
        <v>0</v>
      </c>
      <c r="M228" s="292">
        <v>0</v>
      </c>
      <c r="N228" s="292">
        <v>0</v>
      </c>
    </row>
    <row r="229" spans="1:14" x14ac:dyDescent="0.25">
      <c r="A229" t="s">
        <v>680</v>
      </c>
      <c r="B229" s="39">
        <f t="shared" si="12"/>
        <v>7</v>
      </c>
      <c r="C229" s="39" t="str">
        <f t="shared" si="13"/>
        <v>Dawson</v>
      </c>
      <c r="D229" s="39" t="str">
        <f t="shared" si="14"/>
        <v>Leedahl</v>
      </c>
      <c r="E229" s="39" t="str">
        <f t="shared" si="15"/>
        <v>Dawson Leedahl</v>
      </c>
      <c r="F229" t="s">
        <v>1028</v>
      </c>
      <c r="G229" t="s">
        <v>93</v>
      </c>
      <c r="H229" s="292">
        <v>825000</v>
      </c>
      <c r="I229" s="292">
        <v>825000</v>
      </c>
      <c r="J229" s="292">
        <v>732500</v>
      </c>
      <c r="K229" s="292">
        <v>785000</v>
      </c>
      <c r="L229" s="292" t="s">
        <v>8</v>
      </c>
      <c r="M229" s="292">
        <v>0</v>
      </c>
      <c r="N229" s="292">
        <v>0</v>
      </c>
    </row>
    <row r="230" spans="1:14" x14ac:dyDescent="0.25">
      <c r="A230" t="s">
        <v>609</v>
      </c>
      <c r="B230" s="39">
        <f t="shared" si="12"/>
        <v>6</v>
      </c>
      <c r="C230" s="39" t="str">
        <f t="shared" si="13"/>
        <v>Denis</v>
      </c>
      <c r="D230" s="39" t="str">
        <f t="shared" si="14"/>
        <v>Gurianov</v>
      </c>
      <c r="E230" s="39" t="str">
        <f t="shared" si="15"/>
        <v>Denis Gurianov</v>
      </c>
      <c r="F230" t="s">
        <v>1025</v>
      </c>
      <c r="G230" t="s">
        <v>88</v>
      </c>
      <c r="H230" s="292">
        <v>1675000</v>
      </c>
      <c r="I230" s="292">
        <v>0</v>
      </c>
      <c r="J230" s="292">
        <v>925000</v>
      </c>
      <c r="K230" s="292" t="s">
        <v>8</v>
      </c>
      <c r="L230" s="292">
        <v>0</v>
      </c>
      <c r="M230" s="292">
        <v>0</v>
      </c>
      <c r="N230" s="292">
        <v>0</v>
      </c>
    </row>
    <row r="231" spans="1:14" x14ac:dyDescent="0.25">
      <c r="A231" t="s">
        <v>486</v>
      </c>
      <c r="B231" s="39">
        <f t="shared" si="12"/>
        <v>6</v>
      </c>
      <c r="C231" s="39" t="str">
        <f t="shared" si="13"/>
        <v>Denis</v>
      </c>
      <c r="D231" s="39" t="str">
        <f t="shared" si="14"/>
        <v>Malgin</v>
      </c>
      <c r="E231" s="39" t="str">
        <f t="shared" si="15"/>
        <v>Denis Malgin</v>
      </c>
      <c r="F231" t="s">
        <v>1037</v>
      </c>
      <c r="G231" t="s">
        <v>73</v>
      </c>
      <c r="H231" s="292">
        <v>693333</v>
      </c>
      <c r="I231" s="292">
        <v>0</v>
      </c>
      <c r="J231" s="292">
        <v>715000</v>
      </c>
      <c r="K231" s="292" t="s">
        <v>8</v>
      </c>
      <c r="L231" s="292">
        <v>0</v>
      </c>
      <c r="M231" s="292">
        <v>0</v>
      </c>
      <c r="N231" s="292">
        <v>0</v>
      </c>
    </row>
    <row r="232" spans="1:14" x14ac:dyDescent="0.25">
      <c r="A232" t="s">
        <v>399</v>
      </c>
      <c r="B232" s="39">
        <f t="shared" si="12"/>
        <v>7</v>
      </c>
      <c r="C232" s="39" t="str">
        <f t="shared" si="13"/>
        <v>Dennis</v>
      </c>
      <c r="D232" s="39" t="str">
        <f t="shared" si="14"/>
        <v>Cholowski</v>
      </c>
      <c r="E232" s="39" t="str">
        <f t="shared" si="15"/>
        <v>Dennis Cholowski</v>
      </c>
      <c r="F232" t="s">
        <v>1045</v>
      </c>
      <c r="G232" t="s">
        <v>82</v>
      </c>
      <c r="H232" s="292">
        <v>925000</v>
      </c>
      <c r="I232" s="292">
        <v>925000</v>
      </c>
      <c r="J232" s="292">
        <v>925000</v>
      </c>
      <c r="K232" s="292">
        <v>925000</v>
      </c>
      <c r="L232" s="292" t="s">
        <v>8</v>
      </c>
      <c r="M232" s="292">
        <v>0</v>
      </c>
      <c r="N232" s="292">
        <v>0</v>
      </c>
    </row>
    <row r="233" spans="1:14" x14ac:dyDescent="0.25">
      <c r="A233" t="s">
        <v>536</v>
      </c>
      <c r="B233" s="39">
        <f t="shared" si="12"/>
        <v>7</v>
      </c>
      <c r="C233" s="39" t="str">
        <f t="shared" si="13"/>
        <v>Dennis</v>
      </c>
      <c r="D233" s="39" t="str">
        <f t="shared" si="14"/>
        <v>Yan</v>
      </c>
      <c r="E233" s="39" t="str">
        <f t="shared" si="15"/>
        <v>Dennis Yan</v>
      </c>
      <c r="F233" t="s">
        <v>1029</v>
      </c>
      <c r="G233" t="s">
        <v>93</v>
      </c>
      <c r="H233" s="292">
        <v>925000</v>
      </c>
      <c r="I233" s="292">
        <v>0</v>
      </c>
      <c r="J233" s="292">
        <v>742500</v>
      </c>
      <c r="K233" s="292" t="s">
        <v>8</v>
      </c>
      <c r="L233" s="292">
        <v>0</v>
      </c>
      <c r="M233" s="292">
        <v>0</v>
      </c>
      <c r="N233" s="292">
        <v>0</v>
      </c>
    </row>
    <row r="234" spans="1:14" x14ac:dyDescent="0.25">
      <c r="A234" t="s">
        <v>1152</v>
      </c>
      <c r="B234" s="39">
        <f t="shared" si="12"/>
        <v>7</v>
      </c>
      <c r="C234" s="39" t="str">
        <f t="shared" si="13"/>
        <v>Dereck</v>
      </c>
      <c r="D234" s="39" t="str">
        <f t="shared" si="14"/>
        <v>Baribeau</v>
      </c>
      <c r="E234" s="39" t="str">
        <f t="shared" si="15"/>
        <v>Dereck Baribeau</v>
      </c>
      <c r="F234" t="s">
        <v>1035</v>
      </c>
      <c r="G234" t="s">
        <v>128</v>
      </c>
      <c r="H234" s="292">
        <v>766667</v>
      </c>
      <c r="I234" s="292">
        <v>766667</v>
      </c>
      <c r="J234" s="292">
        <v>750000</v>
      </c>
      <c r="K234" s="292">
        <v>800000</v>
      </c>
      <c r="L234" s="292" t="s">
        <v>8</v>
      </c>
      <c r="M234" s="292">
        <v>0</v>
      </c>
      <c r="N234" s="292">
        <v>0</v>
      </c>
    </row>
    <row r="235" spans="1:14" x14ac:dyDescent="0.25">
      <c r="A235" t="s">
        <v>826</v>
      </c>
      <c r="B235" s="39">
        <f t="shared" si="12"/>
        <v>6</v>
      </c>
      <c r="C235" s="39" t="str">
        <f t="shared" si="13"/>
        <v>Derek</v>
      </c>
      <c r="D235" s="39" t="str">
        <f t="shared" si="14"/>
        <v>Dorsett</v>
      </c>
      <c r="E235" s="39" t="str">
        <f t="shared" si="15"/>
        <v>Derek Dorsett</v>
      </c>
      <c r="F235" t="s">
        <v>1047</v>
      </c>
      <c r="G235" t="s">
        <v>88</v>
      </c>
      <c r="H235" s="292">
        <v>2650000</v>
      </c>
      <c r="I235" s="292">
        <v>0</v>
      </c>
      <c r="J235" s="292">
        <v>2500000</v>
      </c>
      <c r="K235" s="292" t="s">
        <v>7</v>
      </c>
      <c r="L235" s="292">
        <v>0</v>
      </c>
      <c r="M235" s="292">
        <v>0</v>
      </c>
      <c r="N235" s="292">
        <v>0</v>
      </c>
    </row>
    <row r="236" spans="1:14" x14ac:dyDescent="0.25">
      <c r="A236" t="s">
        <v>1126</v>
      </c>
      <c r="B236" s="39">
        <f t="shared" si="12"/>
        <v>6</v>
      </c>
      <c r="C236" s="39" t="str">
        <f t="shared" si="13"/>
        <v>Derek</v>
      </c>
      <c r="D236" s="39" t="str">
        <f t="shared" si="14"/>
        <v>MacKenzie</v>
      </c>
      <c r="E236" s="39" t="str">
        <f t="shared" si="15"/>
        <v>Derek MacKenzie</v>
      </c>
      <c r="F236" t="s">
        <v>1037</v>
      </c>
      <c r="G236" t="s">
        <v>73</v>
      </c>
      <c r="H236" s="292">
        <v>1375000</v>
      </c>
      <c r="I236" s="292">
        <v>0</v>
      </c>
      <c r="J236" s="292">
        <v>1100000</v>
      </c>
      <c r="K236" s="292" t="s">
        <v>7</v>
      </c>
      <c r="L236" s="292">
        <v>0</v>
      </c>
      <c r="M236" s="292">
        <v>0</v>
      </c>
      <c r="N236" s="292">
        <v>0</v>
      </c>
    </row>
    <row r="237" spans="1:14" x14ac:dyDescent="0.25">
      <c r="A237" t="s">
        <v>1070</v>
      </c>
      <c r="B237" s="39">
        <f t="shared" si="12"/>
        <v>6</v>
      </c>
      <c r="C237" s="39" t="str">
        <f t="shared" si="13"/>
        <v>Derek</v>
      </c>
      <c r="D237" s="39" t="str">
        <f t="shared" si="14"/>
        <v>Stepan</v>
      </c>
      <c r="E237" s="39" t="str">
        <f t="shared" si="15"/>
        <v>Derek Stepan</v>
      </c>
      <c r="F237" t="s">
        <v>1042</v>
      </c>
      <c r="G237" t="s">
        <v>73</v>
      </c>
      <c r="H237" s="292">
        <v>6500000</v>
      </c>
      <c r="I237" s="292">
        <v>6500000</v>
      </c>
      <c r="J237" s="292">
        <v>6000000</v>
      </c>
      <c r="K237" s="292">
        <v>5000000</v>
      </c>
      <c r="L237" s="292">
        <v>5000000</v>
      </c>
      <c r="M237" s="292" t="s">
        <v>7</v>
      </c>
      <c r="N237" s="292">
        <v>0</v>
      </c>
    </row>
    <row r="238" spans="1:14" x14ac:dyDescent="0.25">
      <c r="A238" t="s">
        <v>210</v>
      </c>
      <c r="B238" s="39">
        <f t="shared" si="12"/>
        <v>7</v>
      </c>
      <c r="C238" s="39" t="str">
        <f t="shared" si="13"/>
        <v>Derick</v>
      </c>
      <c r="D238" s="39" t="str">
        <f t="shared" si="14"/>
        <v>Brassard</v>
      </c>
      <c r="E238" s="39" t="str">
        <f t="shared" si="15"/>
        <v>Derick Brassard</v>
      </c>
      <c r="F238" t="s">
        <v>1024</v>
      </c>
      <c r="G238" t="s">
        <v>73</v>
      </c>
      <c r="H238" s="292">
        <v>5000000</v>
      </c>
      <c r="I238" s="292">
        <v>0</v>
      </c>
      <c r="J238" s="292">
        <v>3500000</v>
      </c>
      <c r="K238" s="292" t="s">
        <v>7</v>
      </c>
      <c r="L238" s="292">
        <v>0</v>
      </c>
      <c r="M238" s="292">
        <v>0</v>
      </c>
      <c r="N238" s="292">
        <v>0</v>
      </c>
    </row>
    <row r="239" spans="1:14" x14ac:dyDescent="0.25">
      <c r="A239" t="s">
        <v>258</v>
      </c>
      <c r="B239" s="39">
        <f t="shared" si="12"/>
        <v>6</v>
      </c>
      <c r="C239" s="39" t="str">
        <f t="shared" si="13"/>
        <v>Devan</v>
      </c>
      <c r="D239" s="39" t="str">
        <f t="shared" si="14"/>
        <v>Dubnyk</v>
      </c>
      <c r="E239" s="39" t="str">
        <f t="shared" si="15"/>
        <v>Devan Dubnyk</v>
      </c>
      <c r="F239" t="s">
        <v>1035</v>
      </c>
      <c r="G239" t="s">
        <v>128</v>
      </c>
      <c r="H239" s="292">
        <v>4333330</v>
      </c>
      <c r="I239" s="292">
        <v>4333330</v>
      </c>
      <c r="J239" s="292">
        <v>5000000</v>
      </c>
      <c r="K239" s="292">
        <v>3500000</v>
      </c>
      <c r="L239" s="292">
        <v>2500000</v>
      </c>
      <c r="M239" s="292" t="s">
        <v>7</v>
      </c>
      <c r="N239" s="292">
        <v>0</v>
      </c>
    </row>
    <row r="240" spans="1:14" x14ac:dyDescent="0.25">
      <c r="A240" t="s">
        <v>748</v>
      </c>
      <c r="B240" s="39">
        <f t="shared" si="12"/>
        <v>8</v>
      </c>
      <c r="C240" s="39" t="str">
        <f t="shared" si="13"/>
        <v>Devante</v>
      </c>
      <c r="D240" s="39" t="str">
        <f t="shared" si="14"/>
        <v>Stephens</v>
      </c>
      <c r="E240" s="39" t="str">
        <f t="shared" si="15"/>
        <v>Devante Stephens</v>
      </c>
      <c r="F240" t="s">
        <v>1049</v>
      </c>
      <c r="G240" t="s">
        <v>82</v>
      </c>
      <c r="H240" s="292">
        <v>766670</v>
      </c>
      <c r="I240" s="292">
        <v>766670</v>
      </c>
      <c r="J240" s="292">
        <v>722222</v>
      </c>
      <c r="K240" s="292">
        <v>777777</v>
      </c>
      <c r="L240" s="292" t="s">
        <v>8</v>
      </c>
      <c r="M240" s="292">
        <v>0</v>
      </c>
      <c r="N240" s="292">
        <v>0</v>
      </c>
    </row>
    <row r="241" spans="1:14" x14ac:dyDescent="0.25">
      <c r="A241" t="s">
        <v>728</v>
      </c>
      <c r="B241" s="39">
        <f t="shared" si="12"/>
        <v>6</v>
      </c>
      <c r="C241" s="39" t="str">
        <f t="shared" si="13"/>
        <v>Deven</v>
      </c>
      <c r="D241" s="39" t="str">
        <f t="shared" si="14"/>
        <v>Sideroff</v>
      </c>
      <c r="E241" s="39" t="str">
        <f t="shared" si="15"/>
        <v>Deven Sideroff</v>
      </c>
      <c r="F241" t="s">
        <v>1027</v>
      </c>
      <c r="G241" t="s">
        <v>88</v>
      </c>
      <c r="H241" s="292">
        <v>910833</v>
      </c>
      <c r="I241" s="292">
        <v>910833</v>
      </c>
      <c r="J241" s="292">
        <v>742500</v>
      </c>
      <c r="K241" s="292">
        <v>700000</v>
      </c>
      <c r="L241" s="292" t="s">
        <v>8</v>
      </c>
      <c r="M241" s="292">
        <v>0</v>
      </c>
      <c r="N241" s="292">
        <v>0</v>
      </c>
    </row>
    <row r="242" spans="1:14" x14ac:dyDescent="0.25">
      <c r="A242" t="s">
        <v>1134</v>
      </c>
      <c r="B242" s="39">
        <f t="shared" si="12"/>
        <v>7</v>
      </c>
      <c r="C242" s="39" t="str">
        <f t="shared" si="13"/>
        <v>Dillon</v>
      </c>
      <c r="D242" s="39" t="str">
        <f t="shared" si="14"/>
        <v>Dube</v>
      </c>
      <c r="E242" s="39" t="str">
        <f t="shared" si="15"/>
        <v>Dillon Dube</v>
      </c>
      <c r="F242" t="s">
        <v>1041</v>
      </c>
      <c r="G242" t="s">
        <v>73</v>
      </c>
      <c r="H242" s="292">
        <v>925000</v>
      </c>
      <c r="I242" s="292">
        <v>925000</v>
      </c>
      <c r="J242" s="292">
        <v>742500</v>
      </c>
      <c r="K242" s="292">
        <v>892500</v>
      </c>
      <c r="L242" s="292" t="s">
        <v>8</v>
      </c>
      <c r="M242" s="292">
        <v>0</v>
      </c>
      <c r="N242" s="292">
        <v>0</v>
      </c>
    </row>
    <row r="243" spans="1:14" x14ac:dyDescent="0.25">
      <c r="A243" t="s">
        <v>505</v>
      </c>
      <c r="B243" s="39">
        <f t="shared" si="12"/>
        <v>5</v>
      </c>
      <c r="C243" s="39" t="str">
        <f t="shared" si="13"/>
        <v>Dion</v>
      </c>
      <c r="D243" s="39" t="str">
        <f t="shared" si="14"/>
        <v>Phaneuf</v>
      </c>
      <c r="E243" s="39" t="str">
        <f t="shared" si="15"/>
        <v>Dion Phaneuf</v>
      </c>
      <c r="F243" t="s">
        <v>1022</v>
      </c>
      <c r="G243" t="s">
        <v>389</v>
      </c>
      <c r="H243" s="292">
        <v>7000000</v>
      </c>
      <c r="I243" s="292">
        <v>7000000</v>
      </c>
      <c r="J243" s="292">
        <v>6500000</v>
      </c>
      <c r="K243" s="292">
        <v>6500000</v>
      </c>
      <c r="L243" s="292">
        <v>5500000</v>
      </c>
      <c r="M243" s="292" t="s">
        <v>7</v>
      </c>
      <c r="N243" s="292">
        <v>0</v>
      </c>
    </row>
    <row r="244" spans="1:14" x14ac:dyDescent="0.25">
      <c r="A244" t="s">
        <v>1091</v>
      </c>
      <c r="B244" s="39">
        <f t="shared" si="12"/>
        <v>7</v>
      </c>
      <c r="C244" s="39" t="str">
        <f t="shared" si="13"/>
        <v>Dmitri</v>
      </c>
      <c r="D244" s="39" t="str">
        <f t="shared" si="14"/>
        <v>Orlov</v>
      </c>
      <c r="E244" s="39" t="str">
        <f t="shared" si="15"/>
        <v>Dmitri Orlov</v>
      </c>
      <c r="F244" t="s">
        <v>1023</v>
      </c>
      <c r="G244" t="s">
        <v>389</v>
      </c>
      <c r="H244" s="292">
        <v>5100000</v>
      </c>
      <c r="I244" s="292">
        <v>5100000</v>
      </c>
      <c r="J244" s="292">
        <v>6500000</v>
      </c>
      <c r="K244" s="292">
        <v>6500000</v>
      </c>
      <c r="L244" s="292">
        <v>4500000</v>
      </c>
      <c r="M244" s="292">
        <v>3300000</v>
      </c>
      <c r="N244" s="292">
        <v>3300000</v>
      </c>
    </row>
    <row r="245" spans="1:14" x14ac:dyDescent="0.25">
      <c r="A245" t="s">
        <v>186</v>
      </c>
      <c r="B245" s="39">
        <f t="shared" si="12"/>
        <v>7</v>
      </c>
      <c r="C245" s="39" t="str">
        <f t="shared" si="13"/>
        <v>Dmitri</v>
      </c>
      <c r="D245" s="39" t="str">
        <f t="shared" si="14"/>
        <v>Samorukov</v>
      </c>
      <c r="E245" s="39" t="str">
        <f t="shared" si="15"/>
        <v>Dmitri Samorukov</v>
      </c>
      <c r="F245" t="s">
        <v>1030</v>
      </c>
      <c r="G245" t="s">
        <v>82</v>
      </c>
      <c r="H245" s="292">
        <v>925000</v>
      </c>
      <c r="I245" s="292">
        <v>925000</v>
      </c>
      <c r="J245" s="292">
        <v>892500</v>
      </c>
      <c r="K245" s="292">
        <v>925000</v>
      </c>
      <c r="L245" s="292" t="s">
        <v>8</v>
      </c>
      <c r="M245" s="292">
        <v>0</v>
      </c>
      <c r="N245" s="292">
        <v>0</v>
      </c>
    </row>
    <row r="246" spans="1:14" x14ac:dyDescent="0.25">
      <c r="A246" t="s">
        <v>428</v>
      </c>
      <c r="B246" s="39">
        <f t="shared" si="12"/>
        <v>8</v>
      </c>
      <c r="C246" s="39" t="str">
        <f t="shared" si="13"/>
        <v>Dmitrii</v>
      </c>
      <c r="D246" s="39" t="str">
        <f t="shared" si="14"/>
        <v>Sergeev</v>
      </c>
      <c r="E246" s="39" t="str">
        <f t="shared" si="15"/>
        <v>Dmitrii Sergeev</v>
      </c>
      <c r="F246" t="s">
        <v>1036</v>
      </c>
      <c r="G246" t="s">
        <v>82</v>
      </c>
      <c r="H246" s="292">
        <v>644167</v>
      </c>
      <c r="I246" s="292">
        <v>0</v>
      </c>
      <c r="J246" s="292">
        <v>650000</v>
      </c>
      <c r="K246" s="292" t="s">
        <v>8</v>
      </c>
      <c r="L246" s="292">
        <v>0</v>
      </c>
      <c r="M246" s="292">
        <v>0</v>
      </c>
      <c r="N246" s="292">
        <v>0</v>
      </c>
    </row>
    <row r="247" spans="1:14" x14ac:dyDescent="0.25">
      <c r="A247" t="s">
        <v>876</v>
      </c>
      <c r="B247" s="39">
        <f t="shared" si="12"/>
        <v>7</v>
      </c>
      <c r="C247" s="39" t="str">
        <f t="shared" si="13"/>
        <v>Dmitry</v>
      </c>
      <c r="D247" s="39" t="str">
        <f t="shared" si="14"/>
        <v>Kulikov</v>
      </c>
      <c r="E247" s="39" t="str">
        <f t="shared" si="15"/>
        <v>Dmitry Kulikov</v>
      </c>
      <c r="F247" t="s">
        <v>1034</v>
      </c>
      <c r="G247" t="s">
        <v>389</v>
      </c>
      <c r="H247" s="292">
        <v>4333330</v>
      </c>
      <c r="I247" s="292">
        <v>4333330</v>
      </c>
      <c r="J247" s="292">
        <v>4333330</v>
      </c>
      <c r="K247" s="292">
        <v>4333330</v>
      </c>
      <c r="L247" s="292" t="s">
        <v>7</v>
      </c>
      <c r="M247" s="292">
        <v>0</v>
      </c>
      <c r="N247" s="292">
        <v>0</v>
      </c>
    </row>
    <row r="248" spans="1:14" x14ac:dyDescent="0.25">
      <c r="A248" t="s">
        <v>957</v>
      </c>
      <c r="B248" s="39">
        <f t="shared" si="12"/>
        <v>7</v>
      </c>
      <c r="C248" s="39" t="str">
        <f t="shared" si="13"/>
        <v>Dmytro</v>
      </c>
      <c r="D248" s="39" t="str">
        <f t="shared" si="14"/>
        <v>Timashov</v>
      </c>
      <c r="E248" s="39" t="str">
        <f t="shared" si="15"/>
        <v>Dmytro Timashov</v>
      </c>
      <c r="F248" t="s">
        <v>1044</v>
      </c>
      <c r="G248" t="s">
        <v>93</v>
      </c>
      <c r="H248" s="292">
        <v>835000</v>
      </c>
      <c r="I248" s="292">
        <v>835000</v>
      </c>
      <c r="J248" s="292">
        <v>650000</v>
      </c>
      <c r="K248" s="292">
        <v>700000</v>
      </c>
      <c r="L248" s="292" t="s">
        <v>8</v>
      </c>
      <c r="M248" s="292">
        <v>0</v>
      </c>
      <c r="N248" s="292">
        <v>0</v>
      </c>
    </row>
    <row r="249" spans="1:14" x14ac:dyDescent="0.25">
      <c r="A249" t="s">
        <v>923</v>
      </c>
      <c r="B249" s="39">
        <f t="shared" si="12"/>
        <v>8</v>
      </c>
      <c r="C249" s="39" t="str">
        <f t="shared" si="13"/>
        <v>Dominic</v>
      </c>
      <c r="D249" s="39" t="str">
        <f t="shared" si="14"/>
        <v>Toninato</v>
      </c>
      <c r="E249" s="39" t="str">
        <f t="shared" si="15"/>
        <v>Dominic Toninato</v>
      </c>
      <c r="F249" t="s">
        <v>1043</v>
      </c>
      <c r="G249" t="s">
        <v>73</v>
      </c>
      <c r="H249" s="292">
        <v>925000</v>
      </c>
      <c r="I249" s="292">
        <v>0</v>
      </c>
      <c r="J249" s="292">
        <v>925000</v>
      </c>
      <c r="K249" s="292" t="s">
        <v>8</v>
      </c>
      <c r="L249" s="292">
        <v>0</v>
      </c>
      <c r="M249" s="292">
        <v>0</v>
      </c>
      <c r="N249" s="292">
        <v>0</v>
      </c>
    </row>
    <row r="250" spans="1:14" x14ac:dyDescent="0.25">
      <c r="A250" t="s">
        <v>405</v>
      </c>
      <c r="B250" s="39">
        <f t="shared" si="12"/>
        <v>8</v>
      </c>
      <c r="C250" s="39" t="str">
        <f t="shared" si="13"/>
        <v>Dominic</v>
      </c>
      <c r="D250" s="39" t="str">
        <f t="shared" si="14"/>
        <v>Turgeon</v>
      </c>
      <c r="E250" s="39" t="str">
        <f t="shared" si="15"/>
        <v>Dominic Turgeon</v>
      </c>
      <c r="F250" t="s">
        <v>1045</v>
      </c>
      <c r="G250" t="s">
        <v>73</v>
      </c>
      <c r="H250" s="292">
        <v>894167</v>
      </c>
      <c r="I250" s="292">
        <v>0</v>
      </c>
      <c r="J250" s="292">
        <v>650000</v>
      </c>
      <c r="K250" s="292" t="s">
        <v>8</v>
      </c>
      <c r="L250" s="292">
        <v>0</v>
      </c>
      <c r="M250" s="292">
        <v>0</v>
      </c>
      <c r="N250" s="292">
        <v>0</v>
      </c>
    </row>
    <row r="251" spans="1:14" x14ac:dyDescent="0.25">
      <c r="A251" t="s">
        <v>534</v>
      </c>
      <c r="B251" s="39">
        <f t="shared" si="12"/>
        <v>8</v>
      </c>
      <c r="C251" s="39" t="str">
        <f t="shared" si="13"/>
        <v>Dominik</v>
      </c>
      <c r="D251" s="39" t="str">
        <f t="shared" si="14"/>
        <v>Masin</v>
      </c>
      <c r="E251" s="39" t="str">
        <f t="shared" si="15"/>
        <v>Dominik Masin</v>
      </c>
      <c r="F251" t="s">
        <v>1029</v>
      </c>
      <c r="G251" t="s">
        <v>82</v>
      </c>
      <c r="H251" s="292">
        <v>894167</v>
      </c>
      <c r="I251" s="292">
        <v>0</v>
      </c>
      <c r="J251" s="292">
        <v>832500</v>
      </c>
      <c r="K251" s="292" t="s">
        <v>8</v>
      </c>
      <c r="L251" s="292">
        <v>0</v>
      </c>
      <c r="M251" s="292">
        <v>0</v>
      </c>
      <c r="N251" s="292">
        <v>0</v>
      </c>
    </row>
    <row r="252" spans="1:14" x14ac:dyDescent="0.25">
      <c r="A252" t="s">
        <v>272</v>
      </c>
      <c r="B252" s="39">
        <f t="shared" si="12"/>
        <v>7</v>
      </c>
      <c r="C252" s="39" t="str">
        <f t="shared" si="13"/>
        <v>Dougie</v>
      </c>
      <c r="D252" s="39" t="str">
        <f t="shared" si="14"/>
        <v>Hamilton</v>
      </c>
      <c r="E252" s="39" t="str">
        <f t="shared" si="15"/>
        <v>Dougie Hamilton</v>
      </c>
      <c r="F252" t="s">
        <v>1046</v>
      </c>
      <c r="G252" t="s">
        <v>388</v>
      </c>
      <c r="H252" s="292">
        <v>5750000</v>
      </c>
      <c r="I252" s="292">
        <v>5750000</v>
      </c>
      <c r="J252" s="292">
        <v>5750000</v>
      </c>
      <c r="K252" s="292">
        <v>6000000</v>
      </c>
      <c r="L252" s="292">
        <v>6000000</v>
      </c>
      <c r="M252" s="292" t="s">
        <v>7</v>
      </c>
      <c r="N252" s="292">
        <v>0</v>
      </c>
    </row>
    <row r="253" spans="1:14" x14ac:dyDescent="0.25">
      <c r="A253" t="s">
        <v>660</v>
      </c>
      <c r="B253" s="39">
        <f t="shared" si="12"/>
        <v>6</v>
      </c>
      <c r="C253" s="39" t="str">
        <f t="shared" si="13"/>
        <v>Doyle</v>
      </c>
      <c r="D253" s="39" t="str">
        <f t="shared" si="14"/>
        <v>Somerby</v>
      </c>
      <c r="E253" s="39" t="str">
        <f t="shared" si="15"/>
        <v>Doyle Somerby</v>
      </c>
      <c r="F253" t="s">
        <v>1038</v>
      </c>
      <c r="G253" t="s">
        <v>82</v>
      </c>
      <c r="H253" s="292">
        <v>750000</v>
      </c>
      <c r="I253" s="292">
        <v>0</v>
      </c>
      <c r="J253" s="292">
        <v>725000</v>
      </c>
      <c r="K253" s="292" t="s">
        <v>8</v>
      </c>
      <c r="L253" s="292">
        <v>0</v>
      </c>
      <c r="M253" s="292">
        <v>0</v>
      </c>
      <c r="N253" s="292">
        <v>0</v>
      </c>
    </row>
    <row r="254" spans="1:14" x14ac:dyDescent="0.25">
      <c r="A254" t="s">
        <v>1065</v>
      </c>
      <c r="B254" s="39">
        <f t="shared" si="12"/>
        <v>5</v>
      </c>
      <c r="C254" s="39" t="str">
        <f t="shared" si="13"/>
        <v>Drew</v>
      </c>
      <c r="D254" s="39" t="str">
        <f t="shared" si="14"/>
        <v>Doughty</v>
      </c>
      <c r="E254" s="39" t="str">
        <f t="shared" si="15"/>
        <v>Drew Doughty</v>
      </c>
      <c r="F254" t="s">
        <v>1022</v>
      </c>
      <c r="G254" t="s">
        <v>388</v>
      </c>
      <c r="H254" s="292">
        <v>7000000</v>
      </c>
      <c r="I254" s="292">
        <v>0</v>
      </c>
      <c r="J254" s="292">
        <v>7650000</v>
      </c>
      <c r="K254" s="292" t="s">
        <v>7</v>
      </c>
      <c r="L254" s="292">
        <v>0</v>
      </c>
      <c r="M254" s="292">
        <v>0</v>
      </c>
      <c r="N254" s="292">
        <v>0</v>
      </c>
    </row>
    <row r="255" spans="1:14" x14ac:dyDescent="0.25">
      <c r="A255" t="s">
        <v>494</v>
      </c>
      <c r="B255" s="39">
        <f t="shared" si="12"/>
        <v>7</v>
      </c>
      <c r="C255" s="39" t="str">
        <f t="shared" si="13"/>
        <v>Dryden</v>
      </c>
      <c r="D255" s="39" t="str">
        <f t="shared" si="14"/>
        <v>Hunt</v>
      </c>
      <c r="E255" s="39" t="str">
        <f t="shared" si="15"/>
        <v>Dryden Hunt</v>
      </c>
      <c r="F255" t="s">
        <v>1037</v>
      </c>
      <c r="G255" t="s">
        <v>93</v>
      </c>
      <c r="H255" s="292">
        <v>809167</v>
      </c>
      <c r="I255" s="292">
        <v>0</v>
      </c>
      <c r="J255" s="292">
        <v>867500</v>
      </c>
      <c r="K255" s="292" t="s">
        <v>8</v>
      </c>
      <c r="L255" s="292">
        <v>0</v>
      </c>
      <c r="M255" s="292">
        <v>0</v>
      </c>
      <c r="N255" s="292">
        <v>0</v>
      </c>
    </row>
    <row r="256" spans="1:14" x14ac:dyDescent="0.25">
      <c r="A256" t="s">
        <v>220</v>
      </c>
      <c r="B256" s="39">
        <f t="shared" si="12"/>
        <v>7</v>
      </c>
      <c r="C256" s="39" t="str">
        <f t="shared" si="13"/>
        <v>Duncan</v>
      </c>
      <c r="D256" s="39" t="str">
        <f t="shared" si="14"/>
        <v>Keith</v>
      </c>
      <c r="E256" s="39" t="str">
        <f t="shared" si="15"/>
        <v>Duncan Keith</v>
      </c>
      <c r="F256" t="s">
        <v>1021</v>
      </c>
      <c r="G256" t="s">
        <v>389</v>
      </c>
      <c r="H256" s="292">
        <v>5550770</v>
      </c>
      <c r="I256" s="292">
        <v>5550770</v>
      </c>
      <c r="J256" s="292">
        <v>4500000</v>
      </c>
      <c r="K256" s="292">
        <v>3500000</v>
      </c>
      <c r="L256" s="292">
        <v>2650000</v>
      </c>
      <c r="M256" s="292">
        <v>2100000</v>
      </c>
      <c r="N256" s="292">
        <v>1650000</v>
      </c>
    </row>
    <row r="257" spans="1:14" x14ac:dyDescent="0.25">
      <c r="A257" t="s">
        <v>499</v>
      </c>
      <c r="B257" s="39">
        <f t="shared" si="12"/>
        <v>7</v>
      </c>
      <c r="C257" s="39" t="str">
        <f t="shared" si="13"/>
        <v>Dustin</v>
      </c>
      <c r="D257" s="39" t="str">
        <f t="shared" si="14"/>
        <v>Brown</v>
      </c>
      <c r="E257" s="39" t="str">
        <f t="shared" si="15"/>
        <v>Dustin Brown</v>
      </c>
      <c r="F257" t="s">
        <v>1022</v>
      </c>
      <c r="G257" t="s">
        <v>88</v>
      </c>
      <c r="H257" s="292">
        <v>5875000</v>
      </c>
      <c r="I257" s="292">
        <v>5875000</v>
      </c>
      <c r="J257" s="292">
        <v>5500000</v>
      </c>
      <c r="K257" s="292">
        <v>5500000</v>
      </c>
      <c r="L257" s="292">
        <v>4000000</v>
      </c>
      <c r="M257" s="292">
        <v>4000000</v>
      </c>
      <c r="N257" s="292" t="s">
        <v>7</v>
      </c>
    </row>
    <row r="258" spans="1:14" x14ac:dyDescent="0.25">
      <c r="A258" t="s">
        <v>295</v>
      </c>
      <c r="B258" s="39">
        <f t="shared" si="12"/>
        <v>7</v>
      </c>
      <c r="C258" s="39" t="str">
        <f t="shared" si="13"/>
        <v>Dustin</v>
      </c>
      <c r="D258" s="39" t="str">
        <f t="shared" si="14"/>
        <v>Byfuglien</v>
      </c>
      <c r="E258" s="39" t="str">
        <f t="shared" si="15"/>
        <v>Dustin Byfuglien</v>
      </c>
      <c r="F258" t="s">
        <v>1034</v>
      </c>
      <c r="G258" t="s">
        <v>388</v>
      </c>
      <c r="H258" s="292">
        <v>7600000</v>
      </c>
      <c r="I258" s="292">
        <v>7600000</v>
      </c>
      <c r="J258" s="292">
        <v>8000000</v>
      </c>
      <c r="K258" s="292">
        <v>8000000</v>
      </c>
      <c r="L258" s="292">
        <v>6000000</v>
      </c>
      <c r="M258" s="292" t="s">
        <v>7</v>
      </c>
      <c r="N258" s="292">
        <v>0</v>
      </c>
    </row>
    <row r="259" spans="1:14" x14ac:dyDescent="0.25">
      <c r="A259" t="s">
        <v>820</v>
      </c>
      <c r="B259" s="39">
        <f t="shared" ref="B259:B322" si="16">SEARCH(" ",A259,1)</f>
        <v>6</v>
      </c>
      <c r="C259" s="39" t="str">
        <f t="shared" ref="C259:C322" si="17">LEFT(A259,B259-1)</f>
        <v>Dylan</v>
      </c>
      <c r="D259" s="39" t="str">
        <f t="shared" ref="D259:D322" si="18">MID(A259,B259+1,LEN(A259)-B259)</f>
        <v>Coghlan</v>
      </c>
      <c r="E259" s="39" t="str">
        <f t="shared" ref="E259:E322" si="19">C259&amp;" "&amp;D259</f>
        <v>Dylan Coghlan</v>
      </c>
      <c r="F259" t="s">
        <v>1051</v>
      </c>
      <c r="G259" t="s">
        <v>82</v>
      </c>
      <c r="H259" s="292">
        <v>731667</v>
      </c>
      <c r="I259" s="292">
        <v>731667</v>
      </c>
      <c r="J259" s="292">
        <v>750000</v>
      </c>
      <c r="K259" s="292">
        <v>750000</v>
      </c>
      <c r="L259" s="292" t="s">
        <v>8</v>
      </c>
      <c r="M259" s="292">
        <v>0</v>
      </c>
      <c r="N259" s="292">
        <v>0</v>
      </c>
    </row>
    <row r="260" spans="1:14" x14ac:dyDescent="0.25">
      <c r="A260" t="s">
        <v>819</v>
      </c>
      <c r="B260" s="39">
        <f t="shared" si="16"/>
        <v>6</v>
      </c>
      <c r="C260" s="39" t="str">
        <f t="shared" si="17"/>
        <v>Dylan</v>
      </c>
      <c r="D260" s="39" t="str">
        <f t="shared" si="18"/>
        <v>Ferguson</v>
      </c>
      <c r="E260" s="39" t="str">
        <f t="shared" si="19"/>
        <v>Dylan Ferguson</v>
      </c>
      <c r="F260" t="s">
        <v>1051</v>
      </c>
      <c r="G260" t="s">
        <v>128</v>
      </c>
      <c r="H260" s="292">
        <v>716667</v>
      </c>
      <c r="I260" s="292">
        <v>716667</v>
      </c>
      <c r="J260" s="292">
        <v>700000</v>
      </c>
      <c r="K260" s="292">
        <v>750000</v>
      </c>
      <c r="L260" s="292" t="s">
        <v>8</v>
      </c>
      <c r="M260" s="292">
        <v>0</v>
      </c>
      <c r="N260" s="292">
        <v>0</v>
      </c>
    </row>
    <row r="261" spans="1:14" x14ac:dyDescent="0.25">
      <c r="A261" t="s">
        <v>406</v>
      </c>
      <c r="B261" s="39">
        <f t="shared" si="16"/>
        <v>6</v>
      </c>
      <c r="C261" s="39" t="str">
        <f t="shared" si="17"/>
        <v>Dylan</v>
      </c>
      <c r="D261" s="39" t="str">
        <f t="shared" si="18"/>
        <v>McIlrath</v>
      </c>
      <c r="E261" s="39" t="str">
        <f t="shared" si="19"/>
        <v>Dylan McIlrath</v>
      </c>
      <c r="F261" t="s">
        <v>1045</v>
      </c>
      <c r="G261" t="s">
        <v>82</v>
      </c>
      <c r="H261" s="292">
        <v>650000</v>
      </c>
      <c r="I261" s="292">
        <v>0</v>
      </c>
      <c r="J261" s="292">
        <v>650000</v>
      </c>
      <c r="K261" s="292" t="s">
        <v>7</v>
      </c>
      <c r="L261" s="292">
        <v>0</v>
      </c>
      <c r="M261" s="292">
        <v>0</v>
      </c>
      <c r="N261" s="292">
        <v>0</v>
      </c>
    </row>
    <row r="262" spans="1:14" x14ac:dyDescent="0.25">
      <c r="A262" t="s">
        <v>400</v>
      </c>
      <c r="B262" s="39">
        <f t="shared" si="16"/>
        <v>6</v>
      </c>
      <c r="C262" s="39" t="str">
        <f t="shared" si="17"/>
        <v>Dylan</v>
      </c>
      <c r="D262" s="39" t="str">
        <f t="shared" si="18"/>
        <v>Sadowy</v>
      </c>
      <c r="E262" s="39" t="str">
        <f t="shared" si="19"/>
        <v>Dylan Sadowy</v>
      </c>
      <c r="F262" t="s">
        <v>1045</v>
      </c>
      <c r="G262" t="s">
        <v>82</v>
      </c>
      <c r="H262" s="292">
        <v>925000</v>
      </c>
      <c r="I262" s="292">
        <v>0</v>
      </c>
      <c r="J262" s="292">
        <v>925000</v>
      </c>
      <c r="K262" s="292" t="s">
        <v>8</v>
      </c>
      <c r="L262" s="292">
        <v>0</v>
      </c>
      <c r="M262" s="292">
        <v>0</v>
      </c>
      <c r="N262" s="292">
        <v>0</v>
      </c>
    </row>
    <row r="263" spans="1:14" x14ac:dyDescent="0.25">
      <c r="A263" t="s">
        <v>850</v>
      </c>
      <c r="B263" s="39">
        <f t="shared" si="16"/>
        <v>6</v>
      </c>
      <c r="C263" s="39" t="str">
        <f t="shared" si="17"/>
        <v>Dylan</v>
      </c>
      <c r="D263" s="39" t="str">
        <f t="shared" si="18"/>
        <v>Strome</v>
      </c>
      <c r="E263" s="39" t="str">
        <f t="shared" si="19"/>
        <v>Dylan Strome</v>
      </c>
      <c r="F263" t="s">
        <v>1042</v>
      </c>
      <c r="G263" t="s">
        <v>73</v>
      </c>
      <c r="H263" s="292">
        <v>3338333</v>
      </c>
      <c r="I263" s="292">
        <v>3338333</v>
      </c>
      <c r="J263" s="292">
        <v>832500</v>
      </c>
      <c r="K263" s="292">
        <v>832500</v>
      </c>
      <c r="L263" s="292" t="s">
        <v>8</v>
      </c>
      <c r="M263" s="292">
        <v>0</v>
      </c>
      <c r="N263" s="292">
        <v>0</v>
      </c>
    </row>
    <row r="264" spans="1:14" x14ac:dyDescent="0.25">
      <c r="A264" t="s">
        <v>574</v>
      </c>
      <c r="B264" s="39">
        <f t="shared" si="16"/>
        <v>6</v>
      </c>
      <c r="C264" s="39" t="str">
        <f t="shared" si="17"/>
        <v>Dylan</v>
      </c>
      <c r="D264" s="39" t="str">
        <f t="shared" si="18"/>
        <v>Wells</v>
      </c>
      <c r="E264" s="39" t="str">
        <f t="shared" si="19"/>
        <v>Dylan Wells</v>
      </c>
      <c r="F264" t="s">
        <v>1030</v>
      </c>
      <c r="G264" t="s">
        <v>128</v>
      </c>
      <c r="H264" s="292">
        <v>925000</v>
      </c>
      <c r="I264" s="292">
        <v>925000</v>
      </c>
      <c r="J264" s="292">
        <v>742500</v>
      </c>
      <c r="K264" s="292">
        <v>792500</v>
      </c>
      <c r="L264" s="292" t="s">
        <v>8</v>
      </c>
      <c r="M264" s="292">
        <v>0</v>
      </c>
      <c r="N264" s="292">
        <v>0</v>
      </c>
    </row>
    <row r="265" spans="1:14" x14ac:dyDescent="0.25">
      <c r="A265" t="s">
        <v>869</v>
      </c>
      <c r="B265" s="39">
        <f t="shared" si="16"/>
        <v>6</v>
      </c>
      <c r="C265" s="39" t="str">
        <f t="shared" si="17"/>
        <v>Dysin</v>
      </c>
      <c r="D265" s="39" t="str">
        <f t="shared" si="18"/>
        <v>Mayo</v>
      </c>
      <c r="E265" s="39" t="str">
        <f t="shared" si="19"/>
        <v>Dysin Mayo</v>
      </c>
      <c r="F265" t="s">
        <v>1042</v>
      </c>
      <c r="G265" t="s">
        <v>82</v>
      </c>
      <c r="H265" s="292">
        <v>798333</v>
      </c>
      <c r="I265" s="292">
        <v>0</v>
      </c>
      <c r="J265" s="292">
        <v>650000</v>
      </c>
      <c r="K265" s="292" t="s">
        <v>8</v>
      </c>
      <c r="L265" s="292">
        <v>0</v>
      </c>
      <c r="M265" s="292">
        <v>0</v>
      </c>
      <c r="N265" s="292">
        <v>0</v>
      </c>
    </row>
    <row r="266" spans="1:14" x14ac:dyDescent="0.25">
      <c r="A266" t="s">
        <v>950</v>
      </c>
      <c r="B266" s="39">
        <f t="shared" si="16"/>
        <v>6</v>
      </c>
      <c r="C266" s="39" t="str">
        <f t="shared" si="17"/>
        <v>Eamon</v>
      </c>
      <c r="D266" s="39" t="str">
        <f t="shared" si="18"/>
        <v>McAdam</v>
      </c>
      <c r="E266" s="39" t="str">
        <f t="shared" si="19"/>
        <v>Eamon McAdam</v>
      </c>
      <c r="F266" t="s">
        <v>1050</v>
      </c>
      <c r="G266" t="s">
        <v>128</v>
      </c>
      <c r="H266" s="292">
        <v>950000</v>
      </c>
      <c r="I266" s="292">
        <v>0</v>
      </c>
      <c r="J266" s="292">
        <v>925000</v>
      </c>
      <c r="K266" s="292" t="s">
        <v>8</v>
      </c>
      <c r="L266" s="292">
        <v>0</v>
      </c>
      <c r="M266" s="292">
        <v>0</v>
      </c>
      <c r="N266" s="292">
        <v>0</v>
      </c>
    </row>
    <row r="267" spans="1:14" x14ac:dyDescent="0.25">
      <c r="A267" t="s">
        <v>164</v>
      </c>
      <c r="B267" s="39">
        <f t="shared" si="16"/>
        <v>5</v>
      </c>
      <c r="C267" s="39" t="str">
        <f t="shared" si="17"/>
        <v>Eeli</v>
      </c>
      <c r="D267" s="39" t="str">
        <f t="shared" si="18"/>
        <v>Tolvanen</v>
      </c>
      <c r="E267" s="39" t="str">
        <f t="shared" si="19"/>
        <v>Eeli Tolvanen</v>
      </c>
      <c r="F267" t="s">
        <v>1026</v>
      </c>
      <c r="G267" t="s">
        <v>93</v>
      </c>
      <c r="H267" s="292">
        <v>3145833</v>
      </c>
      <c r="I267" s="292">
        <v>3145833</v>
      </c>
      <c r="J267" s="292">
        <v>925000</v>
      </c>
      <c r="K267" s="292">
        <v>925000</v>
      </c>
      <c r="L267" s="292" t="s">
        <v>8</v>
      </c>
      <c r="M267" s="292">
        <v>0</v>
      </c>
      <c r="N267" s="292">
        <v>0</v>
      </c>
    </row>
    <row r="268" spans="1:14" x14ac:dyDescent="0.25">
      <c r="A268" t="s">
        <v>558</v>
      </c>
      <c r="B268" s="39">
        <f t="shared" si="16"/>
        <v>5</v>
      </c>
      <c r="C268" s="39" t="str">
        <f t="shared" si="17"/>
        <v>Emil</v>
      </c>
      <c r="D268" s="39" t="str">
        <f t="shared" si="18"/>
        <v>Johansson</v>
      </c>
      <c r="E268" s="39" t="str">
        <f t="shared" si="19"/>
        <v>Emil Johansson</v>
      </c>
      <c r="F268" t="s">
        <v>1040</v>
      </c>
      <c r="G268" t="s">
        <v>82</v>
      </c>
      <c r="H268" s="292">
        <v>925000</v>
      </c>
      <c r="I268" s="292">
        <v>925000</v>
      </c>
      <c r="J268" s="292">
        <v>767500</v>
      </c>
      <c r="K268" s="292">
        <v>842500</v>
      </c>
      <c r="L268" s="292" t="s">
        <v>8</v>
      </c>
      <c r="M268" s="292">
        <v>0</v>
      </c>
      <c r="N268" s="292">
        <v>0</v>
      </c>
    </row>
    <row r="269" spans="1:14" x14ac:dyDescent="0.25">
      <c r="A269" t="s">
        <v>781</v>
      </c>
      <c r="B269" s="39">
        <f t="shared" si="16"/>
        <v>5</v>
      </c>
      <c r="C269" s="39" t="str">
        <f t="shared" si="17"/>
        <v>Emil</v>
      </c>
      <c r="D269" s="39" t="str">
        <f t="shared" si="18"/>
        <v>Pettersson</v>
      </c>
      <c r="E269" s="39" t="str">
        <f t="shared" si="19"/>
        <v>Emil Pettersson</v>
      </c>
      <c r="F269" t="s">
        <v>1026</v>
      </c>
      <c r="G269" t="s">
        <v>73</v>
      </c>
      <c r="H269" s="292">
        <v>925000</v>
      </c>
      <c r="I269" s="292">
        <v>0</v>
      </c>
      <c r="J269" s="292">
        <v>742500</v>
      </c>
      <c r="K269" s="292" t="s">
        <v>8</v>
      </c>
      <c r="L269" s="292">
        <v>0</v>
      </c>
      <c r="M269" s="292">
        <v>0</v>
      </c>
      <c r="N269" s="292">
        <v>0</v>
      </c>
    </row>
    <row r="270" spans="1:14" x14ac:dyDescent="0.25">
      <c r="A270" t="s">
        <v>749</v>
      </c>
      <c r="B270" s="39">
        <f t="shared" si="16"/>
        <v>5</v>
      </c>
      <c r="C270" s="39" t="str">
        <f t="shared" si="17"/>
        <v>Eric</v>
      </c>
      <c r="D270" s="39" t="str">
        <f t="shared" si="18"/>
        <v>Cornel</v>
      </c>
      <c r="E270" s="39" t="str">
        <f t="shared" si="19"/>
        <v>Eric Cornel</v>
      </c>
      <c r="F270" t="s">
        <v>1049</v>
      </c>
      <c r="G270" t="s">
        <v>73</v>
      </c>
      <c r="H270" s="292">
        <v>925000</v>
      </c>
      <c r="I270" s="292">
        <v>0</v>
      </c>
      <c r="J270" s="292">
        <v>742500</v>
      </c>
      <c r="K270" s="292" t="s">
        <v>8</v>
      </c>
      <c r="L270" s="292">
        <v>0</v>
      </c>
      <c r="M270" s="292">
        <v>0</v>
      </c>
      <c r="N270" s="292">
        <v>0</v>
      </c>
    </row>
    <row r="271" spans="1:14" x14ac:dyDescent="0.25">
      <c r="A271" t="s">
        <v>978</v>
      </c>
      <c r="B271" s="39">
        <f t="shared" si="16"/>
        <v>5</v>
      </c>
      <c r="C271" s="39" t="str">
        <f t="shared" si="17"/>
        <v>Eric</v>
      </c>
      <c r="D271" s="39" t="str">
        <f t="shared" si="18"/>
        <v>Gryba</v>
      </c>
      <c r="E271" s="39" t="str">
        <f t="shared" si="19"/>
        <v>Eric Gryba</v>
      </c>
      <c r="F271" t="s">
        <v>1030</v>
      </c>
      <c r="G271" t="s">
        <v>82</v>
      </c>
      <c r="H271" s="292">
        <v>900000</v>
      </c>
      <c r="I271" s="292">
        <v>0</v>
      </c>
      <c r="J271" s="292">
        <v>900000</v>
      </c>
      <c r="K271" s="292" t="s">
        <v>7</v>
      </c>
      <c r="L271" s="292">
        <v>0</v>
      </c>
      <c r="M271" s="292">
        <v>0</v>
      </c>
      <c r="N271" s="292">
        <v>0</v>
      </c>
    </row>
    <row r="272" spans="1:14" x14ac:dyDescent="0.25">
      <c r="A272" t="s">
        <v>346</v>
      </c>
      <c r="B272" s="39">
        <f t="shared" si="16"/>
        <v>5</v>
      </c>
      <c r="C272" s="39" t="str">
        <f t="shared" si="17"/>
        <v>Eric</v>
      </c>
      <c r="D272" s="39" t="str">
        <f t="shared" si="18"/>
        <v>Staal</v>
      </c>
      <c r="E272" s="39" t="str">
        <f t="shared" si="19"/>
        <v>Eric Staal</v>
      </c>
      <c r="F272" t="s">
        <v>1035</v>
      </c>
      <c r="G272" t="s">
        <v>73</v>
      </c>
      <c r="H272" s="292">
        <v>3500000</v>
      </c>
      <c r="I272" s="292">
        <v>0</v>
      </c>
      <c r="J272" s="292">
        <v>3500000</v>
      </c>
      <c r="K272" s="292" t="s">
        <v>7</v>
      </c>
      <c r="L272" s="292">
        <v>0</v>
      </c>
      <c r="M272" s="292">
        <v>0</v>
      </c>
      <c r="N272" s="292">
        <v>0</v>
      </c>
    </row>
    <row r="273" spans="1:14" x14ac:dyDescent="0.25">
      <c r="A273" t="s">
        <v>152</v>
      </c>
      <c r="B273" s="39">
        <f t="shared" si="16"/>
        <v>5</v>
      </c>
      <c r="C273" s="39" t="str">
        <f t="shared" si="17"/>
        <v>Erik</v>
      </c>
      <c r="D273" s="39" t="str">
        <f t="shared" si="18"/>
        <v>Brannstrom</v>
      </c>
      <c r="E273" s="39" t="str">
        <f t="shared" si="19"/>
        <v>Erik Brannstrom</v>
      </c>
      <c r="F273" t="s">
        <v>1051</v>
      </c>
      <c r="G273">
        <v>0</v>
      </c>
      <c r="H273" s="292">
        <v>1375000</v>
      </c>
      <c r="I273" s="292">
        <v>1375000</v>
      </c>
      <c r="J273" s="292">
        <v>925000</v>
      </c>
      <c r="K273" s="292">
        <v>925000</v>
      </c>
      <c r="L273" s="292" t="s">
        <v>8</v>
      </c>
      <c r="M273" s="292">
        <v>0</v>
      </c>
      <c r="N273" s="292">
        <v>0</v>
      </c>
    </row>
    <row r="274" spans="1:14" x14ac:dyDescent="0.25">
      <c r="A274" t="s">
        <v>708</v>
      </c>
      <c r="B274" s="39">
        <f t="shared" si="16"/>
        <v>5</v>
      </c>
      <c r="C274" s="39" t="str">
        <f t="shared" si="17"/>
        <v>Erik</v>
      </c>
      <c r="D274" s="39" t="str">
        <f t="shared" si="18"/>
        <v>Burgdoerfer</v>
      </c>
      <c r="E274" s="39" t="str">
        <f t="shared" si="19"/>
        <v>Erik Burgdoerfer</v>
      </c>
      <c r="F274" t="s">
        <v>1039</v>
      </c>
      <c r="G274" t="s">
        <v>82</v>
      </c>
      <c r="H274" s="292">
        <v>650000</v>
      </c>
      <c r="I274" s="292">
        <v>0</v>
      </c>
      <c r="J274" s="292">
        <v>650000</v>
      </c>
      <c r="K274" s="292" t="s">
        <v>7</v>
      </c>
      <c r="L274" s="292">
        <v>0</v>
      </c>
      <c r="M274" s="292">
        <v>0</v>
      </c>
      <c r="N274" s="292">
        <v>0</v>
      </c>
    </row>
    <row r="275" spans="1:14" x14ac:dyDescent="0.25">
      <c r="A275" t="s">
        <v>541</v>
      </c>
      <c r="B275" s="39">
        <f t="shared" si="16"/>
        <v>5</v>
      </c>
      <c r="C275" s="39" t="str">
        <f t="shared" si="17"/>
        <v>Erik</v>
      </c>
      <c r="D275" s="39" t="str">
        <f t="shared" si="18"/>
        <v>Cernak</v>
      </c>
      <c r="E275" s="39" t="str">
        <f t="shared" si="19"/>
        <v>Erik Cernak</v>
      </c>
      <c r="F275" t="s">
        <v>1029</v>
      </c>
      <c r="G275" t="s">
        <v>82</v>
      </c>
      <c r="H275" s="292">
        <v>894167</v>
      </c>
      <c r="I275" s="292">
        <v>0</v>
      </c>
      <c r="J275" s="292">
        <v>685000</v>
      </c>
      <c r="K275" s="292" t="s">
        <v>8</v>
      </c>
      <c r="L275" s="292">
        <v>0</v>
      </c>
      <c r="M275" s="292">
        <v>0</v>
      </c>
      <c r="N275" s="292">
        <v>0</v>
      </c>
    </row>
    <row r="276" spans="1:14" x14ac:dyDescent="0.25">
      <c r="A276" t="s">
        <v>345</v>
      </c>
      <c r="B276" s="39">
        <f t="shared" si="16"/>
        <v>5</v>
      </c>
      <c r="C276" s="39" t="str">
        <f t="shared" si="17"/>
        <v>Erik</v>
      </c>
      <c r="D276" s="39" t="str">
        <f t="shared" si="18"/>
        <v>Haula</v>
      </c>
      <c r="E276" s="39" t="str">
        <f t="shared" si="19"/>
        <v>Erik Haula</v>
      </c>
      <c r="F276" t="s">
        <v>1051</v>
      </c>
      <c r="G276" t="s">
        <v>93</v>
      </c>
      <c r="H276" s="292">
        <v>2750000</v>
      </c>
      <c r="I276" s="292">
        <v>2750000</v>
      </c>
      <c r="J276" s="292">
        <v>2750000</v>
      </c>
      <c r="K276" s="292">
        <v>2750000</v>
      </c>
      <c r="L276" s="292" t="s">
        <v>7</v>
      </c>
      <c r="M276" s="292">
        <v>0</v>
      </c>
      <c r="N276" s="292">
        <v>0</v>
      </c>
    </row>
    <row r="277" spans="1:14" x14ac:dyDescent="0.25">
      <c r="A277" t="s">
        <v>1073</v>
      </c>
      <c r="B277" s="39">
        <f t="shared" si="16"/>
        <v>5</v>
      </c>
      <c r="C277" s="39" t="str">
        <f t="shared" si="17"/>
        <v>Erik</v>
      </c>
      <c r="D277" s="39" t="str">
        <f t="shared" si="18"/>
        <v>Johnson</v>
      </c>
      <c r="E277" s="39" t="str">
        <f t="shared" si="19"/>
        <v>Erik Johnson</v>
      </c>
      <c r="F277" t="s">
        <v>1043</v>
      </c>
      <c r="G277" t="s">
        <v>388</v>
      </c>
      <c r="H277" s="292">
        <v>6000000</v>
      </c>
      <c r="I277" s="292">
        <v>6000000</v>
      </c>
      <c r="J277" s="292">
        <v>6000000</v>
      </c>
      <c r="K277" s="292">
        <v>6000000</v>
      </c>
      <c r="L277" s="292">
        <v>6000000</v>
      </c>
      <c r="M277" s="292">
        <v>6000000</v>
      </c>
      <c r="N277" s="292">
        <v>6000000</v>
      </c>
    </row>
    <row r="278" spans="1:14" x14ac:dyDescent="0.25">
      <c r="A278" t="s">
        <v>236</v>
      </c>
      <c r="B278" s="39">
        <f t="shared" si="16"/>
        <v>5</v>
      </c>
      <c r="C278" s="39" t="str">
        <f t="shared" si="17"/>
        <v>Erik</v>
      </c>
      <c r="D278" s="39" t="str">
        <f t="shared" si="18"/>
        <v>Karlsson</v>
      </c>
      <c r="E278" s="39" t="str">
        <f t="shared" si="19"/>
        <v>Erik Karlsson</v>
      </c>
      <c r="F278" t="s">
        <v>1039</v>
      </c>
      <c r="G278" t="s">
        <v>388</v>
      </c>
      <c r="H278" s="292">
        <v>6500000</v>
      </c>
      <c r="I278" s="292">
        <v>0</v>
      </c>
      <c r="J278" s="292">
        <v>7500000</v>
      </c>
      <c r="K278" s="292" t="s">
        <v>7</v>
      </c>
      <c r="L278" s="292">
        <v>0</v>
      </c>
      <c r="M278" s="292">
        <v>0</v>
      </c>
      <c r="N278" s="292">
        <v>0</v>
      </c>
    </row>
    <row r="279" spans="1:14" x14ac:dyDescent="0.25">
      <c r="A279" t="s">
        <v>216</v>
      </c>
      <c r="B279" s="39">
        <f t="shared" si="16"/>
        <v>4</v>
      </c>
      <c r="C279" s="39" t="str">
        <f t="shared" si="17"/>
        <v>Esa</v>
      </c>
      <c r="D279" s="39" t="str">
        <f t="shared" si="18"/>
        <v>Lindell</v>
      </c>
      <c r="E279" s="39" t="str">
        <f t="shared" si="19"/>
        <v>Esa Lindell</v>
      </c>
      <c r="F279" t="s">
        <v>1025</v>
      </c>
      <c r="G279" t="s">
        <v>389</v>
      </c>
      <c r="H279" s="292">
        <v>2200000</v>
      </c>
      <c r="I279" s="292">
        <v>0</v>
      </c>
      <c r="J279" s="292">
        <v>2200000</v>
      </c>
      <c r="K279" s="292" t="s">
        <v>8</v>
      </c>
      <c r="L279" s="292">
        <v>0</v>
      </c>
      <c r="M279" s="292">
        <v>0</v>
      </c>
      <c r="N279" s="292">
        <v>0</v>
      </c>
    </row>
    <row r="280" spans="1:14" x14ac:dyDescent="0.25">
      <c r="A280" t="s">
        <v>577</v>
      </c>
      <c r="B280" s="39">
        <f t="shared" si="16"/>
        <v>6</v>
      </c>
      <c r="C280" s="39" t="str">
        <f t="shared" si="17"/>
        <v>Ethan</v>
      </c>
      <c r="D280" s="39" t="str">
        <f t="shared" si="18"/>
        <v>Bear</v>
      </c>
      <c r="E280" s="39" t="str">
        <f t="shared" si="19"/>
        <v>Ethan Bear</v>
      </c>
      <c r="F280" t="s">
        <v>1030</v>
      </c>
      <c r="G280" t="s">
        <v>388</v>
      </c>
      <c r="H280" s="292">
        <v>773333</v>
      </c>
      <c r="I280" s="292">
        <v>773333</v>
      </c>
      <c r="J280" s="292">
        <v>730000</v>
      </c>
      <c r="K280" s="292">
        <v>700000</v>
      </c>
      <c r="L280" s="292" t="s">
        <v>8</v>
      </c>
      <c r="M280" s="292">
        <v>0</v>
      </c>
      <c r="N280" s="292">
        <v>0</v>
      </c>
    </row>
    <row r="281" spans="1:14" x14ac:dyDescent="0.25">
      <c r="A281" t="s">
        <v>420</v>
      </c>
      <c r="B281" s="39">
        <f t="shared" si="16"/>
        <v>5</v>
      </c>
      <c r="C281" s="39" t="str">
        <f t="shared" si="17"/>
        <v>Evan</v>
      </c>
      <c r="D281" s="39" t="str">
        <f t="shared" si="18"/>
        <v>Fitzpatrick</v>
      </c>
      <c r="E281" s="39" t="str">
        <f t="shared" si="19"/>
        <v>Evan Fitzpatrick</v>
      </c>
      <c r="F281" t="s">
        <v>1036</v>
      </c>
      <c r="G281" t="s">
        <v>128</v>
      </c>
      <c r="H281" s="292">
        <v>925000</v>
      </c>
      <c r="I281" s="292">
        <v>925000</v>
      </c>
      <c r="J281" s="292">
        <v>742500</v>
      </c>
      <c r="K281" s="292">
        <v>867500</v>
      </c>
      <c r="L281" s="292" t="s">
        <v>8</v>
      </c>
      <c r="M281" s="292">
        <v>0</v>
      </c>
      <c r="N281" s="292">
        <v>0</v>
      </c>
    </row>
    <row r="282" spans="1:14" x14ac:dyDescent="0.25">
      <c r="A282" t="s">
        <v>846</v>
      </c>
      <c r="B282" s="39">
        <f t="shared" si="16"/>
        <v>5</v>
      </c>
      <c r="C282" s="39" t="str">
        <f t="shared" si="17"/>
        <v>Evan</v>
      </c>
      <c r="D282" s="39" t="str">
        <f t="shared" si="18"/>
        <v>McEneny</v>
      </c>
      <c r="E282" s="39" t="str">
        <f t="shared" si="19"/>
        <v>Evan McEneny</v>
      </c>
      <c r="F282" t="s">
        <v>1047</v>
      </c>
      <c r="G282" t="s">
        <v>82</v>
      </c>
      <c r="H282" s="292">
        <v>657500</v>
      </c>
      <c r="I282" s="292">
        <v>0</v>
      </c>
      <c r="J282" s="292">
        <v>650000</v>
      </c>
      <c r="K282" s="292" t="s">
        <v>8</v>
      </c>
      <c r="L282" s="292">
        <v>0</v>
      </c>
      <c r="M282" s="292">
        <v>0</v>
      </c>
      <c r="N282" s="292">
        <v>0</v>
      </c>
    </row>
    <row r="283" spans="1:14" x14ac:dyDescent="0.25">
      <c r="A283" t="s">
        <v>739</v>
      </c>
      <c r="B283" s="39">
        <f t="shared" si="16"/>
        <v>5</v>
      </c>
      <c r="C283" s="39" t="str">
        <f t="shared" si="17"/>
        <v>Evan</v>
      </c>
      <c r="D283" s="39" t="str">
        <f t="shared" si="18"/>
        <v>Rodrigues</v>
      </c>
      <c r="E283" s="39" t="str">
        <f t="shared" si="19"/>
        <v>Evan Rodrigues</v>
      </c>
      <c r="F283" t="s">
        <v>1049</v>
      </c>
      <c r="G283" t="s">
        <v>93</v>
      </c>
      <c r="H283" s="292">
        <v>209444</v>
      </c>
      <c r="I283" s="292">
        <v>0</v>
      </c>
      <c r="J283" s="292">
        <v>650000</v>
      </c>
      <c r="K283" s="292" t="s">
        <v>8</v>
      </c>
      <c r="L283" s="292">
        <v>0</v>
      </c>
      <c r="M283" s="292">
        <v>0</v>
      </c>
      <c r="N283" s="292">
        <v>0</v>
      </c>
    </row>
    <row r="284" spans="1:14" x14ac:dyDescent="0.25">
      <c r="A284" t="s">
        <v>1055</v>
      </c>
      <c r="B284" s="39">
        <f t="shared" si="16"/>
        <v>7</v>
      </c>
      <c r="C284" s="39" t="str">
        <f t="shared" si="17"/>
        <v>Evgeni</v>
      </c>
      <c r="D284" s="39" t="str">
        <f t="shared" si="18"/>
        <v>Malkin</v>
      </c>
      <c r="E284" s="39" t="str">
        <f t="shared" si="19"/>
        <v>Evgeni Malkin</v>
      </c>
      <c r="F284" t="s">
        <v>1024</v>
      </c>
      <c r="G284" t="s">
        <v>73</v>
      </c>
      <c r="H284" s="292">
        <v>9500000</v>
      </c>
      <c r="I284" s="292">
        <v>9500000</v>
      </c>
      <c r="J284" s="292">
        <v>9500000</v>
      </c>
      <c r="K284" s="292">
        <v>9500000</v>
      </c>
      <c r="L284" s="292">
        <v>9500000</v>
      </c>
      <c r="M284" s="292">
        <v>9500000</v>
      </c>
      <c r="N284" s="292" t="s">
        <v>7</v>
      </c>
    </row>
    <row r="285" spans="1:14" x14ac:dyDescent="0.25">
      <c r="A285" t="s">
        <v>1111</v>
      </c>
      <c r="B285" s="39">
        <f t="shared" si="16"/>
        <v>7</v>
      </c>
      <c r="C285" s="39" t="str">
        <f t="shared" si="17"/>
        <v>Evgeny</v>
      </c>
      <c r="D285" s="39" t="str">
        <f t="shared" si="18"/>
        <v>Dadonov</v>
      </c>
      <c r="E285" s="39" t="str">
        <f t="shared" si="19"/>
        <v>Evgeny Dadonov</v>
      </c>
      <c r="F285" t="s">
        <v>1037</v>
      </c>
      <c r="G285" t="s">
        <v>88</v>
      </c>
      <c r="H285" s="292">
        <v>4000000</v>
      </c>
      <c r="I285" s="292">
        <v>4000000</v>
      </c>
      <c r="J285" s="292">
        <v>3750000</v>
      </c>
      <c r="K285" s="292">
        <v>3600000</v>
      </c>
      <c r="L285" s="292" t="s">
        <v>7</v>
      </c>
      <c r="M285" s="292">
        <v>0</v>
      </c>
      <c r="N285" s="292">
        <v>0</v>
      </c>
    </row>
    <row r="286" spans="1:14" x14ac:dyDescent="0.25">
      <c r="A286" t="s">
        <v>445</v>
      </c>
      <c r="B286" s="39">
        <f t="shared" si="16"/>
        <v>7</v>
      </c>
      <c r="C286" s="39" t="str">
        <f t="shared" si="17"/>
        <v>Evgeny</v>
      </c>
      <c r="D286" s="39" t="str">
        <f t="shared" si="18"/>
        <v>Kuznetsov</v>
      </c>
      <c r="E286" s="39" t="str">
        <f t="shared" si="19"/>
        <v>Evgeny Kuznetsov</v>
      </c>
      <c r="F286" t="s">
        <v>1023</v>
      </c>
      <c r="G286" t="s">
        <v>73</v>
      </c>
      <c r="H286" s="292">
        <v>7800000</v>
      </c>
      <c r="I286" s="292">
        <v>7800000</v>
      </c>
      <c r="J286" s="292">
        <v>10000000</v>
      </c>
      <c r="K286" s="292">
        <v>8400000</v>
      </c>
      <c r="L286" s="292">
        <v>5000000</v>
      </c>
      <c r="M286" s="292">
        <v>8000000</v>
      </c>
      <c r="N286" s="292">
        <v>5000000</v>
      </c>
    </row>
    <row r="287" spans="1:14" x14ac:dyDescent="0.25">
      <c r="A287" t="s">
        <v>401</v>
      </c>
      <c r="B287" s="39">
        <f t="shared" si="16"/>
        <v>7</v>
      </c>
      <c r="C287" s="39" t="str">
        <f t="shared" si="17"/>
        <v>Evgeny</v>
      </c>
      <c r="D287" s="39" t="str">
        <f t="shared" si="18"/>
        <v>Svechnikov</v>
      </c>
      <c r="E287" s="39" t="str">
        <f t="shared" si="19"/>
        <v>Evgeny Svechnikov</v>
      </c>
      <c r="F287" t="s">
        <v>1045</v>
      </c>
      <c r="G287" t="s">
        <v>93</v>
      </c>
      <c r="H287" s="292">
        <v>1075833</v>
      </c>
      <c r="I287" s="292">
        <v>1075833</v>
      </c>
      <c r="J287" s="292">
        <v>832500</v>
      </c>
      <c r="K287" s="292">
        <v>832500</v>
      </c>
      <c r="L287" s="292" t="s">
        <v>8</v>
      </c>
      <c r="M287" s="292">
        <v>0</v>
      </c>
      <c r="N287" s="292">
        <v>0</v>
      </c>
    </row>
    <row r="288" spans="1:14" x14ac:dyDescent="0.25">
      <c r="A288" t="s">
        <v>701</v>
      </c>
      <c r="B288" s="39">
        <f t="shared" si="16"/>
        <v>6</v>
      </c>
      <c r="C288" s="39" t="str">
        <f t="shared" si="17"/>
        <v>Filip</v>
      </c>
      <c r="D288" s="39" t="str">
        <f t="shared" si="18"/>
        <v>Chlapik</v>
      </c>
      <c r="E288" s="39" t="str">
        <f t="shared" si="19"/>
        <v>Filip Chlapik</v>
      </c>
      <c r="F288" t="s">
        <v>1039</v>
      </c>
      <c r="G288" t="s">
        <v>73</v>
      </c>
      <c r="H288" s="292">
        <v>894167</v>
      </c>
      <c r="I288" s="292">
        <v>894167</v>
      </c>
      <c r="J288" s="292">
        <v>742500</v>
      </c>
      <c r="K288" s="292">
        <v>700000</v>
      </c>
      <c r="L288" s="292" t="s">
        <v>8</v>
      </c>
      <c r="M288" s="292">
        <v>0</v>
      </c>
      <c r="N288" s="292">
        <v>0</v>
      </c>
    </row>
    <row r="289" spans="1:14" x14ac:dyDescent="0.25">
      <c r="A289" t="s">
        <v>158</v>
      </c>
      <c r="B289" s="39">
        <f t="shared" si="16"/>
        <v>6</v>
      </c>
      <c r="C289" s="39" t="str">
        <f t="shared" si="17"/>
        <v>Filip</v>
      </c>
      <c r="D289" s="39" t="str">
        <f t="shared" si="18"/>
        <v>Chytil</v>
      </c>
      <c r="E289" s="39" t="str">
        <f t="shared" si="19"/>
        <v>Filip Chytil</v>
      </c>
      <c r="F289" t="s">
        <v>1028</v>
      </c>
      <c r="G289" t="s">
        <v>73</v>
      </c>
      <c r="H289" s="292">
        <v>1275000</v>
      </c>
      <c r="I289" s="292">
        <v>1275000</v>
      </c>
      <c r="J289" s="292">
        <v>925000</v>
      </c>
      <c r="K289" s="292">
        <v>925000</v>
      </c>
      <c r="L289" s="292" t="s">
        <v>8</v>
      </c>
      <c r="M289" s="292">
        <v>0</v>
      </c>
      <c r="N289" s="292">
        <v>0</v>
      </c>
    </row>
    <row r="290" spans="1:14" x14ac:dyDescent="0.25">
      <c r="A290" t="s">
        <v>333</v>
      </c>
      <c r="B290" s="39">
        <f t="shared" si="16"/>
        <v>6</v>
      </c>
      <c r="C290" s="39" t="str">
        <f t="shared" si="17"/>
        <v>Filip</v>
      </c>
      <c r="D290" s="39" t="str">
        <f t="shared" si="18"/>
        <v>Forsberg</v>
      </c>
      <c r="E290" s="39" t="str">
        <f t="shared" si="19"/>
        <v>Filip Forsberg</v>
      </c>
      <c r="F290" t="s">
        <v>1026</v>
      </c>
      <c r="G290" t="s">
        <v>93</v>
      </c>
      <c r="H290" s="292">
        <v>6000000</v>
      </c>
      <c r="I290" s="292">
        <v>6000000</v>
      </c>
      <c r="J290" s="292">
        <v>6000000</v>
      </c>
      <c r="K290" s="292">
        <v>6000000</v>
      </c>
      <c r="L290" s="292">
        <v>6000000</v>
      </c>
      <c r="M290" s="292">
        <v>6000000</v>
      </c>
      <c r="N290" s="292" t="s">
        <v>7</v>
      </c>
    </row>
    <row r="291" spans="1:14" x14ac:dyDescent="0.25">
      <c r="A291" t="s">
        <v>698</v>
      </c>
      <c r="B291" s="39">
        <f t="shared" si="16"/>
        <v>6</v>
      </c>
      <c r="C291" s="39" t="str">
        <f t="shared" si="17"/>
        <v>Filip</v>
      </c>
      <c r="D291" s="39" t="str">
        <f t="shared" si="18"/>
        <v>Gustavsson</v>
      </c>
      <c r="E291" s="39" t="str">
        <f t="shared" si="19"/>
        <v>Filip Gustavsson</v>
      </c>
      <c r="F291" t="s">
        <v>1039</v>
      </c>
      <c r="G291" t="s">
        <v>128</v>
      </c>
      <c r="H291" s="292">
        <v>925000</v>
      </c>
      <c r="I291" s="292">
        <v>925000</v>
      </c>
      <c r="J291" s="292">
        <v>742500</v>
      </c>
      <c r="K291" s="292">
        <v>842500</v>
      </c>
      <c r="L291" s="292" t="s">
        <v>8</v>
      </c>
      <c r="M291" s="292">
        <v>0</v>
      </c>
      <c r="N291" s="292">
        <v>0</v>
      </c>
    </row>
    <row r="292" spans="1:14" x14ac:dyDescent="0.25">
      <c r="A292" t="s">
        <v>403</v>
      </c>
      <c r="B292" s="39">
        <f t="shared" si="16"/>
        <v>6</v>
      </c>
      <c r="C292" s="39" t="str">
        <f t="shared" si="17"/>
        <v>Filip</v>
      </c>
      <c r="D292" s="39" t="str">
        <f t="shared" si="18"/>
        <v>Hronek</v>
      </c>
      <c r="E292" s="39" t="str">
        <f t="shared" si="19"/>
        <v>Filip Hronek</v>
      </c>
      <c r="F292" t="s">
        <v>1045</v>
      </c>
      <c r="G292" t="s">
        <v>388</v>
      </c>
      <c r="H292" s="292">
        <v>925000</v>
      </c>
      <c r="I292" s="292">
        <v>0</v>
      </c>
      <c r="J292" s="292">
        <v>767500</v>
      </c>
      <c r="K292" s="292" t="s">
        <v>8</v>
      </c>
      <c r="L292" s="292">
        <v>0</v>
      </c>
      <c r="M292" s="292">
        <v>0</v>
      </c>
      <c r="N292" s="292">
        <v>0</v>
      </c>
    </row>
    <row r="293" spans="1:14" x14ac:dyDescent="0.25">
      <c r="A293" t="s">
        <v>593</v>
      </c>
      <c r="B293" s="39">
        <f t="shared" si="16"/>
        <v>6</v>
      </c>
      <c r="C293" s="39" t="str">
        <f t="shared" si="17"/>
        <v>Filip</v>
      </c>
      <c r="D293" s="39" t="str">
        <f t="shared" si="18"/>
        <v>Sandberg</v>
      </c>
      <c r="E293" s="39" t="str">
        <f t="shared" si="19"/>
        <v>Filip Sandberg</v>
      </c>
      <c r="F293" t="s">
        <v>1032</v>
      </c>
      <c r="G293" t="s">
        <v>73</v>
      </c>
      <c r="H293" s="292">
        <v>925000</v>
      </c>
      <c r="I293" s="292">
        <v>0</v>
      </c>
      <c r="J293" s="292">
        <v>792500</v>
      </c>
      <c r="K293" s="292" t="s">
        <v>8</v>
      </c>
      <c r="L293" s="292">
        <v>0</v>
      </c>
      <c r="M293" s="292">
        <v>0</v>
      </c>
      <c r="N293" s="292">
        <v>0</v>
      </c>
    </row>
    <row r="294" spans="1:14" x14ac:dyDescent="0.25">
      <c r="A294" t="s">
        <v>706</v>
      </c>
      <c r="B294" s="39">
        <f t="shared" si="16"/>
        <v>8</v>
      </c>
      <c r="C294" s="39" t="str">
        <f t="shared" si="17"/>
        <v>Francis</v>
      </c>
      <c r="D294" s="39" t="str">
        <f t="shared" si="18"/>
        <v>Perron</v>
      </c>
      <c r="E294" s="39" t="str">
        <f t="shared" si="19"/>
        <v>Francis Perron</v>
      </c>
      <c r="F294" t="s">
        <v>1039</v>
      </c>
      <c r="G294" t="s">
        <v>93</v>
      </c>
      <c r="H294" s="292">
        <v>925000</v>
      </c>
      <c r="I294" s="292">
        <v>0</v>
      </c>
      <c r="J294" s="292">
        <v>730000</v>
      </c>
      <c r="K294" s="292" t="s">
        <v>8</v>
      </c>
      <c r="L294" s="292">
        <v>0</v>
      </c>
      <c r="M294" s="292">
        <v>0</v>
      </c>
      <c r="N294" s="292">
        <v>0</v>
      </c>
    </row>
    <row r="295" spans="1:14" x14ac:dyDescent="0.25">
      <c r="A295" t="s">
        <v>378</v>
      </c>
      <c r="B295" s="39">
        <f t="shared" si="16"/>
        <v>6</v>
      </c>
      <c r="C295" s="39" t="str">
        <f t="shared" si="17"/>
        <v>Frans</v>
      </c>
      <c r="D295" s="39" t="str">
        <f t="shared" si="18"/>
        <v>Nielsen</v>
      </c>
      <c r="E295" s="39" t="str">
        <f t="shared" si="19"/>
        <v>Frans Nielsen</v>
      </c>
      <c r="F295" t="s">
        <v>1045</v>
      </c>
      <c r="G295" t="s">
        <v>73</v>
      </c>
      <c r="H295" s="292">
        <v>5250000</v>
      </c>
      <c r="I295" s="292">
        <v>5250000</v>
      </c>
      <c r="J295" s="292">
        <v>6000000</v>
      </c>
      <c r="K295" s="292">
        <v>5500000</v>
      </c>
      <c r="L295" s="292">
        <v>5000000</v>
      </c>
      <c r="M295" s="292">
        <v>3000000</v>
      </c>
      <c r="N295" s="292" t="s">
        <v>7</v>
      </c>
    </row>
    <row r="296" spans="1:14" x14ac:dyDescent="0.25">
      <c r="A296" t="s">
        <v>1138</v>
      </c>
      <c r="B296" s="39">
        <f t="shared" si="16"/>
        <v>9</v>
      </c>
      <c r="C296" s="39" t="str">
        <f t="shared" si="17"/>
        <v>Frederic</v>
      </c>
      <c r="D296" s="39" t="str">
        <f t="shared" si="18"/>
        <v>Allard</v>
      </c>
      <c r="E296" s="39" t="str">
        <f t="shared" si="19"/>
        <v>Frederic Allard</v>
      </c>
      <c r="F296" t="s">
        <v>1026</v>
      </c>
      <c r="G296" t="s">
        <v>82</v>
      </c>
      <c r="H296" s="292">
        <v>925000</v>
      </c>
      <c r="I296" s="292">
        <v>0</v>
      </c>
      <c r="J296" s="292">
        <v>742500</v>
      </c>
      <c r="K296" s="292" t="s">
        <v>8</v>
      </c>
      <c r="L296" s="292">
        <v>0</v>
      </c>
      <c r="M296" s="292">
        <v>0</v>
      </c>
      <c r="N296" s="292">
        <v>0</v>
      </c>
    </row>
    <row r="297" spans="1:14" x14ac:dyDescent="0.25">
      <c r="A297" t="s">
        <v>1159</v>
      </c>
      <c r="B297" s="39">
        <f t="shared" si="16"/>
        <v>10</v>
      </c>
      <c r="C297" s="39" t="str">
        <f t="shared" si="17"/>
        <v>Frederick</v>
      </c>
      <c r="D297" s="39" t="str">
        <f t="shared" si="18"/>
        <v>Gaudreau</v>
      </c>
      <c r="E297" s="39" t="str">
        <f t="shared" si="19"/>
        <v>Frederick Gaudreau</v>
      </c>
      <c r="F297" t="s">
        <v>1026</v>
      </c>
      <c r="G297" t="s">
        <v>73</v>
      </c>
      <c r="H297" s="292">
        <v>666667</v>
      </c>
      <c r="I297" s="292">
        <v>666667</v>
      </c>
      <c r="J297" s="292">
        <v>650000</v>
      </c>
      <c r="K297" s="292">
        <v>700000</v>
      </c>
      <c r="L297" s="292" t="s">
        <v>7</v>
      </c>
      <c r="M297" s="292">
        <v>0</v>
      </c>
      <c r="N297" s="292">
        <v>0</v>
      </c>
    </row>
    <row r="298" spans="1:14" x14ac:dyDescent="0.25">
      <c r="A298" t="s">
        <v>340</v>
      </c>
      <c r="B298" s="39">
        <f t="shared" si="16"/>
        <v>9</v>
      </c>
      <c r="C298" s="39" t="str">
        <f t="shared" si="17"/>
        <v>Frederik</v>
      </c>
      <c r="D298" s="39" t="str">
        <f t="shared" si="18"/>
        <v>Andersen</v>
      </c>
      <c r="E298" s="39" t="str">
        <f t="shared" si="19"/>
        <v>Frederik Andersen</v>
      </c>
      <c r="F298" t="s">
        <v>1044</v>
      </c>
      <c r="G298" t="s">
        <v>128</v>
      </c>
      <c r="H298" s="292">
        <v>5000000</v>
      </c>
      <c r="I298" s="292">
        <v>5000000</v>
      </c>
      <c r="J298" s="292">
        <v>5000000</v>
      </c>
      <c r="K298" s="292">
        <v>5000000</v>
      </c>
      <c r="L298" s="292">
        <v>5000000</v>
      </c>
      <c r="M298" s="292" t="s">
        <v>7</v>
      </c>
      <c r="N298" s="292">
        <v>0</v>
      </c>
    </row>
    <row r="299" spans="1:14" x14ac:dyDescent="0.25">
      <c r="A299" t="s">
        <v>438</v>
      </c>
      <c r="B299" s="39">
        <f t="shared" si="16"/>
        <v>9</v>
      </c>
      <c r="C299" s="39" t="str">
        <f t="shared" si="17"/>
        <v>Frederik</v>
      </c>
      <c r="D299" s="39" t="str">
        <f t="shared" si="18"/>
        <v>Tiffels</v>
      </c>
      <c r="E299" s="39" t="str">
        <f t="shared" si="19"/>
        <v>Frederik Tiffels</v>
      </c>
      <c r="F299" t="s">
        <v>1024</v>
      </c>
      <c r="G299" t="s">
        <v>93</v>
      </c>
      <c r="H299" s="292">
        <v>925000</v>
      </c>
      <c r="I299" s="292">
        <v>0</v>
      </c>
      <c r="J299" s="292">
        <v>742500</v>
      </c>
      <c r="K299" s="292" t="s">
        <v>8</v>
      </c>
      <c r="L299" s="292">
        <v>0</v>
      </c>
      <c r="M299" s="292">
        <v>0</v>
      </c>
      <c r="N299" s="292">
        <v>0</v>
      </c>
    </row>
    <row r="300" spans="1:14" x14ac:dyDescent="0.25">
      <c r="A300" t="s">
        <v>652</v>
      </c>
      <c r="B300" s="39">
        <f t="shared" si="16"/>
        <v>8</v>
      </c>
      <c r="C300" s="39" t="str">
        <f t="shared" si="17"/>
        <v>Gabriel</v>
      </c>
      <c r="D300" s="39" t="str">
        <f t="shared" si="18"/>
        <v>Carlsson</v>
      </c>
      <c r="E300" s="39" t="str">
        <f t="shared" si="19"/>
        <v>Gabriel Carlsson</v>
      </c>
      <c r="F300" t="s">
        <v>1038</v>
      </c>
      <c r="G300" t="s">
        <v>389</v>
      </c>
      <c r="H300" s="292">
        <v>925000</v>
      </c>
      <c r="I300" s="292">
        <v>0</v>
      </c>
      <c r="J300" s="292">
        <v>925000</v>
      </c>
      <c r="K300" s="292" t="s">
        <v>8</v>
      </c>
      <c r="L300" s="292">
        <v>0</v>
      </c>
      <c r="M300" s="292">
        <v>0</v>
      </c>
      <c r="N300" s="292">
        <v>0</v>
      </c>
    </row>
    <row r="301" spans="1:14" x14ac:dyDescent="0.25">
      <c r="A301" t="s">
        <v>543</v>
      </c>
      <c r="B301" s="39">
        <f t="shared" si="16"/>
        <v>8</v>
      </c>
      <c r="C301" s="39" t="str">
        <f t="shared" si="17"/>
        <v>Gabriel</v>
      </c>
      <c r="D301" s="39" t="str">
        <f t="shared" si="18"/>
        <v>Dumont</v>
      </c>
      <c r="E301" s="39" t="str">
        <f t="shared" si="19"/>
        <v>Gabriel Dumont</v>
      </c>
      <c r="F301" t="s">
        <v>1029</v>
      </c>
      <c r="G301" t="s">
        <v>73</v>
      </c>
      <c r="H301" s="292">
        <v>650000</v>
      </c>
      <c r="I301" s="292">
        <v>0</v>
      </c>
      <c r="J301" s="292">
        <v>650000</v>
      </c>
      <c r="K301" s="292" t="s">
        <v>7</v>
      </c>
      <c r="L301" s="292">
        <v>0</v>
      </c>
      <c r="M301" s="292">
        <v>0</v>
      </c>
      <c r="N301" s="292">
        <v>0</v>
      </c>
    </row>
    <row r="302" spans="1:14" x14ac:dyDescent="0.25">
      <c r="A302" t="s">
        <v>681</v>
      </c>
      <c r="B302" s="39">
        <f t="shared" si="16"/>
        <v>8</v>
      </c>
      <c r="C302" s="39" t="str">
        <f t="shared" si="17"/>
        <v>Gabriel</v>
      </c>
      <c r="D302" s="39" t="str">
        <f t="shared" si="18"/>
        <v>Fontaine</v>
      </c>
      <c r="E302" s="39" t="str">
        <f t="shared" si="19"/>
        <v>Gabriel Fontaine</v>
      </c>
      <c r="F302" t="s">
        <v>1028</v>
      </c>
      <c r="G302" t="s">
        <v>73</v>
      </c>
      <c r="H302" s="292">
        <v>736667</v>
      </c>
      <c r="I302" s="292">
        <v>736667</v>
      </c>
      <c r="J302" s="292">
        <v>720000</v>
      </c>
      <c r="K302" s="292">
        <v>770000</v>
      </c>
      <c r="L302" s="292" t="s">
        <v>8</v>
      </c>
      <c r="M302" s="292">
        <v>0</v>
      </c>
      <c r="N302" s="292">
        <v>0</v>
      </c>
    </row>
    <row r="303" spans="1:14" x14ac:dyDescent="0.25">
      <c r="A303" t="s">
        <v>1145</v>
      </c>
      <c r="B303" s="39">
        <f t="shared" si="16"/>
        <v>8</v>
      </c>
      <c r="C303" s="39" t="str">
        <f t="shared" si="17"/>
        <v>Gabriel</v>
      </c>
      <c r="D303" s="39" t="str">
        <f t="shared" si="18"/>
        <v>Gagne</v>
      </c>
      <c r="E303" s="39" t="str">
        <f t="shared" si="19"/>
        <v>Gabriel Gagne</v>
      </c>
      <c r="F303" t="s">
        <v>1039</v>
      </c>
      <c r="G303" t="s">
        <v>88</v>
      </c>
      <c r="H303" s="292">
        <v>925000</v>
      </c>
      <c r="I303" s="292">
        <v>0</v>
      </c>
      <c r="J303" s="292">
        <v>792500</v>
      </c>
      <c r="K303" s="292" t="s">
        <v>8</v>
      </c>
      <c r="L303" s="292">
        <v>0</v>
      </c>
      <c r="M303" s="292">
        <v>0</v>
      </c>
      <c r="N303" s="292">
        <v>0</v>
      </c>
    </row>
    <row r="304" spans="1:14" x14ac:dyDescent="0.25">
      <c r="A304" t="s">
        <v>1083</v>
      </c>
      <c r="B304" s="39">
        <f t="shared" si="16"/>
        <v>8</v>
      </c>
      <c r="C304" s="39" t="str">
        <f t="shared" si="17"/>
        <v>Gabriel</v>
      </c>
      <c r="D304" s="39" t="str">
        <f t="shared" si="18"/>
        <v>Landeskog</v>
      </c>
      <c r="E304" s="39" t="str">
        <f t="shared" si="19"/>
        <v>Gabriel Landeskog</v>
      </c>
      <c r="F304" t="s">
        <v>1043</v>
      </c>
      <c r="G304" t="s">
        <v>93</v>
      </c>
      <c r="H304" s="292">
        <v>5571430</v>
      </c>
      <c r="I304" s="292">
        <v>5571430</v>
      </c>
      <c r="J304" s="292">
        <v>6000000</v>
      </c>
      <c r="K304" s="292">
        <v>6000000</v>
      </c>
      <c r="L304" s="292">
        <v>6500000</v>
      </c>
      <c r="M304" s="292" t="s">
        <v>7</v>
      </c>
      <c r="N304" s="292">
        <v>0</v>
      </c>
    </row>
    <row r="305" spans="1:14" x14ac:dyDescent="0.25">
      <c r="A305" t="s">
        <v>958</v>
      </c>
      <c r="B305" s="39">
        <f t="shared" si="16"/>
        <v>7</v>
      </c>
      <c r="C305" s="39" t="str">
        <f t="shared" si="17"/>
        <v>Garret</v>
      </c>
      <c r="D305" s="39" t="str">
        <f t="shared" si="18"/>
        <v>Sparks</v>
      </c>
      <c r="E305" s="39" t="str">
        <f t="shared" si="19"/>
        <v>Garret Sparks</v>
      </c>
      <c r="F305" t="s">
        <v>1044</v>
      </c>
      <c r="G305" t="s">
        <v>128</v>
      </c>
      <c r="H305" s="292">
        <v>675000</v>
      </c>
      <c r="I305" s="292">
        <v>0</v>
      </c>
      <c r="J305" s="292">
        <v>700000</v>
      </c>
      <c r="K305" s="292" t="s">
        <v>8</v>
      </c>
      <c r="L305" s="292">
        <v>0</v>
      </c>
      <c r="M305" s="292">
        <v>0</v>
      </c>
      <c r="N305" s="292">
        <v>0</v>
      </c>
    </row>
    <row r="306" spans="1:14" x14ac:dyDescent="0.25">
      <c r="A306" t="s">
        <v>458</v>
      </c>
      <c r="B306" s="39">
        <f t="shared" si="16"/>
        <v>8</v>
      </c>
      <c r="C306" s="39" t="str">
        <f t="shared" si="17"/>
        <v>Garrett</v>
      </c>
      <c r="D306" s="39" t="str">
        <f t="shared" si="18"/>
        <v>Pilon</v>
      </c>
      <c r="E306" s="39" t="str">
        <f t="shared" si="19"/>
        <v>Garrett Pilon</v>
      </c>
      <c r="F306" t="s">
        <v>1023</v>
      </c>
      <c r="G306" t="s">
        <v>73</v>
      </c>
      <c r="H306" s="292">
        <v>925000</v>
      </c>
      <c r="I306" s="292">
        <v>925000</v>
      </c>
      <c r="J306" s="292">
        <v>792500</v>
      </c>
      <c r="K306" s="292">
        <v>792500</v>
      </c>
      <c r="L306" s="292" t="s">
        <v>8</v>
      </c>
      <c r="M306" s="292">
        <v>0</v>
      </c>
      <c r="N306" s="292">
        <v>0</v>
      </c>
    </row>
    <row r="307" spans="1:14" x14ac:dyDescent="0.25">
      <c r="A307" t="s">
        <v>443</v>
      </c>
      <c r="B307" s="39">
        <f t="shared" si="16"/>
        <v>8</v>
      </c>
      <c r="C307" s="39" t="str">
        <f t="shared" si="17"/>
        <v>Garrett</v>
      </c>
      <c r="D307" s="39" t="str">
        <f t="shared" si="18"/>
        <v>Wilson</v>
      </c>
      <c r="E307" s="39" t="str">
        <f t="shared" si="19"/>
        <v>Garrett Wilson</v>
      </c>
      <c r="F307" t="s">
        <v>1024</v>
      </c>
      <c r="G307" t="s">
        <v>93</v>
      </c>
      <c r="H307" s="292">
        <v>650000</v>
      </c>
      <c r="I307" s="292">
        <v>0</v>
      </c>
      <c r="J307" s="292">
        <v>650000</v>
      </c>
      <c r="K307" s="292" t="s">
        <v>7</v>
      </c>
      <c r="L307" s="292">
        <v>0</v>
      </c>
      <c r="M307" s="292">
        <v>0</v>
      </c>
      <c r="N307" s="292">
        <v>0</v>
      </c>
    </row>
    <row r="308" spans="1:14" x14ac:dyDescent="0.25">
      <c r="A308" t="s">
        <v>608</v>
      </c>
      <c r="B308" s="39">
        <f t="shared" si="16"/>
        <v>6</v>
      </c>
      <c r="C308" s="39" t="str">
        <f t="shared" si="17"/>
        <v>Gavin</v>
      </c>
      <c r="D308" s="39" t="str">
        <f t="shared" si="18"/>
        <v>Bayreuther</v>
      </c>
      <c r="E308" s="39" t="str">
        <f t="shared" si="19"/>
        <v>Gavin Bayreuther</v>
      </c>
      <c r="F308" t="s">
        <v>1025</v>
      </c>
      <c r="G308" t="s">
        <v>82</v>
      </c>
      <c r="H308" s="292">
        <v>925000</v>
      </c>
      <c r="I308" s="292">
        <v>0</v>
      </c>
      <c r="J308" s="292">
        <v>925000</v>
      </c>
      <c r="K308" s="292" t="s">
        <v>8</v>
      </c>
      <c r="L308" s="292">
        <v>0</v>
      </c>
      <c r="M308" s="292">
        <v>0</v>
      </c>
      <c r="N308" s="292">
        <v>0</v>
      </c>
    </row>
    <row r="309" spans="1:14" x14ac:dyDescent="0.25">
      <c r="A309" t="s">
        <v>898</v>
      </c>
      <c r="B309" s="39">
        <f t="shared" si="16"/>
        <v>7</v>
      </c>
      <c r="C309" s="39" t="str">
        <f t="shared" si="17"/>
        <v>German</v>
      </c>
      <c r="D309" s="39" t="str">
        <f t="shared" si="18"/>
        <v>Rubtsov</v>
      </c>
      <c r="E309" s="39" t="str">
        <f t="shared" si="19"/>
        <v>German Rubtsov</v>
      </c>
      <c r="F309" t="s">
        <v>1031</v>
      </c>
      <c r="G309" t="s">
        <v>73</v>
      </c>
      <c r="H309" s="292">
        <v>1137500</v>
      </c>
      <c r="I309" s="292">
        <v>1137500</v>
      </c>
      <c r="J309" s="292">
        <v>925000</v>
      </c>
      <c r="K309" s="292">
        <v>925000</v>
      </c>
      <c r="L309" s="292" t="s">
        <v>8</v>
      </c>
      <c r="M309" s="292">
        <v>0</v>
      </c>
      <c r="N309" s="292">
        <v>0</v>
      </c>
    </row>
    <row r="310" spans="1:14" x14ac:dyDescent="0.25">
      <c r="A310" t="s">
        <v>729</v>
      </c>
      <c r="B310" s="39">
        <f t="shared" si="16"/>
        <v>9</v>
      </c>
      <c r="C310" s="39" t="str">
        <f t="shared" si="17"/>
        <v>Giovanni</v>
      </c>
      <c r="D310" s="39" t="str">
        <f t="shared" si="18"/>
        <v>Fiore</v>
      </c>
      <c r="E310" s="39" t="str">
        <f t="shared" si="19"/>
        <v>Giovanni Fiore</v>
      </c>
      <c r="F310" t="s">
        <v>1027</v>
      </c>
      <c r="G310" t="s">
        <v>93</v>
      </c>
      <c r="H310" s="292">
        <v>701667</v>
      </c>
      <c r="I310" s="292">
        <v>701667</v>
      </c>
      <c r="J310" s="292">
        <v>685000</v>
      </c>
      <c r="K310" s="292">
        <v>735000</v>
      </c>
      <c r="L310" s="292" t="s">
        <v>8</v>
      </c>
      <c r="M310" s="292">
        <v>0</v>
      </c>
      <c r="N310" s="292">
        <v>0</v>
      </c>
    </row>
    <row r="311" spans="1:14" x14ac:dyDescent="0.25">
      <c r="A311" t="s">
        <v>404</v>
      </c>
      <c r="B311" s="39">
        <f t="shared" si="16"/>
        <v>7</v>
      </c>
      <c r="C311" s="39" t="str">
        <f t="shared" si="17"/>
        <v>Givani</v>
      </c>
      <c r="D311" s="39" t="str">
        <f t="shared" si="18"/>
        <v>Smith</v>
      </c>
      <c r="E311" s="39" t="str">
        <f t="shared" si="19"/>
        <v>Givani Smith</v>
      </c>
      <c r="F311" t="s">
        <v>1045</v>
      </c>
      <c r="G311" t="s">
        <v>93</v>
      </c>
      <c r="H311" s="292">
        <v>925000</v>
      </c>
      <c r="I311" s="292">
        <v>0</v>
      </c>
      <c r="J311" s="292">
        <v>767500</v>
      </c>
      <c r="K311" s="292" t="s">
        <v>8</v>
      </c>
      <c r="L311" s="292">
        <v>0</v>
      </c>
      <c r="M311" s="292">
        <v>0</v>
      </c>
      <c r="N311" s="292">
        <v>0</v>
      </c>
    </row>
    <row r="312" spans="1:14" x14ac:dyDescent="0.25">
      <c r="A312" t="s">
        <v>767</v>
      </c>
      <c r="B312" s="39">
        <f t="shared" si="16"/>
        <v>6</v>
      </c>
      <c r="C312" s="39" t="str">
        <f t="shared" si="17"/>
        <v>Glenn</v>
      </c>
      <c r="D312" s="39" t="str">
        <f t="shared" si="18"/>
        <v>Gawdin</v>
      </c>
      <c r="E312" s="39" t="str">
        <f t="shared" si="19"/>
        <v>Glenn Gawdin</v>
      </c>
      <c r="F312" t="s">
        <v>1041</v>
      </c>
      <c r="G312" t="s">
        <v>73</v>
      </c>
      <c r="H312" s="292">
        <v>925000</v>
      </c>
      <c r="I312" s="292">
        <v>925000</v>
      </c>
      <c r="J312" s="292">
        <v>742500</v>
      </c>
      <c r="K312" s="292">
        <v>842500</v>
      </c>
      <c r="L312" s="292" t="s">
        <v>8</v>
      </c>
      <c r="M312" s="292">
        <v>0</v>
      </c>
      <c r="N312" s="292">
        <v>0</v>
      </c>
    </row>
    <row r="313" spans="1:14" x14ac:dyDescent="0.25">
      <c r="A313" t="s">
        <v>635</v>
      </c>
      <c r="B313" s="39">
        <f t="shared" si="16"/>
        <v>7</v>
      </c>
      <c r="C313" s="39" t="str">
        <f t="shared" si="17"/>
        <v>Graham</v>
      </c>
      <c r="D313" s="39" t="str">
        <f t="shared" si="18"/>
        <v>Knott</v>
      </c>
      <c r="E313" s="39" t="str">
        <f t="shared" si="19"/>
        <v>Graham Knott</v>
      </c>
      <c r="F313" t="s">
        <v>1021</v>
      </c>
      <c r="G313" t="s">
        <v>93</v>
      </c>
      <c r="H313" s="292">
        <v>925000</v>
      </c>
      <c r="I313" s="292">
        <v>0</v>
      </c>
      <c r="J313" s="292">
        <v>742500</v>
      </c>
      <c r="K313" s="292" t="s">
        <v>8</v>
      </c>
      <c r="L313" s="292">
        <v>0</v>
      </c>
      <c r="M313" s="292">
        <v>0</v>
      </c>
      <c r="N313" s="292">
        <v>0</v>
      </c>
    </row>
    <row r="314" spans="1:14" x14ac:dyDescent="0.25">
      <c r="A314" t="s">
        <v>907</v>
      </c>
      <c r="B314" s="39">
        <f t="shared" si="16"/>
        <v>5</v>
      </c>
      <c r="C314" s="39" t="str">
        <f t="shared" si="17"/>
        <v>Greg</v>
      </c>
      <c r="D314" s="39" t="str">
        <f t="shared" si="18"/>
        <v>Carey</v>
      </c>
      <c r="E314" s="39" t="str">
        <f t="shared" si="19"/>
        <v>Greg Carey</v>
      </c>
      <c r="F314" t="s">
        <v>1031</v>
      </c>
      <c r="G314" t="s">
        <v>73</v>
      </c>
      <c r="H314" s="292">
        <v>650000</v>
      </c>
      <c r="I314" s="292">
        <v>0</v>
      </c>
      <c r="J314" s="292">
        <v>650000</v>
      </c>
      <c r="K314" s="292" t="s">
        <v>7</v>
      </c>
      <c r="L314" s="292">
        <v>0</v>
      </c>
      <c r="M314" s="292">
        <v>0</v>
      </c>
      <c r="N314" s="292">
        <v>0</v>
      </c>
    </row>
    <row r="315" spans="1:14" x14ac:dyDescent="0.25">
      <c r="A315" t="s">
        <v>1133</v>
      </c>
      <c r="B315" s="39">
        <f t="shared" si="16"/>
        <v>8</v>
      </c>
      <c r="C315" s="39" t="str">
        <f t="shared" si="17"/>
        <v>Griffen</v>
      </c>
      <c r="D315" s="39" t="str">
        <f t="shared" si="18"/>
        <v>Molino</v>
      </c>
      <c r="E315" s="39" t="str">
        <f t="shared" si="19"/>
        <v>Griffen Molino</v>
      </c>
      <c r="F315" t="s">
        <v>1047</v>
      </c>
      <c r="G315" t="s">
        <v>73</v>
      </c>
      <c r="H315" s="292">
        <v>925000</v>
      </c>
      <c r="I315" s="292">
        <v>0</v>
      </c>
      <c r="J315" s="292">
        <v>925000</v>
      </c>
      <c r="K315" s="292" t="s">
        <v>7</v>
      </c>
      <c r="L315" s="292">
        <v>0</v>
      </c>
      <c r="M315" s="292">
        <v>0</v>
      </c>
      <c r="N315" s="292">
        <v>0</v>
      </c>
    </row>
    <row r="316" spans="1:14" x14ac:dyDescent="0.25">
      <c r="A316" t="s">
        <v>817</v>
      </c>
      <c r="B316" s="39">
        <f t="shared" si="16"/>
        <v>8</v>
      </c>
      <c r="C316" s="39" t="str">
        <f t="shared" si="17"/>
        <v>Griffin</v>
      </c>
      <c r="D316" s="39" t="str">
        <f t="shared" si="18"/>
        <v>Reinhart</v>
      </c>
      <c r="E316" s="39" t="str">
        <f t="shared" si="19"/>
        <v>Griffin Reinhart</v>
      </c>
      <c r="F316" t="s">
        <v>1051</v>
      </c>
      <c r="G316" t="s">
        <v>82</v>
      </c>
      <c r="H316" s="292">
        <v>800000</v>
      </c>
      <c r="I316" s="292">
        <v>0</v>
      </c>
      <c r="J316" s="292">
        <v>850000</v>
      </c>
      <c r="K316" s="292" t="s">
        <v>8</v>
      </c>
      <c r="L316" s="292">
        <v>0</v>
      </c>
      <c r="M316" s="292">
        <v>0</v>
      </c>
      <c r="N316" s="292">
        <v>0</v>
      </c>
    </row>
    <row r="317" spans="1:14" x14ac:dyDescent="0.25">
      <c r="A317" t="s">
        <v>844</v>
      </c>
      <c r="B317" s="39">
        <f t="shared" si="16"/>
        <v>10</v>
      </c>
      <c r="C317" s="39" t="str">
        <f t="shared" si="17"/>
        <v>Guillaume</v>
      </c>
      <c r="D317" s="39" t="str">
        <f t="shared" si="18"/>
        <v>Brisebois</v>
      </c>
      <c r="E317" s="39" t="str">
        <f t="shared" si="19"/>
        <v>Guillaume Brisebois</v>
      </c>
      <c r="F317" t="s">
        <v>1047</v>
      </c>
      <c r="G317" t="s">
        <v>82</v>
      </c>
      <c r="H317" s="292">
        <v>863333</v>
      </c>
      <c r="I317" s="292">
        <v>863333</v>
      </c>
      <c r="J317" s="292">
        <v>650000</v>
      </c>
      <c r="K317" s="292">
        <v>700000</v>
      </c>
      <c r="L317" s="292" t="s">
        <v>8</v>
      </c>
      <c r="M317" s="292">
        <v>0</v>
      </c>
      <c r="N317" s="292">
        <v>0</v>
      </c>
    </row>
    <row r="318" spans="1:14" x14ac:dyDescent="0.25">
      <c r="A318" t="s">
        <v>475</v>
      </c>
      <c r="B318" s="39">
        <f t="shared" si="16"/>
        <v>7</v>
      </c>
      <c r="C318" s="39" t="str">
        <f t="shared" si="17"/>
        <v>Gustav</v>
      </c>
      <c r="D318" s="39" t="str">
        <f t="shared" si="18"/>
        <v>Bouramman</v>
      </c>
      <c r="E318" s="39" t="str">
        <f t="shared" si="19"/>
        <v>Gustav Bouramman</v>
      </c>
      <c r="F318" t="s">
        <v>1035</v>
      </c>
      <c r="G318" t="s">
        <v>82</v>
      </c>
      <c r="H318" s="292">
        <v>800000</v>
      </c>
      <c r="I318" s="292">
        <v>0</v>
      </c>
      <c r="J318" s="292">
        <v>755000</v>
      </c>
      <c r="K318" s="292" t="s">
        <v>8</v>
      </c>
      <c r="L318" s="292">
        <v>0</v>
      </c>
      <c r="M318" s="292">
        <v>0</v>
      </c>
      <c r="N318" s="292">
        <v>0</v>
      </c>
    </row>
    <row r="319" spans="1:14" x14ac:dyDescent="0.25">
      <c r="A319" t="s">
        <v>626</v>
      </c>
      <c r="B319" s="39">
        <f t="shared" si="16"/>
        <v>7</v>
      </c>
      <c r="C319" s="39" t="str">
        <f t="shared" si="17"/>
        <v>Gustav</v>
      </c>
      <c r="D319" s="39" t="str">
        <f t="shared" si="18"/>
        <v>Forsling</v>
      </c>
      <c r="E319" s="39" t="str">
        <f t="shared" si="19"/>
        <v>Gustav Forsling</v>
      </c>
      <c r="F319" t="s">
        <v>1021</v>
      </c>
      <c r="G319" t="s">
        <v>82</v>
      </c>
      <c r="H319" s="292">
        <v>925000</v>
      </c>
      <c r="I319" s="292">
        <v>0</v>
      </c>
      <c r="J319" s="292">
        <v>925000</v>
      </c>
      <c r="K319" s="292" t="s">
        <v>8</v>
      </c>
      <c r="L319" s="292">
        <v>0</v>
      </c>
      <c r="M319" s="292">
        <v>0</v>
      </c>
      <c r="N319" s="292">
        <v>0</v>
      </c>
    </row>
    <row r="320" spans="1:14" x14ac:dyDescent="0.25">
      <c r="A320" t="s">
        <v>380</v>
      </c>
      <c r="B320" s="39">
        <f t="shared" si="16"/>
        <v>7</v>
      </c>
      <c r="C320" s="39" t="str">
        <f t="shared" si="17"/>
        <v>Gustav</v>
      </c>
      <c r="D320" s="39" t="str">
        <f t="shared" si="18"/>
        <v>Nyquist</v>
      </c>
      <c r="E320" s="39" t="str">
        <f t="shared" si="19"/>
        <v>Gustav Nyquist</v>
      </c>
      <c r="F320" t="s">
        <v>1045</v>
      </c>
      <c r="G320" t="s">
        <v>88</v>
      </c>
      <c r="H320" s="292">
        <v>4750000</v>
      </c>
      <c r="I320" s="292">
        <v>0</v>
      </c>
      <c r="J320" s="292">
        <v>5500000</v>
      </c>
      <c r="K320" s="292" t="s">
        <v>7</v>
      </c>
      <c r="L320" s="292">
        <v>0</v>
      </c>
      <c r="M320" s="292">
        <v>0</v>
      </c>
      <c r="N320" s="292">
        <v>0</v>
      </c>
    </row>
    <row r="321" spans="1:14" x14ac:dyDescent="0.25">
      <c r="A321" t="s">
        <v>469</v>
      </c>
      <c r="B321" s="39">
        <f t="shared" si="16"/>
        <v>7</v>
      </c>
      <c r="C321" s="39" t="str">
        <f t="shared" si="17"/>
        <v>Gustav</v>
      </c>
      <c r="D321" s="39" t="str">
        <f t="shared" si="18"/>
        <v>Olofsson</v>
      </c>
      <c r="E321" s="39" t="str">
        <f t="shared" si="19"/>
        <v>Gustav Olofsson</v>
      </c>
      <c r="F321" t="s">
        <v>1035</v>
      </c>
      <c r="G321" t="s">
        <v>389</v>
      </c>
      <c r="H321" s="292">
        <v>725000</v>
      </c>
      <c r="I321" s="292">
        <v>0</v>
      </c>
      <c r="J321" s="292">
        <v>775000</v>
      </c>
      <c r="K321" s="292" t="s">
        <v>8</v>
      </c>
      <c r="L321" s="292">
        <v>0</v>
      </c>
      <c r="M321" s="292">
        <v>0</v>
      </c>
      <c r="N321" s="292">
        <v>0</v>
      </c>
    </row>
    <row r="322" spans="1:14" x14ac:dyDescent="0.25">
      <c r="A322" t="s">
        <v>455</v>
      </c>
      <c r="B322" s="39">
        <f t="shared" si="16"/>
        <v>7</v>
      </c>
      <c r="C322" s="39" t="str">
        <f t="shared" si="17"/>
        <v>Hampus</v>
      </c>
      <c r="D322" s="39" t="str">
        <f t="shared" si="18"/>
        <v>Gustafsson</v>
      </c>
      <c r="E322" s="39" t="str">
        <f t="shared" si="19"/>
        <v>Hampus Gustafsson</v>
      </c>
      <c r="F322" t="s">
        <v>1023</v>
      </c>
      <c r="G322" t="s">
        <v>73</v>
      </c>
      <c r="H322" s="292">
        <v>925000</v>
      </c>
      <c r="I322" s="292">
        <v>0</v>
      </c>
      <c r="J322" s="292">
        <v>925000</v>
      </c>
      <c r="K322" s="292" t="s">
        <v>8</v>
      </c>
      <c r="L322" s="292">
        <v>0</v>
      </c>
      <c r="M322" s="292">
        <v>0</v>
      </c>
      <c r="N322" s="292">
        <v>0</v>
      </c>
    </row>
    <row r="323" spans="1:14" x14ac:dyDescent="0.25">
      <c r="A323" t="s">
        <v>714</v>
      </c>
      <c r="B323" s="39">
        <f t="shared" ref="B323:B386" si="20">SEARCH(" ",A323,1)</f>
        <v>7</v>
      </c>
      <c r="C323" s="39" t="str">
        <f t="shared" ref="C323:C386" si="21">LEFT(A323,B323-1)</f>
        <v>Hampus</v>
      </c>
      <c r="D323" s="39" t="str">
        <f t="shared" ref="D323:D386" si="22">MID(A323,B323+1,LEN(A323)-B323)</f>
        <v>Lindholm</v>
      </c>
      <c r="E323" s="39" t="str">
        <f t="shared" ref="E323:E386" si="23">C323&amp;" "&amp;D323</f>
        <v>Hampus Lindholm</v>
      </c>
      <c r="F323" t="s">
        <v>1027</v>
      </c>
      <c r="G323" t="s">
        <v>389</v>
      </c>
      <c r="H323" s="292">
        <v>5250000</v>
      </c>
      <c r="I323" s="292">
        <v>5250000</v>
      </c>
      <c r="J323" s="292">
        <v>6750000</v>
      </c>
      <c r="K323" s="292">
        <v>5250000</v>
      </c>
      <c r="L323" s="292">
        <v>3750000</v>
      </c>
      <c r="M323" s="292">
        <v>6750000</v>
      </c>
      <c r="N323" s="292" t="s">
        <v>7</v>
      </c>
    </row>
    <row r="324" spans="1:14" x14ac:dyDescent="0.25">
      <c r="A324" t="s">
        <v>988</v>
      </c>
      <c r="B324" s="39">
        <f t="shared" si="20"/>
        <v>6</v>
      </c>
      <c r="C324" s="39" t="str">
        <f t="shared" si="21"/>
        <v>Haydn</v>
      </c>
      <c r="D324" s="39" t="str">
        <f t="shared" si="22"/>
        <v>Fleury</v>
      </c>
      <c r="E324" s="39" t="str">
        <f t="shared" si="23"/>
        <v>Haydn Fleury</v>
      </c>
      <c r="F324" t="s">
        <v>1046</v>
      </c>
      <c r="G324" t="s">
        <v>389</v>
      </c>
      <c r="H324" s="292">
        <v>1713330</v>
      </c>
      <c r="I324" s="292">
        <v>0</v>
      </c>
      <c r="J324" s="292">
        <v>832500</v>
      </c>
      <c r="K324" s="292" t="s">
        <v>8</v>
      </c>
      <c r="L324" s="292">
        <v>0</v>
      </c>
      <c r="M324" s="292">
        <v>0</v>
      </c>
      <c r="N324" s="292">
        <v>0</v>
      </c>
    </row>
    <row r="325" spans="1:14" x14ac:dyDescent="0.25">
      <c r="A325" t="s">
        <v>492</v>
      </c>
      <c r="B325" s="39">
        <f t="shared" si="20"/>
        <v>7</v>
      </c>
      <c r="C325" s="39" t="str">
        <f t="shared" si="21"/>
        <v>Henrik</v>
      </c>
      <c r="D325" s="39" t="str">
        <f t="shared" si="22"/>
        <v>Haapala</v>
      </c>
      <c r="E325" s="39" t="str">
        <f t="shared" si="23"/>
        <v>Henrik Haapala</v>
      </c>
      <c r="F325" t="s">
        <v>1037</v>
      </c>
      <c r="G325" t="s">
        <v>93</v>
      </c>
      <c r="H325" s="292">
        <v>1350000</v>
      </c>
      <c r="I325" s="292">
        <v>0</v>
      </c>
      <c r="J325" s="292">
        <v>925000</v>
      </c>
      <c r="K325" s="292" t="s">
        <v>8</v>
      </c>
      <c r="L325" s="292">
        <v>0</v>
      </c>
      <c r="M325" s="292">
        <v>0</v>
      </c>
      <c r="N325" s="292">
        <v>0</v>
      </c>
    </row>
    <row r="326" spans="1:14" x14ac:dyDescent="0.25">
      <c r="A326" t="s">
        <v>670</v>
      </c>
      <c r="B326" s="39">
        <f t="shared" si="20"/>
        <v>7</v>
      </c>
      <c r="C326" s="39" t="str">
        <f t="shared" si="21"/>
        <v>Henrik</v>
      </c>
      <c r="D326" s="39" t="str">
        <f t="shared" si="22"/>
        <v>Lundqvist</v>
      </c>
      <c r="E326" s="39" t="str">
        <f t="shared" si="23"/>
        <v>Henrik Lundqvist</v>
      </c>
      <c r="F326" t="s">
        <v>1028</v>
      </c>
      <c r="G326" t="s">
        <v>128</v>
      </c>
      <c r="H326" s="292">
        <v>8500000</v>
      </c>
      <c r="I326" s="292">
        <v>8500000</v>
      </c>
      <c r="J326" s="292">
        <v>7500000</v>
      </c>
      <c r="K326" s="292">
        <v>7000000</v>
      </c>
      <c r="L326" s="292">
        <v>5500000</v>
      </c>
      <c r="M326" s="292" t="s">
        <v>7</v>
      </c>
      <c r="N326" s="292">
        <v>0</v>
      </c>
    </row>
    <row r="327" spans="1:14" x14ac:dyDescent="0.25">
      <c r="A327" t="s">
        <v>1071</v>
      </c>
      <c r="B327" s="39">
        <f t="shared" si="20"/>
        <v>7</v>
      </c>
      <c r="C327" s="39" t="str">
        <f t="shared" si="21"/>
        <v>Henrik</v>
      </c>
      <c r="D327" s="39" t="str">
        <f t="shared" si="22"/>
        <v>Zetterberg</v>
      </c>
      <c r="E327" s="39" t="str">
        <f t="shared" si="23"/>
        <v>Henrik Zetterberg</v>
      </c>
      <c r="F327" t="s">
        <v>1045</v>
      </c>
      <c r="G327" t="s">
        <v>73</v>
      </c>
      <c r="H327" s="292">
        <v>6083330</v>
      </c>
      <c r="I327" s="292">
        <v>6083330</v>
      </c>
      <c r="J327" s="292">
        <v>3350000</v>
      </c>
      <c r="K327" s="292">
        <v>1000000</v>
      </c>
      <c r="L327" s="292">
        <v>1000000</v>
      </c>
      <c r="M327" s="292" t="s">
        <v>7</v>
      </c>
      <c r="N327" s="292">
        <v>0</v>
      </c>
    </row>
    <row r="328" spans="1:14" x14ac:dyDescent="0.25">
      <c r="A328" t="s">
        <v>858</v>
      </c>
      <c r="B328" s="39">
        <f t="shared" si="20"/>
        <v>7</v>
      </c>
      <c r="C328" s="39" t="str">
        <f t="shared" si="21"/>
        <v>Hunter</v>
      </c>
      <c r="D328" s="39" t="str">
        <f t="shared" si="22"/>
        <v>Miska</v>
      </c>
      <c r="E328" s="39" t="str">
        <f t="shared" si="23"/>
        <v>Hunter Miska</v>
      </c>
      <c r="F328" t="s">
        <v>1042</v>
      </c>
      <c r="G328" t="s">
        <v>128</v>
      </c>
      <c r="H328" s="292">
        <v>1775000</v>
      </c>
      <c r="I328" s="292">
        <v>0</v>
      </c>
      <c r="J328" s="292">
        <v>925000</v>
      </c>
      <c r="K328" s="292" t="s">
        <v>8</v>
      </c>
      <c r="L328" s="292">
        <v>0</v>
      </c>
      <c r="M328" s="292">
        <v>0</v>
      </c>
      <c r="N328" s="292">
        <v>0</v>
      </c>
    </row>
    <row r="329" spans="1:14" x14ac:dyDescent="0.25">
      <c r="A329" t="s">
        <v>481</v>
      </c>
      <c r="B329" s="39">
        <f t="shared" si="20"/>
        <v>7</v>
      </c>
      <c r="C329" s="39" t="str">
        <f t="shared" si="21"/>
        <v>Hunter</v>
      </c>
      <c r="D329" s="39" t="str">
        <f t="shared" si="22"/>
        <v>Warner</v>
      </c>
      <c r="E329" s="39" t="str">
        <f t="shared" si="23"/>
        <v>Hunter Warner</v>
      </c>
      <c r="F329" t="s">
        <v>1035</v>
      </c>
      <c r="G329" t="s">
        <v>82</v>
      </c>
      <c r="H329" s="292">
        <v>636667</v>
      </c>
      <c r="I329" s="292">
        <v>0</v>
      </c>
      <c r="J329" s="292">
        <v>650000</v>
      </c>
      <c r="K329" s="292" t="s">
        <v>8</v>
      </c>
      <c r="L329" s="292">
        <v>0</v>
      </c>
      <c r="M329" s="292">
        <v>0</v>
      </c>
      <c r="N329" s="292">
        <v>0</v>
      </c>
    </row>
    <row r="330" spans="1:14" x14ac:dyDescent="0.25">
      <c r="A330" t="s">
        <v>489</v>
      </c>
      <c r="B330" s="39">
        <f t="shared" si="20"/>
        <v>4</v>
      </c>
      <c r="C330" s="39" t="str">
        <f t="shared" si="21"/>
        <v>Ian</v>
      </c>
      <c r="D330" s="39" t="str">
        <f t="shared" si="22"/>
        <v>McCoshen</v>
      </c>
      <c r="E330" s="39" t="str">
        <f t="shared" si="23"/>
        <v>Ian McCoshen</v>
      </c>
      <c r="F330" t="s">
        <v>1037</v>
      </c>
      <c r="G330" t="s">
        <v>388</v>
      </c>
      <c r="H330" s="292">
        <v>1024999</v>
      </c>
      <c r="I330" s="292">
        <v>0</v>
      </c>
      <c r="J330" s="292">
        <v>925000</v>
      </c>
      <c r="K330" s="292" t="s">
        <v>8</v>
      </c>
      <c r="L330" s="292">
        <v>0</v>
      </c>
      <c r="M330" s="292">
        <v>0</v>
      </c>
      <c r="N330" s="292">
        <v>0</v>
      </c>
    </row>
    <row r="331" spans="1:14" x14ac:dyDescent="0.25">
      <c r="A331" t="s">
        <v>172</v>
      </c>
      <c r="B331" s="39">
        <f t="shared" si="20"/>
        <v>6</v>
      </c>
      <c r="C331" s="39" t="str">
        <f t="shared" si="21"/>
        <v>Isaac</v>
      </c>
      <c r="D331" s="39" t="str">
        <f t="shared" si="22"/>
        <v>Ratcliffe</v>
      </c>
      <c r="E331" s="39" t="str">
        <f t="shared" si="23"/>
        <v>Isaac Ratcliffe</v>
      </c>
      <c r="F331" t="s">
        <v>1031</v>
      </c>
      <c r="G331" t="s">
        <v>93</v>
      </c>
      <c r="H331" s="292">
        <v>925000</v>
      </c>
      <c r="I331" s="292">
        <v>925000</v>
      </c>
      <c r="J331" s="292">
        <v>842500</v>
      </c>
      <c r="K331" s="292">
        <v>867500</v>
      </c>
      <c r="L331" s="292" t="s">
        <v>8</v>
      </c>
      <c r="M331" s="292">
        <v>0</v>
      </c>
      <c r="N331" s="292">
        <v>0</v>
      </c>
    </row>
    <row r="332" spans="1:14" x14ac:dyDescent="0.25">
      <c r="A332" t="s">
        <v>411</v>
      </c>
      <c r="B332" s="39">
        <f t="shared" si="20"/>
        <v>5</v>
      </c>
      <c r="C332" s="39" t="str">
        <f t="shared" si="21"/>
        <v>Ivan</v>
      </c>
      <c r="D332" s="39" t="str">
        <f t="shared" si="22"/>
        <v>Barbashev</v>
      </c>
      <c r="E332" s="39" t="str">
        <f t="shared" si="23"/>
        <v>Ivan Barbashev</v>
      </c>
      <c r="F332" t="s">
        <v>1036</v>
      </c>
      <c r="G332" t="s">
        <v>93</v>
      </c>
      <c r="H332" s="292">
        <v>863333</v>
      </c>
      <c r="I332" s="292">
        <v>0</v>
      </c>
      <c r="J332" s="292">
        <v>832500</v>
      </c>
      <c r="K332" s="292" t="s">
        <v>8</v>
      </c>
      <c r="L332" s="292">
        <v>0</v>
      </c>
      <c r="M332" s="292">
        <v>0</v>
      </c>
      <c r="N332" s="292">
        <v>0</v>
      </c>
    </row>
    <row r="333" spans="1:14" x14ac:dyDescent="0.25">
      <c r="A333" t="s">
        <v>314</v>
      </c>
      <c r="B333" s="39">
        <f t="shared" si="20"/>
        <v>5</v>
      </c>
      <c r="C333" s="39" t="str">
        <f t="shared" si="21"/>
        <v>Ivan</v>
      </c>
      <c r="D333" s="39" t="str">
        <f t="shared" si="22"/>
        <v>Provorov</v>
      </c>
      <c r="E333" s="39" t="str">
        <f t="shared" si="23"/>
        <v>Ivan Provorov</v>
      </c>
      <c r="F333" t="s">
        <v>1031</v>
      </c>
      <c r="G333" t="s">
        <v>389</v>
      </c>
      <c r="H333" s="292">
        <v>1744170</v>
      </c>
      <c r="I333" s="292">
        <v>0</v>
      </c>
      <c r="J333" s="292">
        <v>832500</v>
      </c>
      <c r="K333" s="292" t="s">
        <v>8</v>
      </c>
      <c r="L333" s="292">
        <v>0</v>
      </c>
      <c r="M333" s="292">
        <v>0</v>
      </c>
      <c r="N333" s="292">
        <v>0</v>
      </c>
    </row>
    <row r="334" spans="1:14" x14ac:dyDescent="0.25">
      <c r="A334" t="s">
        <v>934</v>
      </c>
      <c r="B334" s="39">
        <f t="shared" si="20"/>
        <v>5</v>
      </c>
      <c r="C334" s="39" t="str">
        <f t="shared" si="21"/>
        <v>J.C.</v>
      </c>
      <c r="D334" s="39" t="str">
        <f t="shared" si="22"/>
        <v>Beaudin</v>
      </c>
      <c r="E334" s="39" t="str">
        <f t="shared" si="23"/>
        <v>J.C. Beaudin</v>
      </c>
      <c r="F334" t="s">
        <v>1043</v>
      </c>
      <c r="G334" t="s">
        <v>88</v>
      </c>
      <c r="H334" s="292">
        <v>816667</v>
      </c>
      <c r="I334" s="292">
        <v>816667</v>
      </c>
      <c r="J334" s="292">
        <v>782500</v>
      </c>
      <c r="K334" s="292">
        <v>782500</v>
      </c>
      <c r="L334" s="292" t="s">
        <v>8</v>
      </c>
      <c r="M334" s="292">
        <v>0</v>
      </c>
      <c r="N334" s="292">
        <v>0</v>
      </c>
    </row>
    <row r="335" spans="1:14" x14ac:dyDescent="0.25">
      <c r="A335" t="s">
        <v>726</v>
      </c>
      <c r="B335" s="39">
        <f t="shared" si="20"/>
        <v>5</v>
      </c>
      <c r="C335" s="39" t="str">
        <f t="shared" si="21"/>
        <v>Jack</v>
      </c>
      <c r="D335" s="39" t="str">
        <f t="shared" si="22"/>
        <v>Kopacka</v>
      </c>
      <c r="E335" s="39" t="str">
        <f t="shared" si="23"/>
        <v>Jack Kopacka</v>
      </c>
      <c r="F335" t="s">
        <v>1027</v>
      </c>
      <c r="G335" t="s">
        <v>93</v>
      </c>
      <c r="H335" s="292">
        <v>925000</v>
      </c>
      <c r="I335" s="292">
        <v>925000</v>
      </c>
      <c r="J335" s="292">
        <v>742500</v>
      </c>
      <c r="K335" s="292">
        <v>792500</v>
      </c>
      <c r="L335" s="292" t="s">
        <v>8</v>
      </c>
      <c r="M335" s="292">
        <v>0</v>
      </c>
      <c r="N335" s="292">
        <v>0</v>
      </c>
    </row>
    <row r="336" spans="1:14" x14ac:dyDescent="0.25">
      <c r="A336" t="s">
        <v>705</v>
      </c>
      <c r="B336" s="39">
        <f t="shared" si="20"/>
        <v>5</v>
      </c>
      <c r="C336" s="39" t="str">
        <f t="shared" si="21"/>
        <v>Jack</v>
      </c>
      <c r="D336" s="39" t="str">
        <f t="shared" si="22"/>
        <v>Rodewald</v>
      </c>
      <c r="E336" s="39" t="str">
        <f t="shared" si="23"/>
        <v>Jack Rodewald</v>
      </c>
      <c r="F336" t="s">
        <v>1039</v>
      </c>
      <c r="G336" t="s">
        <v>88</v>
      </c>
      <c r="H336" s="292">
        <v>707500</v>
      </c>
      <c r="I336" s="292">
        <v>0</v>
      </c>
      <c r="J336" s="292">
        <v>722500</v>
      </c>
      <c r="K336" s="292" t="s">
        <v>8</v>
      </c>
      <c r="L336" s="292">
        <v>0</v>
      </c>
      <c r="M336" s="292">
        <v>0</v>
      </c>
      <c r="N336" s="292">
        <v>0</v>
      </c>
    </row>
    <row r="337" spans="1:14" x14ac:dyDescent="0.25">
      <c r="A337" t="s">
        <v>874</v>
      </c>
      <c r="B337" s="39">
        <f t="shared" si="20"/>
        <v>5</v>
      </c>
      <c r="C337" s="39" t="str">
        <f t="shared" si="21"/>
        <v>Jack</v>
      </c>
      <c r="D337" s="39" t="str">
        <f t="shared" si="22"/>
        <v>Roslovic</v>
      </c>
      <c r="E337" s="39" t="str">
        <f t="shared" si="23"/>
        <v>Jack Roslovic</v>
      </c>
      <c r="F337" t="s">
        <v>1034</v>
      </c>
      <c r="G337" t="s">
        <v>88</v>
      </c>
      <c r="H337" s="292">
        <v>1106670</v>
      </c>
      <c r="I337" s="292">
        <v>1106670</v>
      </c>
      <c r="J337" s="292">
        <v>925000</v>
      </c>
      <c r="K337" s="292">
        <v>832500</v>
      </c>
      <c r="L337" s="292" t="s">
        <v>8</v>
      </c>
      <c r="M337" s="292">
        <v>0</v>
      </c>
      <c r="N337" s="292">
        <v>0</v>
      </c>
    </row>
    <row r="338" spans="1:14" x14ac:dyDescent="0.25">
      <c r="A338" t="s">
        <v>177</v>
      </c>
      <c r="B338" s="39">
        <f t="shared" si="20"/>
        <v>5</v>
      </c>
      <c r="C338" s="39" t="str">
        <f t="shared" si="21"/>
        <v>Jack</v>
      </c>
      <c r="D338" s="39" t="str">
        <f t="shared" si="22"/>
        <v>Studnicka</v>
      </c>
      <c r="E338" s="39" t="str">
        <f t="shared" si="23"/>
        <v>Jack Studnicka</v>
      </c>
      <c r="F338" t="s">
        <v>1040</v>
      </c>
      <c r="G338" t="s">
        <v>73</v>
      </c>
      <c r="H338" s="292">
        <v>925000</v>
      </c>
      <c r="I338" s="292">
        <v>925000</v>
      </c>
      <c r="J338" s="292">
        <v>817500</v>
      </c>
      <c r="K338" s="292">
        <v>867500</v>
      </c>
      <c r="L338" s="292" t="s">
        <v>8</v>
      </c>
      <c r="M338" s="292">
        <v>0</v>
      </c>
      <c r="N338" s="292">
        <v>0</v>
      </c>
    </row>
    <row r="339" spans="1:14" x14ac:dyDescent="0.25">
      <c r="A339" t="s">
        <v>861</v>
      </c>
      <c r="B339" s="39">
        <f t="shared" si="20"/>
        <v>6</v>
      </c>
      <c r="C339" s="39" t="str">
        <f t="shared" si="21"/>
        <v>Jacob</v>
      </c>
      <c r="D339" s="39" t="str">
        <f t="shared" si="22"/>
        <v>Graves</v>
      </c>
      <c r="E339" s="39" t="str">
        <f t="shared" si="23"/>
        <v>Jacob Graves</v>
      </c>
      <c r="F339" t="s">
        <v>1038</v>
      </c>
      <c r="G339" t="s">
        <v>82</v>
      </c>
      <c r="H339" s="292">
        <v>925000</v>
      </c>
      <c r="I339" s="292">
        <v>0</v>
      </c>
      <c r="J339" s="292">
        <v>842500</v>
      </c>
      <c r="K339" s="292" t="s">
        <v>8</v>
      </c>
      <c r="L339" s="292">
        <v>0</v>
      </c>
      <c r="M339" s="292">
        <v>0</v>
      </c>
      <c r="N339" s="292">
        <v>0</v>
      </c>
    </row>
    <row r="340" spans="1:14" x14ac:dyDescent="0.25">
      <c r="A340" t="s">
        <v>717</v>
      </c>
      <c r="B340" s="39">
        <f t="shared" si="20"/>
        <v>6</v>
      </c>
      <c r="C340" s="39" t="str">
        <f t="shared" si="21"/>
        <v>Jacob</v>
      </c>
      <c r="D340" s="39" t="str">
        <f t="shared" si="22"/>
        <v>Larsson</v>
      </c>
      <c r="E340" s="39" t="str">
        <f t="shared" si="23"/>
        <v>Jacob Larsson</v>
      </c>
      <c r="F340" t="s">
        <v>1027</v>
      </c>
      <c r="G340" t="s">
        <v>82</v>
      </c>
      <c r="H340" s="292">
        <v>925000</v>
      </c>
      <c r="I340" s="292">
        <v>0</v>
      </c>
      <c r="J340" s="292">
        <v>925000</v>
      </c>
      <c r="K340" s="292" t="s">
        <v>8</v>
      </c>
      <c r="L340" s="292">
        <v>0</v>
      </c>
      <c r="M340" s="292">
        <v>0</v>
      </c>
      <c r="N340" s="292">
        <v>0</v>
      </c>
    </row>
    <row r="341" spans="1:14" x14ac:dyDescent="0.25">
      <c r="A341" t="s">
        <v>1113</v>
      </c>
      <c r="B341" s="39">
        <f t="shared" si="20"/>
        <v>6</v>
      </c>
      <c r="C341" s="39" t="str">
        <f t="shared" si="21"/>
        <v>Jacob</v>
      </c>
      <c r="D341" s="39" t="str">
        <f t="shared" si="22"/>
        <v>Markstrom</v>
      </c>
      <c r="E341" s="39" t="str">
        <f t="shared" si="23"/>
        <v>Jacob Markstrom</v>
      </c>
      <c r="F341" t="s">
        <v>1047</v>
      </c>
      <c r="G341" t="s">
        <v>128</v>
      </c>
      <c r="H341" s="292">
        <v>3666670</v>
      </c>
      <c r="I341" s="292">
        <v>3666670</v>
      </c>
      <c r="J341" s="292">
        <v>3600000</v>
      </c>
      <c r="K341" s="292">
        <v>4000000</v>
      </c>
      <c r="L341" s="292" t="s">
        <v>7</v>
      </c>
      <c r="M341" s="292">
        <v>0</v>
      </c>
      <c r="N341" s="292">
        <v>0</v>
      </c>
    </row>
    <row r="342" spans="1:14" x14ac:dyDescent="0.25">
      <c r="A342" t="s">
        <v>517</v>
      </c>
      <c r="B342" s="39">
        <f t="shared" si="20"/>
        <v>6</v>
      </c>
      <c r="C342" s="39" t="str">
        <f t="shared" si="21"/>
        <v>Jacob</v>
      </c>
      <c r="D342" s="39" t="str">
        <f t="shared" si="22"/>
        <v>Moverare</v>
      </c>
      <c r="E342" s="39" t="str">
        <f t="shared" si="23"/>
        <v>Jacob Moverare</v>
      </c>
      <c r="F342" t="s">
        <v>1022</v>
      </c>
      <c r="G342" t="s">
        <v>82</v>
      </c>
      <c r="H342" s="292">
        <v>691667</v>
      </c>
      <c r="I342" s="292">
        <v>0</v>
      </c>
      <c r="J342" s="292">
        <v>720000</v>
      </c>
      <c r="K342" s="292" t="s">
        <v>8</v>
      </c>
      <c r="L342" s="292">
        <v>0</v>
      </c>
      <c r="M342" s="292">
        <v>0</v>
      </c>
      <c r="N342" s="292">
        <v>0</v>
      </c>
    </row>
    <row r="343" spans="1:14" x14ac:dyDescent="0.25">
      <c r="A343" t="s">
        <v>262</v>
      </c>
      <c r="B343" s="39">
        <f t="shared" si="20"/>
        <v>6</v>
      </c>
      <c r="C343" s="39" t="str">
        <f t="shared" si="21"/>
        <v>Jaden</v>
      </c>
      <c r="D343" s="39" t="str">
        <f t="shared" si="22"/>
        <v>Schwartz</v>
      </c>
      <c r="E343" s="39" t="str">
        <f t="shared" si="23"/>
        <v>Jaden Schwartz</v>
      </c>
      <c r="F343" t="s">
        <v>1036</v>
      </c>
      <c r="G343" t="s">
        <v>93</v>
      </c>
      <c r="H343" s="292">
        <v>5350000</v>
      </c>
      <c r="I343" s="292">
        <v>5350000</v>
      </c>
      <c r="J343" s="292">
        <v>6250000</v>
      </c>
      <c r="K343" s="292">
        <v>5750000</v>
      </c>
      <c r="L343" s="292">
        <v>4000000</v>
      </c>
      <c r="M343" s="292" t="s">
        <v>7</v>
      </c>
      <c r="N343" s="292">
        <v>0</v>
      </c>
    </row>
    <row r="344" spans="1:14" x14ac:dyDescent="0.25">
      <c r="A344" t="s">
        <v>277</v>
      </c>
      <c r="B344" s="39">
        <f t="shared" si="20"/>
        <v>5</v>
      </c>
      <c r="C344" s="39" t="str">
        <f t="shared" si="21"/>
        <v>Jake</v>
      </c>
      <c r="D344" s="39" t="str">
        <f t="shared" si="22"/>
        <v>Allen</v>
      </c>
      <c r="E344" s="39" t="str">
        <f t="shared" si="23"/>
        <v>Jake Allen</v>
      </c>
      <c r="F344" t="s">
        <v>1036</v>
      </c>
      <c r="G344" t="s">
        <v>128</v>
      </c>
      <c r="H344" s="292">
        <v>4350000</v>
      </c>
      <c r="I344" s="292">
        <v>4350000</v>
      </c>
      <c r="J344" s="292">
        <v>4350000</v>
      </c>
      <c r="K344" s="292">
        <v>5200000</v>
      </c>
      <c r="L344" s="292">
        <v>4000000</v>
      </c>
      <c r="M344" s="292" t="s">
        <v>7</v>
      </c>
      <c r="N344" s="292">
        <v>0</v>
      </c>
    </row>
    <row r="345" spans="1:14" x14ac:dyDescent="0.25">
      <c r="A345" t="s">
        <v>991</v>
      </c>
      <c r="B345" s="39">
        <f t="shared" si="20"/>
        <v>5</v>
      </c>
      <c r="C345" s="39" t="str">
        <f t="shared" si="21"/>
        <v>Jake</v>
      </c>
      <c r="D345" s="39" t="str">
        <f t="shared" si="22"/>
        <v>Bean</v>
      </c>
      <c r="E345" s="39" t="str">
        <f t="shared" si="23"/>
        <v>Jake Bean</v>
      </c>
      <c r="F345" t="s">
        <v>1046</v>
      </c>
      <c r="G345" t="s">
        <v>82</v>
      </c>
      <c r="H345" s="292">
        <v>1394170</v>
      </c>
      <c r="I345" s="292">
        <v>1394170</v>
      </c>
      <c r="J345" s="292">
        <v>925000</v>
      </c>
      <c r="K345" s="292">
        <v>832500</v>
      </c>
      <c r="L345" s="292" t="s">
        <v>8</v>
      </c>
      <c r="M345" s="292">
        <v>0</v>
      </c>
      <c r="N345" s="292">
        <v>0</v>
      </c>
    </row>
    <row r="346" spans="1:14" x14ac:dyDescent="0.25">
      <c r="A346" t="s">
        <v>816</v>
      </c>
      <c r="B346" s="39">
        <f t="shared" si="20"/>
        <v>5</v>
      </c>
      <c r="C346" s="39" t="str">
        <f t="shared" si="21"/>
        <v>Jake</v>
      </c>
      <c r="D346" s="39" t="str">
        <f t="shared" si="22"/>
        <v>Bischoff</v>
      </c>
      <c r="E346" s="39" t="str">
        <f t="shared" si="23"/>
        <v>Jake Bischoff</v>
      </c>
      <c r="F346" t="s">
        <v>1051</v>
      </c>
      <c r="G346" t="s">
        <v>82</v>
      </c>
      <c r="H346" s="292">
        <v>925000</v>
      </c>
      <c r="I346" s="292">
        <v>0</v>
      </c>
      <c r="J346" s="292">
        <v>925000</v>
      </c>
      <c r="K346" s="292" t="s">
        <v>8</v>
      </c>
      <c r="L346" s="292">
        <v>0</v>
      </c>
      <c r="M346" s="292">
        <v>0</v>
      </c>
      <c r="N346" s="292">
        <v>0</v>
      </c>
    </row>
    <row r="347" spans="1:14" x14ac:dyDescent="0.25">
      <c r="A347" t="s">
        <v>547</v>
      </c>
      <c r="B347" s="39">
        <f t="shared" si="20"/>
        <v>5</v>
      </c>
      <c r="C347" s="39" t="str">
        <f t="shared" si="21"/>
        <v>Jake</v>
      </c>
      <c r="D347" s="39" t="str">
        <f t="shared" si="22"/>
        <v>DeBrusk</v>
      </c>
      <c r="E347" s="39" t="str">
        <f t="shared" si="23"/>
        <v>Jake DeBrusk</v>
      </c>
      <c r="F347" t="s">
        <v>1040</v>
      </c>
      <c r="G347" t="s">
        <v>93</v>
      </c>
      <c r="H347" s="292">
        <v>1288330</v>
      </c>
      <c r="I347" s="292">
        <v>1288330</v>
      </c>
      <c r="J347" s="292">
        <v>832500</v>
      </c>
      <c r="K347" s="292">
        <v>832500</v>
      </c>
      <c r="L347" s="292" t="s">
        <v>8</v>
      </c>
      <c r="M347" s="292">
        <v>0</v>
      </c>
      <c r="N347" s="292">
        <v>0</v>
      </c>
    </row>
    <row r="348" spans="1:14" x14ac:dyDescent="0.25">
      <c r="A348" t="s">
        <v>529</v>
      </c>
      <c r="B348" s="39">
        <f t="shared" si="20"/>
        <v>5</v>
      </c>
      <c r="C348" s="39" t="str">
        <f t="shared" si="21"/>
        <v>Jake</v>
      </c>
      <c r="D348" s="39" t="str">
        <f t="shared" si="22"/>
        <v>Dotchin</v>
      </c>
      <c r="E348" s="39" t="str">
        <f t="shared" si="23"/>
        <v>Jake Dotchin</v>
      </c>
      <c r="F348" t="s">
        <v>1029</v>
      </c>
      <c r="G348" t="s">
        <v>388</v>
      </c>
      <c r="H348" s="292">
        <v>812500</v>
      </c>
      <c r="I348" s="292">
        <v>0</v>
      </c>
      <c r="J348" s="292">
        <v>925000</v>
      </c>
      <c r="K348" s="292" t="s">
        <v>8</v>
      </c>
      <c r="L348" s="292">
        <v>0</v>
      </c>
      <c r="M348" s="292">
        <v>0</v>
      </c>
      <c r="N348" s="292">
        <v>0</v>
      </c>
    </row>
    <row r="349" spans="1:14" x14ac:dyDescent="0.25">
      <c r="A349" t="s">
        <v>251</v>
      </c>
      <c r="B349" s="39">
        <f t="shared" si="20"/>
        <v>5</v>
      </c>
      <c r="C349" s="39" t="str">
        <f t="shared" si="21"/>
        <v>Jake</v>
      </c>
      <c r="D349" s="39" t="str">
        <f t="shared" si="22"/>
        <v>Gardiner</v>
      </c>
      <c r="E349" s="39" t="str">
        <f t="shared" si="23"/>
        <v>Jake Gardiner</v>
      </c>
      <c r="F349" t="s">
        <v>1044</v>
      </c>
      <c r="G349" t="s">
        <v>389</v>
      </c>
      <c r="H349" s="292">
        <v>4050000</v>
      </c>
      <c r="I349" s="292">
        <v>0</v>
      </c>
      <c r="J349" s="292">
        <v>3450000</v>
      </c>
      <c r="K349" s="292" t="s">
        <v>7</v>
      </c>
      <c r="L349" s="292">
        <v>0</v>
      </c>
      <c r="M349" s="292">
        <v>0</v>
      </c>
      <c r="N349" s="292">
        <v>0</v>
      </c>
    </row>
    <row r="350" spans="1:14" x14ac:dyDescent="0.25">
      <c r="A350" t="s">
        <v>207</v>
      </c>
      <c r="B350" s="39">
        <f t="shared" si="20"/>
        <v>5</v>
      </c>
      <c r="C350" s="39" t="str">
        <f t="shared" si="21"/>
        <v>Jake</v>
      </c>
      <c r="D350" s="39" t="str">
        <f t="shared" si="22"/>
        <v>Guentzel</v>
      </c>
      <c r="E350" s="39" t="str">
        <f t="shared" si="23"/>
        <v>Jake Guentzel</v>
      </c>
      <c r="F350" t="s">
        <v>1024</v>
      </c>
      <c r="G350" t="s">
        <v>93</v>
      </c>
      <c r="H350" s="292">
        <v>925000</v>
      </c>
      <c r="I350" s="292">
        <v>0</v>
      </c>
      <c r="J350" s="292">
        <v>792500</v>
      </c>
      <c r="K350" s="292" t="s">
        <v>8</v>
      </c>
      <c r="L350" s="292">
        <v>0</v>
      </c>
      <c r="M350" s="292">
        <v>0</v>
      </c>
      <c r="N350" s="292">
        <v>0</v>
      </c>
    </row>
    <row r="351" spans="1:14" x14ac:dyDescent="0.25">
      <c r="A351" t="s">
        <v>742</v>
      </c>
      <c r="B351" s="39">
        <f t="shared" si="20"/>
        <v>5</v>
      </c>
      <c r="C351" s="39" t="str">
        <f t="shared" si="21"/>
        <v>Jake</v>
      </c>
      <c r="D351" s="39" t="str">
        <f t="shared" si="22"/>
        <v>McCabe</v>
      </c>
      <c r="E351" s="39" t="str">
        <f t="shared" si="23"/>
        <v>Jake McCabe</v>
      </c>
      <c r="F351" t="s">
        <v>1049</v>
      </c>
      <c r="G351" t="s">
        <v>389</v>
      </c>
      <c r="H351" s="292">
        <v>1600000</v>
      </c>
      <c r="I351" s="292">
        <v>0</v>
      </c>
      <c r="J351" s="292">
        <v>1775000</v>
      </c>
      <c r="K351" s="292" t="s">
        <v>8</v>
      </c>
      <c r="L351" s="292">
        <v>0</v>
      </c>
      <c r="M351" s="292">
        <v>0</v>
      </c>
      <c r="N351" s="292">
        <v>0</v>
      </c>
    </row>
    <row r="352" spans="1:14" x14ac:dyDescent="0.25">
      <c r="A352" t="s">
        <v>507</v>
      </c>
      <c r="B352" s="39">
        <f t="shared" si="20"/>
        <v>5</v>
      </c>
      <c r="C352" s="39" t="str">
        <f t="shared" si="21"/>
        <v>Jake</v>
      </c>
      <c r="D352" s="39" t="str">
        <f t="shared" si="22"/>
        <v>Muzzin</v>
      </c>
      <c r="E352" s="39" t="str">
        <f t="shared" si="23"/>
        <v>Jake Muzzin</v>
      </c>
      <c r="F352" t="s">
        <v>1022</v>
      </c>
      <c r="G352" t="s">
        <v>389</v>
      </c>
      <c r="H352" s="292">
        <v>4000000</v>
      </c>
      <c r="I352" s="292">
        <v>4000000</v>
      </c>
      <c r="J352" s="292">
        <v>4450000</v>
      </c>
      <c r="K352" s="292">
        <v>4450000</v>
      </c>
      <c r="L352" s="292" t="s">
        <v>7</v>
      </c>
      <c r="M352" s="292">
        <v>0</v>
      </c>
      <c r="N352" s="292">
        <v>0</v>
      </c>
    </row>
    <row r="353" spans="1:14" x14ac:dyDescent="0.25">
      <c r="A353" t="s">
        <v>417</v>
      </c>
      <c r="B353" s="39">
        <f t="shared" si="20"/>
        <v>5</v>
      </c>
      <c r="C353" s="39" t="str">
        <f t="shared" si="21"/>
        <v>Jake</v>
      </c>
      <c r="D353" s="39" t="str">
        <f t="shared" si="22"/>
        <v>Walman</v>
      </c>
      <c r="E353" s="39" t="str">
        <f t="shared" si="23"/>
        <v>Jake Walman</v>
      </c>
      <c r="F353" t="s">
        <v>1036</v>
      </c>
      <c r="G353" t="s">
        <v>82</v>
      </c>
      <c r="H353" s="292">
        <v>925000</v>
      </c>
      <c r="I353" s="292">
        <v>925000</v>
      </c>
      <c r="J353" s="292">
        <v>925000</v>
      </c>
      <c r="K353" s="292">
        <v>925000</v>
      </c>
      <c r="L353" s="292" t="s">
        <v>8</v>
      </c>
      <c r="M353" s="292">
        <v>0</v>
      </c>
      <c r="N353" s="292">
        <v>0</v>
      </c>
    </row>
    <row r="354" spans="1:14" x14ac:dyDescent="0.25">
      <c r="A354" t="s">
        <v>855</v>
      </c>
      <c r="B354" s="39">
        <f t="shared" si="20"/>
        <v>6</v>
      </c>
      <c r="C354" s="39" t="str">
        <f t="shared" si="21"/>
        <v>Jakob</v>
      </c>
      <c r="D354" s="39" t="str">
        <f t="shared" si="22"/>
        <v>Chychrun</v>
      </c>
      <c r="E354" s="39" t="str">
        <f t="shared" si="23"/>
        <v>Jakob Chychrun</v>
      </c>
      <c r="F354" t="s">
        <v>1042</v>
      </c>
      <c r="G354" t="s">
        <v>389</v>
      </c>
      <c r="H354" s="292">
        <v>1350000</v>
      </c>
      <c r="I354" s="292">
        <v>0</v>
      </c>
      <c r="J354" s="292">
        <v>925000</v>
      </c>
      <c r="K354" s="292" t="s">
        <v>8</v>
      </c>
      <c r="L354" s="292">
        <v>0</v>
      </c>
      <c r="M354" s="292">
        <v>0</v>
      </c>
      <c r="N354" s="292">
        <v>0</v>
      </c>
    </row>
    <row r="355" spans="1:14" x14ac:dyDescent="0.25">
      <c r="A355" t="s">
        <v>554</v>
      </c>
      <c r="B355" s="39">
        <f t="shared" si="20"/>
        <v>6</v>
      </c>
      <c r="C355" s="39" t="str">
        <f t="shared" si="21"/>
        <v>Jakob</v>
      </c>
      <c r="D355" s="39" t="str">
        <f t="shared" si="22"/>
        <v>Forsbacka Karlsson</v>
      </c>
      <c r="E355" s="39" t="str">
        <f t="shared" si="23"/>
        <v>Jakob Forsbacka Karlsson</v>
      </c>
      <c r="F355" t="s">
        <v>1040</v>
      </c>
      <c r="G355" t="s">
        <v>73</v>
      </c>
      <c r="H355" s="292">
        <v>925000</v>
      </c>
      <c r="I355" s="292">
        <v>0</v>
      </c>
      <c r="J355" s="292">
        <v>925000</v>
      </c>
      <c r="K355" s="292" t="s">
        <v>8</v>
      </c>
      <c r="L355" s="292">
        <v>0</v>
      </c>
      <c r="M355" s="292">
        <v>0</v>
      </c>
      <c r="N355" s="292">
        <v>0</v>
      </c>
    </row>
    <row r="356" spans="1:14" x14ac:dyDescent="0.25">
      <c r="A356" t="s">
        <v>711</v>
      </c>
      <c r="B356" s="39">
        <f t="shared" si="20"/>
        <v>6</v>
      </c>
      <c r="C356" s="39" t="str">
        <f t="shared" si="21"/>
        <v>Jakob</v>
      </c>
      <c r="D356" s="39" t="str">
        <f t="shared" si="22"/>
        <v>Silfverberg</v>
      </c>
      <c r="E356" s="39" t="str">
        <f t="shared" si="23"/>
        <v>Jakob Silfverberg</v>
      </c>
      <c r="F356" t="s">
        <v>1027</v>
      </c>
      <c r="G356" t="s">
        <v>93</v>
      </c>
      <c r="H356" s="292">
        <v>3750000</v>
      </c>
      <c r="I356" s="292">
        <v>0</v>
      </c>
      <c r="J356" s="292">
        <v>3750000</v>
      </c>
      <c r="K356" s="292" t="s">
        <v>7</v>
      </c>
      <c r="L356" s="292">
        <v>0</v>
      </c>
      <c r="M356" s="292">
        <v>0</v>
      </c>
      <c r="N356" s="292">
        <v>0</v>
      </c>
    </row>
    <row r="357" spans="1:14" x14ac:dyDescent="0.25">
      <c r="A357" t="s">
        <v>287</v>
      </c>
      <c r="B357" s="39">
        <f t="shared" si="20"/>
        <v>6</v>
      </c>
      <c r="C357" s="39" t="str">
        <f t="shared" si="21"/>
        <v>Jakub</v>
      </c>
      <c r="D357" s="39" t="str">
        <f t="shared" si="22"/>
        <v>Voracek</v>
      </c>
      <c r="E357" s="39" t="str">
        <f t="shared" si="23"/>
        <v>Jakub Voracek</v>
      </c>
      <c r="F357" t="s">
        <v>1031</v>
      </c>
      <c r="G357" t="s">
        <v>88</v>
      </c>
      <c r="H357" s="292">
        <v>8250000</v>
      </c>
      <c r="I357" s="292">
        <v>8250000</v>
      </c>
      <c r="J357" s="292">
        <v>9250000</v>
      </c>
      <c r="K357" s="292">
        <v>9250000</v>
      </c>
      <c r="L357" s="292">
        <v>6250000</v>
      </c>
      <c r="M357" s="292">
        <v>7500000</v>
      </c>
      <c r="N357" s="292">
        <v>6250000</v>
      </c>
    </row>
    <row r="358" spans="1:14" x14ac:dyDescent="0.25">
      <c r="A358" t="s">
        <v>1011</v>
      </c>
      <c r="B358" s="39">
        <f t="shared" si="20"/>
        <v>6</v>
      </c>
      <c r="C358" s="39" t="str">
        <f t="shared" si="21"/>
        <v>Jakub</v>
      </c>
      <c r="D358" s="39" t="str">
        <f t="shared" si="22"/>
        <v>Vrana</v>
      </c>
      <c r="E358" s="39" t="str">
        <f t="shared" si="23"/>
        <v>Jakub Vrana</v>
      </c>
      <c r="F358" t="s">
        <v>1023</v>
      </c>
      <c r="G358" t="s">
        <v>93</v>
      </c>
      <c r="H358" s="292">
        <v>1363330</v>
      </c>
      <c r="I358" s="292">
        <v>0</v>
      </c>
      <c r="J358" s="292">
        <v>832500</v>
      </c>
      <c r="K358" s="292" t="s">
        <v>8</v>
      </c>
      <c r="L358" s="292">
        <v>0</v>
      </c>
      <c r="M358" s="292">
        <v>0</v>
      </c>
      <c r="N358" s="292">
        <v>0</v>
      </c>
    </row>
    <row r="359" spans="1:14" x14ac:dyDescent="0.25">
      <c r="A359" t="s">
        <v>555</v>
      </c>
      <c r="B359" s="39">
        <f t="shared" si="20"/>
        <v>6</v>
      </c>
      <c r="C359" s="39" t="str">
        <f t="shared" si="21"/>
        <v>Jakub</v>
      </c>
      <c r="D359" s="39" t="str">
        <f t="shared" si="22"/>
        <v>Zboril</v>
      </c>
      <c r="E359" s="39" t="str">
        <f t="shared" si="23"/>
        <v>Jakub Zboril</v>
      </c>
      <c r="F359" t="s">
        <v>1040</v>
      </c>
      <c r="G359" t="s">
        <v>82</v>
      </c>
      <c r="H359" s="292">
        <v>1288330</v>
      </c>
      <c r="I359" s="292">
        <v>1288330</v>
      </c>
      <c r="J359" s="292">
        <v>832500</v>
      </c>
      <c r="K359" s="292">
        <v>832500</v>
      </c>
      <c r="L359" s="292" t="s">
        <v>8</v>
      </c>
      <c r="M359" s="292">
        <v>0</v>
      </c>
      <c r="N359" s="292">
        <v>0</v>
      </c>
    </row>
    <row r="360" spans="1:14" x14ac:dyDescent="0.25">
      <c r="A360" t="s">
        <v>842</v>
      </c>
      <c r="B360" s="39">
        <f t="shared" si="20"/>
        <v>6</v>
      </c>
      <c r="C360" s="39" t="str">
        <f t="shared" si="21"/>
        <v>Jalen</v>
      </c>
      <c r="D360" s="39" t="str">
        <f t="shared" si="22"/>
        <v>Chatfield</v>
      </c>
      <c r="E360" s="39" t="str">
        <f t="shared" si="23"/>
        <v>Jalen Chatfield</v>
      </c>
      <c r="F360" t="s">
        <v>1047</v>
      </c>
      <c r="G360" t="s">
        <v>88</v>
      </c>
      <c r="H360" s="292">
        <v>765000</v>
      </c>
      <c r="I360" s="292">
        <v>765000</v>
      </c>
      <c r="J360" s="292">
        <v>765000</v>
      </c>
      <c r="K360" s="292">
        <v>820000</v>
      </c>
      <c r="L360" s="292" t="s">
        <v>8</v>
      </c>
      <c r="M360" s="292">
        <v>0</v>
      </c>
      <c r="N360" s="292">
        <v>0</v>
      </c>
    </row>
    <row r="361" spans="1:14" x14ac:dyDescent="0.25">
      <c r="A361" t="s">
        <v>867</v>
      </c>
      <c r="B361" s="39">
        <f t="shared" si="20"/>
        <v>6</v>
      </c>
      <c r="C361" s="39" t="str">
        <f t="shared" si="21"/>
        <v>Jalen</v>
      </c>
      <c r="D361" s="39" t="str">
        <f t="shared" si="22"/>
        <v>Smereck</v>
      </c>
      <c r="E361" s="39" t="str">
        <f t="shared" si="23"/>
        <v>Jalen Smereck</v>
      </c>
      <c r="F361" t="s">
        <v>1042</v>
      </c>
      <c r="G361" t="s">
        <v>82</v>
      </c>
      <c r="H361" s="292">
        <v>676667</v>
      </c>
      <c r="I361" s="292">
        <v>676667</v>
      </c>
      <c r="J361" s="292">
        <v>680000</v>
      </c>
      <c r="K361" s="292">
        <v>700000</v>
      </c>
      <c r="L361" s="292" t="s">
        <v>8</v>
      </c>
      <c r="M361" s="292">
        <v>0</v>
      </c>
      <c r="N361" s="292">
        <v>0</v>
      </c>
    </row>
    <row r="362" spans="1:14" x14ac:dyDescent="0.25">
      <c r="A362" t="s">
        <v>491</v>
      </c>
      <c r="B362" s="39">
        <f t="shared" si="20"/>
        <v>6</v>
      </c>
      <c r="C362" s="39" t="str">
        <f t="shared" si="21"/>
        <v>James</v>
      </c>
      <c r="D362" s="39" t="str">
        <f t="shared" si="22"/>
        <v>Reimer</v>
      </c>
      <c r="E362" s="39" t="str">
        <f t="shared" si="23"/>
        <v>James Reimer</v>
      </c>
      <c r="F362" t="s">
        <v>1037</v>
      </c>
      <c r="G362" t="s">
        <v>128</v>
      </c>
      <c r="H362" s="292">
        <v>3400000</v>
      </c>
      <c r="I362" s="292">
        <v>3400000</v>
      </c>
      <c r="J362" s="292">
        <v>3100000</v>
      </c>
      <c r="K362" s="292">
        <v>3100000</v>
      </c>
      <c r="L362" s="292">
        <v>3100000</v>
      </c>
      <c r="M362" s="292" t="s">
        <v>7</v>
      </c>
      <c r="N362" s="292">
        <v>0</v>
      </c>
    </row>
    <row r="363" spans="1:14" x14ac:dyDescent="0.25">
      <c r="A363" t="s">
        <v>246</v>
      </c>
      <c r="B363" s="39">
        <f t="shared" si="20"/>
        <v>6</v>
      </c>
      <c r="C363" s="39" t="str">
        <f t="shared" si="21"/>
        <v>Jamie</v>
      </c>
      <c r="D363" s="39" t="str">
        <f t="shared" si="22"/>
        <v>Benn</v>
      </c>
      <c r="E363" s="39" t="str">
        <f t="shared" si="23"/>
        <v>Jamie Benn</v>
      </c>
      <c r="F363" t="s">
        <v>1025</v>
      </c>
      <c r="G363" t="s">
        <v>93</v>
      </c>
      <c r="H363" s="292">
        <v>9500000</v>
      </c>
      <c r="I363" s="292">
        <v>9500000</v>
      </c>
      <c r="J363" s="292">
        <v>13000000</v>
      </c>
      <c r="K363" s="292">
        <v>13000000</v>
      </c>
      <c r="L363" s="292">
        <v>9000000</v>
      </c>
      <c r="M363" s="292">
        <v>8500000</v>
      </c>
      <c r="N363" s="292">
        <v>6500000</v>
      </c>
    </row>
    <row r="364" spans="1:14" x14ac:dyDescent="0.25">
      <c r="A364" t="s">
        <v>483</v>
      </c>
      <c r="B364" s="39">
        <f t="shared" si="20"/>
        <v>6</v>
      </c>
      <c r="C364" s="39" t="str">
        <f t="shared" si="21"/>
        <v>Jamie</v>
      </c>
      <c r="D364" s="39" t="str">
        <f t="shared" si="22"/>
        <v>McGinn</v>
      </c>
      <c r="E364" s="39" t="str">
        <f t="shared" si="23"/>
        <v>Jamie McGinn</v>
      </c>
      <c r="F364" t="s">
        <v>1037</v>
      </c>
      <c r="G364" t="s">
        <v>93</v>
      </c>
      <c r="H364" s="292">
        <v>3333330</v>
      </c>
      <c r="I364" s="292">
        <v>0</v>
      </c>
      <c r="J364" s="292">
        <v>3500000</v>
      </c>
      <c r="K364" s="292" t="s">
        <v>7</v>
      </c>
      <c r="L364" s="292">
        <v>0</v>
      </c>
      <c r="M364" s="292">
        <v>0</v>
      </c>
      <c r="N364" s="292">
        <v>0</v>
      </c>
    </row>
    <row r="365" spans="1:14" x14ac:dyDescent="0.25">
      <c r="A365" t="s">
        <v>993</v>
      </c>
      <c r="B365" s="39">
        <f t="shared" si="20"/>
        <v>6</v>
      </c>
      <c r="C365" s="39" t="str">
        <f t="shared" si="21"/>
        <v>Janne</v>
      </c>
      <c r="D365" s="39" t="str">
        <f t="shared" si="22"/>
        <v>Kuokkanen</v>
      </c>
      <c r="E365" s="39" t="str">
        <f t="shared" si="23"/>
        <v>Janne Kuokkanen</v>
      </c>
      <c r="F365" t="s">
        <v>1046</v>
      </c>
      <c r="G365" t="s">
        <v>73</v>
      </c>
      <c r="H365" s="292">
        <v>925000</v>
      </c>
      <c r="I365" s="292">
        <v>925000</v>
      </c>
      <c r="J365" s="292">
        <v>842500</v>
      </c>
      <c r="K365" s="292">
        <v>892500</v>
      </c>
      <c r="L365" s="292" t="s">
        <v>8</v>
      </c>
      <c r="M365" s="292">
        <v>0</v>
      </c>
      <c r="N365" s="292">
        <v>0</v>
      </c>
    </row>
    <row r="366" spans="1:14" x14ac:dyDescent="0.25">
      <c r="A366" t="s">
        <v>882</v>
      </c>
      <c r="B366" s="39">
        <f t="shared" si="20"/>
        <v>7</v>
      </c>
      <c r="C366" s="39" t="str">
        <f t="shared" si="21"/>
        <v>Jansen</v>
      </c>
      <c r="D366" s="39" t="str">
        <f t="shared" si="22"/>
        <v>Harkins</v>
      </c>
      <c r="E366" s="39" t="str">
        <f t="shared" si="23"/>
        <v>Jansen Harkins</v>
      </c>
      <c r="F366" t="s">
        <v>1034</v>
      </c>
      <c r="G366" t="s">
        <v>73</v>
      </c>
      <c r="H366" s="292">
        <v>925000</v>
      </c>
      <c r="I366" s="292">
        <v>925000</v>
      </c>
      <c r="J366" s="292">
        <v>742500</v>
      </c>
      <c r="K366" s="292">
        <v>817500</v>
      </c>
      <c r="L366" s="292" t="s">
        <v>8</v>
      </c>
      <c r="M366" s="292">
        <v>0</v>
      </c>
      <c r="N366" s="292">
        <v>0</v>
      </c>
    </row>
    <row r="367" spans="1:14" x14ac:dyDescent="0.25">
      <c r="A367" t="s">
        <v>467</v>
      </c>
      <c r="B367" s="39">
        <f t="shared" si="20"/>
        <v>6</v>
      </c>
      <c r="C367" s="39" t="str">
        <f t="shared" si="21"/>
        <v>Jared</v>
      </c>
      <c r="D367" s="39" t="str">
        <f t="shared" si="22"/>
        <v>Spurgeon</v>
      </c>
      <c r="E367" s="39" t="str">
        <f t="shared" si="23"/>
        <v>Jared Spurgeon</v>
      </c>
      <c r="F367" t="s">
        <v>1035</v>
      </c>
      <c r="G367" t="s">
        <v>388</v>
      </c>
      <c r="H367" s="292">
        <v>5187500</v>
      </c>
      <c r="I367" s="292">
        <v>5187500</v>
      </c>
      <c r="J367" s="292">
        <v>5500000</v>
      </c>
      <c r="K367" s="292">
        <v>5500000</v>
      </c>
      <c r="L367" s="292" t="s">
        <v>7</v>
      </c>
      <c r="M367" s="292">
        <v>0</v>
      </c>
      <c r="N367" s="292">
        <v>0</v>
      </c>
    </row>
    <row r="368" spans="1:14" x14ac:dyDescent="0.25">
      <c r="A368" t="s">
        <v>174</v>
      </c>
      <c r="B368" s="39">
        <f t="shared" si="20"/>
        <v>6</v>
      </c>
      <c r="C368" s="39" t="str">
        <f t="shared" si="21"/>
        <v>Jaret</v>
      </c>
      <c r="D368" s="39" t="str">
        <f t="shared" si="22"/>
        <v>Anderson-Dolan</v>
      </c>
      <c r="E368" s="39" t="str">
        <f t="shared" si="23"/>
        <v>Jaret Anderson-Dolan</v>
      </c>
      <c r="F368" t="s">
        <v>1022</v>
      </c>
      <c r="G368" t="s">
        <v>73</v>
      </c>
      <c r="H368" s="292">
        <v>925000</v>
      </c>
      <c r="I368" s="292">
        <v>925000</v>
      </c>
      <c r="J368" s="292">
        <v>742500</v>
      </c>
      <c r="K368" s="292">
        <v>792500</v>
      </c>
      <c r="L368" s="292" t="s">
        <v>8</v>
      </c>
      <c r="M368" s="292">
        <v>0</v>
      </c>
      <c r="N368" s="292">
        <v>0</v>
      </c>
    </row>
    <row r="369" spans="1:14" x14ac:dyDescent="0.25">
      <c r="A369" t="s">
        <v>854</v>
      </c>
      <c r="B369" s="39">
        <f t="shared" si="20"/>
        <v>6</v>
      </c>
      <c r="C369" s="39" t="str">
        <f t="shared" si="21"/>
        <v>Jason</v>
      </c>
      <c r="D369" s="39" t="str">
        <f t="shared" si="22"/>
        <v>Demers</v>
      </c>
      <c r="E369" s="39" t="str">
        <f t="shared" si="23"/>
        <v>Jason Demers</v>
      </c>
      <c r="F369" t="s">
        <v>1042</v>
      </c>
      <c r="G369" t="s">
        <v>388</v>
      </c>
      <c r="H369" s="292">
        <v>4500000</v>
      </c>
      <c r="I369" s="292">
        <v>4500000</v>
      </c>
      <c r="J369" s="292">
        <v>4400000</v>
      </c>
      <c r="K369" s="292">
        <v>3600000</v>
      </c>
      <c r="L369" s="292">
        <v>3600000</v>
      </c>
      <c r="M369" s="292" t="s">
        <v>7</v>
      </c>
      <c r="N369" s="292">
        <v>0</v>
      </c>
    </row>
    <row r="370" spans="1:14" x14ac:dyDescent="0.25">
      <c r="A370" t="s">
        <v>734</v>
      </c>
      <c r="B370" s="39">
        <f t="shared" si="20"/>
        <v>6</v>
      </c>
      <c r="C370" s="39" t="str">
        <f t="shared" si="21"/>
        <v>Jason</v>
      </c>
      <c r="D370" s="39" t="str">
        <f t="shared" si="22"/>
        <v>Pominville</v>
      </c>
      <c r="E370" s="39" t="str">
        <f t="shared" si="23"/>
        <v>Jason Pominville</v>
      </c>
      <c r="F370" t="s">
        <v>1049</v>
      </c>
      <c r="G370" t="s">
        <v>88</v>
      </c>
      <c r="H370" s="292">
        <v>5600000</v>
      </c>
      <c r="I370" s="292">
        <v>0</v>
      </c>
      <c r="J370" s="292">
        <v>5000000</v>
      </c>
      <c r="K370" s="292" t="s">
        <v>7</v>
      </c>
      <c r="L370" s="292">
        <v>0</v>
      </c>
      <c r="M370" s="292">
        <v>0</v>
      </c>
      <c r="N370" s="292">
        <v>0</v>
      </c>
    </row>
    <row r="371" spans="1:14" x14ac:dyDescent="0.25">
      <c r="A371" t="s">
        <v>1062</v>
      </c>
      <c r="B371" s="39">
        <f t="shared" si="20"/>
        <v>6</v>
      </c>
      <c r="C371" s="39" t="str">
        <f t="shared" si="21"/>
        <v>Jason</v>
      </c>
      <c r="D371" s="39" t="str">
        <f t="shared" si="22"/>
        <v>Spezza</v>
      </c>
      <c r="E371" s="39" t="str">
        <f t="shared" si="23"/>
        <v>Jason Spezza</v>
      </c>
      <c r="F371" t="s">
        <v>1025</v>
      </c>
      <c r="G371" t="s">
        <v>73</v>
      </c>
      <c r="H371" s="292">
        <v>7500000</v>
      </c>
      <c r="I371" s="292">
        <v>0</v>
      </c>
      <c r="J371" s="292">
        <v>7500000</v>
      </c>
      <c r="K371" s="292" t="s">
        <v>7</v>
      </c>
      <c r="L371" s="292">
        <v>0</v>
      </c>
      <c r="M371" s="292">
        <v>0</v>
      </c>
      <c r="N371" s="292">
        <v>0</v>
      </c>
    </row>
    <row r="372" spans="1:14" x14ac:dyDescent="0.25">
      <c r="A372" t="s">
        <v>413</v>
      </c>
      <c r="B372" s="39">
        <f t="shared" si="20"/>
        <v>4</v>
      </c>
      <c r="C372" s="39" t="str">
        <f t="shared" si="21"/>
        <v>Jay</v>
      </c>
      <c r="D372" s="39" t="str">
        <f t="shared" si="22"/>
        <v>Bouwmeester</v>
      </c>
      <c r="E372" s="39" t="str">
        <f t="shared" si="23"/>
        <v>Jay Bouwmeester</v>
      </c>
      <c r="F372" t="s">
        <v>1036</v>
      </c>
      <c r="G372" t="s">
        <v>389</v>
      </c>
      <c r="H372" s="292">
        <v>5400000</v>
      </c>
      <c r="I372" s="292">
        <v>0</v>
      </c>
      <c r="J372" s="292">
        <v>5400000</v>
      </c>
      <c r="K372" s="292" t="s">
        <v>7</v>
      </c>
      <c r="L372" s="292">
        <v>0</v>
      </c>
      <c r="M372" s="292">
        <v>0</v>
      </c>
      <c r="N372" s="292">
        <v>0</v>
      </c>
    </row>
    <row r="373" spans="1:14" x14ac:dyDescent="0.25">
      <c r="A373" t="s">
        <v>732</v>
      </c>
      <c r="B373" s="39">
        <f t="shared" si="20"/>
        <v>7</v>
      </c>
      <c r="C373" s="39" t="str">
        <f t="shared" si="21"/>
        <v>Jaycob</v>
      </c>
      <c r="D373" s="39" t="str">
        <f t="shared" si="22"/>
        <v>Megna</v>
      </c>
      <c r="E373" s="39" t="str">
        <f t="shared" si="23"/>
        <v>Jaycob Megna</v>
      </c>
      <c r="F373" t="s">
        <v>1027</v>
      </c>
      <c r="G373" t="s">
        <v>82</v>
      </c>
      <c r="H373" s="292">
        <v>650000</v>
      </c>
      <c r="I373" s="292">
        <v>0</v>
      </c>
      <c r="J373" s="292">
        <v>650000</v>
      </c>
      <c r="K373" s="292" t="s">
        <v>8</v>
      </c>
      <c r="L373" s="292">
        <v>0</v>
      </c>
      <c r="M373" s="292">
        <v>0</v>
      </c>
      <c r="N373" s="292">
        <v>0</v>
      </c>
    </row>
    <row r="374" spans="1:14" x14ac:dyDescent="0.25">
      <c r="A374" t="s">
        <v>1156</v>
      </c>
      <c r="B374" s="39">
        <f t="shared" si="20"/>
        <v>14</v>
      </c>
      <c r="C374" s="39" t="str">
        <f t="shared" si="21"/>
        <v>Jean-Francois</v>
      </c>
      <c r="D374" s="39" t="str">
        <f t="shared" si="22"/>
        <v>Berube</v>
      </c>
      <c r="E374" s="39" t="str">
        <f t="shared" si="23"/>
        <v>Jean-Francois Berube</v>
      </c>
      <c r="F374" t="s">
        <v>1021</v>
      </c>
      <c r="G374" t="s">
        <v>128</v>
      </c>
      <c r="H374" s="292">
        <v>700000</v>
      </c>
      <c r="I374" s="292">
        <v>0</v>
      </c>
      <c r="J374" s="292">
        <v>700000</v>
      </c>
      <c r="K374" s="292" t="s">
        <v>7</v>
      </c>
      <c r="L374" s="292">
        <v>0</v>
      </c>
      <c r="M374" s="292">
        <v>0</v>
      </c>
      <c r="N374" s="292">
        <v>0</v>
      </c>
    </row>
    <row r="375" spans="1:14" x14ac:dyDescent="0.25">
      <c r="A375" t="s">
        <v>688</v>
      </c>
      <c r="B375" s="39">
        <f t="shared" si="20"/>
        <v>13</v>
      </c>
      <c r="C375" s="39" t="str">
        <f t="shared" si="21"/>
        <v>Jean-Gabriel</v>
      </c>
      <c r="D375" s="39" t="str">
        <f t="shared" si="22"/>
        <v>Pageau</v>
      </c>
      <c r="E375" s="39" t="str">
        <f t="shared" si="23"/>
        <v>Jean-Gabriel Pageau</v>
      </c>
      <c r="F375" t="s">
        <v>1039</v>
      </c>
      <c r="G375" t="s">
        <v>73</v>
      </c>
      <c r="H375" s="292">
        <v>3100000</v>
      </c>
      <c r="I375" s="292">
        <v>3100000</v>
      </c>
      <c r="J375" s="292">
        <v>3300000</v>
      </c>
      <c r="K375" s="292">
        <v>3400000</v>
      </c>
      <c r="L375" s="292" t="s">
        <v>8</v>
      </c>
      <c r="M375" s="292">
        <v>0</v>
      </c>
      <c r="N375" s="292">
        <v>0</v>
      </c>
    </row>
    <row r="376" spans="1:14" x14ac:dyDescent="0.25">
      <c r="A376" t="s">
        <v>1088</v>
      </c>
      <c r="B376" s="39">
        <f t="shared" si="20"/>
        <v>5</v>
      </c>
      <c r="C376" s="39" t="str">
        <f t="shared" si="21"/>
        <v>Jeff</v>
      </c>
      <c r="D376" s="39" t="str">
        <f t="shared" si="22"/>
        <v>Carter</v>
      </c>
      <c r="E376" s="39" t="str">
        <f t="shared" si="23"/>
        <v>Jeff Carter</v>
      </c>
      <c r="F376" t="s">
        <v>1022</v>
      </c>
      <c r="G376" t="s">
        <v>73</v>
      </c>
      <c r="H376" s="292">
        <v>5272730</v>
      </c>
      <c r="I376" s="292">
        <v>5272730</v>
      </c>
      <c r="J376" s="292">
        <v>5000000</v>
      </c>
      <c r="K376" s="292">
        <v>3000000</v>
      </c>
      <c r="L376" s="292">
        <v>2000000</v>
      </c>
      <c r="M376" s="292">
        <v>2000000</v>
      </c>
      <c r="N376" s="292" t="s">
        <v>7</v>
      </c>
    </row>
    <row r="377" spans="1:14" x14ac:dyDescent="0.25">
      <c r="A377" t="s">
        <v>791</v>
      </c>
      <c r="B377" s="39">
        <f t="shared" si="20"/>
        <v>5</v>
      </c>
      <c r="C377" s="39" t="str">
        <f t="shared" si="21"/>
        <v>Jeff</v>
      </c>
      <c r="D377" s="39" t="str">
        <f t="shared" si="22"/>
        <v>Petry</v>
      </c>
      <c r="E377" s="39" t="str">
        <f t="shared" si="23"/>
        <v>Jeff Petry</v>
      </c>
      <c r="F377" t="s">
        <v>1033</v>
      </c>
      <c r="G377" t="s">
        <v>388</v>
      </c>
      <c r="H377" s="292">
        <v>5500000</v>
      </c>
      <c r="I377" s="292">
        <v>5500000</v>
      </c>
      <c r="J377" s="292">
        <v>5000000</v>
      </c>
      <c r="K377" s="292">
        <v>4000000</v>
      </c>
      <c r="L377" s="292">
        <v>4000000</v>
      </c>
      <c r="M377" s="292" t="s">
        <v>7</v>
      </c>
      <c r="N377" s="292">
        <v>0</v>
      </c>
    </row>
    <row r="378" spans="1:14" x14ac:dyDescent="0.25">
      <c r="A378" t="s">
        <v>733</v>
      </c>
      <c r="B378" s="39">
        <f t="shared" si="20"/>
        <v>5</v>
      </c>
      <c r="C378" s="39" t="str">
        <f t="shared" si="21"/>
        <v>Jeff</v>
      </c>
      <c r="D378" s="39" t="str">
        <f t="shared" si="22"/>
        <v>Skinner</v>
      </c>
      <c r="E378" s="39" t="str">
        <f t="shared" si="23"/>
        <v>Jeff Skinner</v>
      </c>
      <c r="F378" t="s">
        <v>1049</v>
      </c>
      <c r="G378" t="s">
        <v>93</v>
      </c>
      <c r="H378" s="292">
        <v>5725000</v>
      </c>
      <c r="I378" s="292">
        <v>0</v>
      </c>
      <c r="J378" s="292">
        <v>6000000</v>
      </c>
      <c r="K378" s="292" t="s">
        <v>7</v>
      </c>
      <c r="L378" s="292">
        <v>0</v>
      </c>
      <c r="M378" s="292">
        <v>0</v>
      </c>
      <c r="N378" s="292">
        <v>0</v>
      </c>
    </row>
    <row r="379" spans="1:14" x14ac:dyDescent="0.25">
      <c r="A379" t="s">
        <v>439</v>
      </c>
      <c r="B379" s="39">
        <f t="shared" si="20"/>
        <v>5</v>
      </c>
      <c r="C379" s="39" t="str">
        <f t="shared" si="21"/>
        <v>Jeff</v>
      </c>
      <c r="D379" s="39" t="str">
        <f t="shared" si="22"/>
        <v>Taylor</v>
      </c>
      <c r="E379" s="39" t="str">
        <f t="shared" si="23"/>
        <v>Jeff Taylor</v>
      </c>
      <c r="F379" t="s">
        <v>1024</v>
      </c>
      <c r="G379" t="s">
        <v>82</v>
      </c>
      <c r="H379" s="292">
        <v>925000</v>
      </c>
      <c r="I379" s="292">
        <v>0</v>
      </c>
      <c r="J379" s="292">
        <v>742500</v>
      </c>
      <c r="K379" s="292" t="s">
        <v>8</v>
      </c>
      <c r="L379" s="292">
        <v>0</v>
      </c>
      <c r="M379" s="292">
        <v>0</v>
      </c>
      <c r="N379" s="292">
        <v>0</v>
      </c>
    </row>
    <row r="380" spans="1:14" x14ac:dyDescent="0.25">
      <c r="A380" t="s">
        <v>860</v>
      </c>
      <c r="B380" s="39">
        <f t="shared" si="20"/>
        <v>5</v>
      </c>
      <c r="C380" s="39" t="str">
        <f t="shared" si="21"/>
        <v>Jens</v>
      </c>
      <c r="D380" s="39" t="str">
        <f t="shared" si="22"/>
        <v>Looke</v>
      </c>
      <c r="E380" s="39" t="str">
        <f t="shared" si="23"/>
        <v>Jens Looke</v>
      </c>
      <c r="F380" t="s">
        <v>1042</v>
      </c>
      <c r="G380" t="s">
        <v>88</v>
      </c>
      <c r="H380" s="292">
        <v>925000</v>
      </c>
      <c r="I380" s="292">
        <v>925000</v>
      </c>
      <c r="J380" s="292">
        <v>742500</v>
      </c>
      <c r="K380" s="292">
        <v>817500</v>
      </c>
      <c r="L380" s="292" t="s">
        <v>8</v>
      </c>
      <c r="M380" s="292">
        <v>0</v>
      </c>
      <c r="N380" s="292">
        <v>0</v>
      </c>
    </row>
    <row r="381" spans="1:14" x14ac:dyDescent="0.25">
      <c r="A381" t="s">
        <v>800</v>
      </c>
      <c r="B381" s="39">
        <f t="shared" si="20"/>
        <v>9</v>
      </c>
      <c r="C381" s="39" t="str">
        <f t="shared" si="21"/>
        <v>Jeremiah</v>
      </c>
      <c r="D381" s="39" t="str">
        <f t="shared" si="22"/>
        <v>Addison</v>
      </c>
      <c r="E381" s="39" t="str">
        <f t="shared" si="23"/>
        <v>Jeremiah Addison</v>
      </c>
      <c r="F381" t="s">
        <v>1033</v>
      </c>
      <c r="G381" t="s">
        <v>93</v>
      </c>
      <c r="H381" s="292">
        <v>720000</v>
      </c>
      <c r="I381" s="292">
        <v>720000</v>
      </c>
      <c r="J381" s="292">
        <v>700000</v>
      </c>
      <c r="K381" s="292">
        <v>740000</v>
      </c>
      <c r="L381" s="292" t="s">
        <v>8</v>
      </c>
      <c r="M381" s="292">
        <v>0</v>
      </c>
      <c r="N381" s="292">
        <v>0</v>
      </c>
    </row>
    <row r="382" spans="1:14" x14ac:dyDescent="0.25">
      <c r="A382" t="s">
        <v>953</v>
      </c>
      <c r="B382" s="39">
        <f t="shared" si="20"/>
        <v>7</v>
      </c>
      <c r="C382" s="39" t="str">
        <f t="shared" si="21"/>
        <v>Jeremy</v>
      </c>
      <c r="D382" s="39" t="str">
        <f t="shared" si="22"/>
        <v>Bracco</v>
      </c>
      <c r="E382" s="39" t="str">
        <f t="shared" si="23"/>
        <v>Jeremy Bracco</v>
      </c>
      <c r="F382" t="s">
        <v>1044</v>
      </c>
      <c r="G382" t="s">
        <v>88</v>
      </c>
      <c r="H382" s="292">
        <v>925000</v>
      </c>
      <c r="I382" s="292">
        <v>925000</v>
      </c>
      <c r="J382" s="292">
        <v>842500</v>
      </c>
      <c r="K382" s="292">
        <v>842500</v>
      </c>
      <c r="L382" s="292" t="s">
        <v>8</v>
      </c>
      <c r="M382" s="292">
        <v>0</v>
      </c>
      <c r="N382" s="292">
        <v>0</v>
      </c>
    </row>
    <row r="383" spans="1:14" x14ac:dyDescent="0.25">
      <c r="A383" t="s">
        <v>1150</v>
      </c>
      <c r="B383" s="39">
        <f t="shared" si="20"/>
        <v>7</v>
      </c>
      <c r="C383" s="39" t="str">
        <f t="shared" si="21"/>
        <v>Jeremy</v>
      </c>
      <c r="D383" s="39" t="str">
        <f t="shared" si="22"/>
        <v>Lauzon</v>
      </c>
      <c r="E383" s="39" t="str">
        <f t="shared" si="23"/>
        <v>Jeremy Lauzon</v>
      </c>
      <c r="F383" t="s">
        <v>1040</v>
      </c>
      <c r="G383" t="s">
        <v>82</v>
      </c>
      <c r="H383" s="292">
        <v>863333</v>
      </c>
      <c r="I383" s="292">
        <v>863333</v>
      </c>
      <c r="J383" s="292">
        <v>725000</v>
      </c>
      <c r="K383" s="292">
        <v>775000</v>
      </c>
      <c r="L383" s="292" t="s">
        <v>8</v>
      </c>
      <c r="M383" s="292">
        <v>0</v>
      </c>
      <c r="N383" s="292">
        <v>0</v>
      </c>
    </row>
    <row r="384" spans="1:14" x14ac:dyDescent="0.25">
      <c r="A384" t="s">
        <v>325</v>
      </c>
      <c r="B384" s="39">
        <f t="shared" si="20"/>
        <v>7</v>
      </c>
      <c r="C384" s="39" t="str">
        <f t="shared" si="21"/>
        <v>Jesper</v>
      </c>
      <c r="D384" s="39" t="str">
        <f t="shared" si="22"/>
        <v>Bratt</v>
      </c>
      <c r="E384" s="39" t="str">
        <f t="shared" si="23"/>
        <v>Jesper Bratt</v>
      </c>
      <c r="F384" t="s">
        <v>1048</v>
      </c>
      <c r="G384" t="s">
        <v>93</v>
      </c>
      <c r="H384" s="292">
        <v>825000</v>
      </c>
      <c r="I384" s="292">
        <v>825000</v>
      </c>
      <c r="J384" s="292">
        <v>732500</v>
      </c>
      <c r="K384" s="292">
        <v>782500</v>
      </c>
      <c r="L384" s="292" t="s">
        <v>8</v>
      </c>
      <c r="M384" s="292">
        <v>0</v>
      </c>
      <c r="N384" s="292">
        <v>0</v>
      </c>
    </row>
    <row r="385" spans="1:14" x14ac:dyDescent="0.25">
      <c r="A385" t="s">
        <v>667</v>
      </c>
      <c r="B385" s="39">
        <f t="shared" si="20"/>
        <v>7</v>
      </c>
      <c r="C385" s="39" t="str">
        <f t="shared" si="21"/>
        <v>Jesper</v>
      </c>
      <c r="D385" s="39" t="str">
        <f t="shared" si="22"/>
        <v>Fast</v>
      </c>
      <c r="E385" s="39" t="str">
        <f t="shared" si="23"/>
        <v>Jesper Fast</v>
      </c>
      <c r="F385" t="s">
        <v>1028</v>
      </c>
      <c r="G385" t="s">
        <v>88</v>
      </c>
      <c r="H385" s="292">
        <v>1850000</v>
      </c>
      <c r="I385" s="292">
        <v>1850000</v>
      </c>
      <c r="J385" s="292">
        <v>1850000</v>
      </c>
      <c r="K385" s="292">
        <v>1950000</v>
      </c>
      <c r="L385" s="292" t="s">
        <v>7</v>
      </c>
      <c r="M385" s="292">
        <v>0</v>
      </c>
      <c r="N385" s="292">
        <v>0</v>
      </c>
    </row>
    <row r="386" spans="1:14" x14ac:dyDescent="0.25">
      <c r="A386" t="s">
        <v>559</v>
      </c>
      <c r="B386" s="39">
        <f t="shared" si="20"/>
        <v>6</v>
      </c>
      <c r="C386" s="39" t="str">
        <f t="shared" si="21"/>
        <v>Jesse</v>
      </c>
      <c r="D386" s="39" t="str">
        <f t="shared" si="22"/>
        <v>Gabrielle</v>
      </c>
      <c r="E386" s="39" t="str">
        <f t="shared" si="23"/>
        <v>Jesse Gabrielle</v>
      </c>
      <c r="F386" t="s">
        <v>1040</v>
      </c>
      <c r="G386" t="s">
        <v>93</v>
      </c>
      <c r="H386" s="292">
        <v>894167</v>
      </c>
      <c r="I386" s="292">
        <v>894167</v>
      </c>
      <c r="J386" s="292">
        <v>742500</v>
      </c>
      <c r="K386" s="292">
        <v>725000</v>
      </c>
      <c r="L386" s="292" t="s">
        <v>8</v>
      </c>
      <c r="M386" s="292">
        <v>0</v>
      </c>
      <c r="N386" s="292">
        <v>0</v>
      </c>
    </row>
    <row r="387" spans="1:14" x14ac:dyDescent="0.25">
      <c r="A387" t="s">
        <v>285</v>
      </c>
      <c r="B387" s="39">
        <f t="shared" ref="B387:B450" si="24">SEARCH(" ",A387,1)</f>
        <v>6</v>
      </c>
      <c r="C387" s="39" t="str">
        <f t="shared" ref="C387:C450" si="25">LEFT(A387,B387-1)</f>
        <v>Jesse</v>
      </c>
      <c r="D387" s="39" t="str">
        <f t="shared" ref="D387:D450" si="26">MID(A387,B387+1,LEN(A387)-B387)</f>
        <v>Puljujarvi</v>
      </c>
      <c r="E387" s="39" t="str">
        <f t="shared" ref="E387:E450" si="27">C387&amp;" "&amp;D387</f>
        <v>Jesse Puljujarvi</v>
      </c>
      <c r="F387" t="s">
        <v>1030</v>
      </c>
      <c r="G387" t="s">
        <v>88</v>
      </c>
      <c r="H387" s="292">
        <v>3425000</v>
      </c>
      <c r="I387" s="292">
        <v>0</v>
      </c>
      <c r="J387" s="292">
        <v>925000</v>
      </c>
      <c r="K387" s="292" t="s">
        <v>8</v>
      </c>
      <c r="L387" s="292">
        <v>0</v>
      </c>
      <c r="M387" s="292">
        <v>0</v>
      </c>
      <c r="N387" s="292">
        <v>0</v>
      </c>
    </row>
    <row r="388" spans="1:14" x14ac:dyDescent="0.25">
      <c r="A388" t="s">
        <v>709</v>
      </c>
      <c r="B388" s="39">
        <f t="shared" si="24"/>
        <v>4</v>
      </c>
      <c r="C388" s="39" t="str">
        <f t="shared" si="25"/>
        <v>Jim</v>
      </c>
      <c r="D388" s="39" t="str">
        <f t="shared" si="26"/>
        <v>O'Brien</v>
      </c>
      <c r="E388" s="39" t="str">
        <f t="shared" si="27"/>
        <v>Jim O'Brien</v>
      </c>
      <c r="F388" t="s">
        <v>1039</v>
      </c>
      <c r="G388" t="s">
        <v>73</v>
      </c>
      <c r="H388" s="292">
        <v>650000</v>
      </c>
      <c r="I388" s="292">
        <v>0</v>
      </c>
      <c r="J388" s="292">
        <v>650000</v>
      </c>
      <c r="K388" s="292" t="s">
        <v>7</v>
      </c>
      <c r="L388" s="292">
        <v>0</v>
      </c>
      <c r="M388" s="292">
        <v>0</v>
      </c>
      <c r="N388" s="292">
        <v>0</v>
      </c>
    </row>
    <row r="389" spans="1:14" x14ac:dyDescent="0.25">
      <c r="A389" t="s">
        <v>394</v>
      </c>
      <c r="B389" s="39">
        <f t="shared" si="24"/>
        <v>6</v>
      </c>
      <c r="C389" s="39" t="str">
        <f t="shared" si="25"/>
        <v>Jimmy</v>
      </c>
      <c r="D389" s="39" t="str">
        <f t="shared" si="26"/>
        <v>Howard</v>
      </c>
      <c r="E389" s="39" t="str">
        <f t="shared" si="27"/>
        <v>Jimmy Howard</v>
      </c>
      <c r="F389" t="s">
        <v>1045</v>
      </c>
      <c r="G389" t="s">
        <v>128</v>
      </c>
      <c r="H389" s="292">
        <v>5291670</v>
      </c>
      <c r="I389" s="292">
        <v>0</v>
      </c>
      <c r="J389" s="292">
        <v>4250000</v>
      </c>
      <c r="K389" s="292" t="s">
        <v>7</v>
      </c>
      <c r="L389" s="292">
        <v>0</v>
      </c>
      <c r="M389" s="292">
        <v>0</v>
      </c>
      <c r="N389" s="292">
        <v>0</v>
      </c>
    </row>
    <row r="390" spans="1:14" x14ac:dyDescent="0.25">
      <c r="A390" t="s">
        <v>588</v>
      </c>
      <c r="B390" s="39">
        <f t="shared" si="24"/>
        <v>7</v>
      </c>
      <c r="C390" s="39" t="str">
        <f t="shared" si="25"/>
        <v>Joakim</v>
      </c>
      <c r="D390" s="39" t="str">
        <f t="shared" si="26"/>
        <v>Ryan</v>
      </c>
      <c r="E390" s="39" t="str">
        <f t="shared" si="27"/>
        <v>Joakim Ryan</v>
      </c>
      <c r="F390" t="s">
        <v>1032</v>
      </c>
      <c r="G390" t="s">
        <v>389</v>
      </c>
      <c r="H390" s="292">
        <v>650000</v>
      </c>
      <c r="I390" s="292">
        <v>0</v>
      </c>
      <c r="J390" s="292">
        <v>650000</v>
      </c>
      <c r="K390" s="292" t="s">
        <v>8</v>
      </c>
      <c r="L390" s="292">
        <v>0</v>
      </c>
      <c r="M390" s="292">
        <v>0</v>
      </c>
      <c r="N390" s="292">
        <v>0</v>
      </c>
    </row>
    <row r="391" spans="1:14" x14ac:dyDescent="0.25">
      <c r="A391" t="s">
        <v>408</v>
      </c>
      <c r="B391" s="39">
        <f t="shared" si="24"/>
        <v>4</v>
      </c>
      <c r="C391" s="39" t="str">
        <f t="shared" si="25"/>
        <v>Joe</v>
      </c>
      <c r="D391" s="39" t="str">
        <f t="shared" si="26"/>
        <v>Hicketts</v>
      </c>
      <c r="E391" s="39" t="str">
        <f t="shared" si="27"/>
        <v>Joe Hicketts</v>
      </c>
      <c r="F391" t="s">
        <v>1045</v>
      </c>
      <c r="G391" t="s">
        <v>82</v>
      </c>
      <c r="H391" s="292">
        <v>635000</v>
      </c>
      <c r="I391" s="292">
        <v>0</v>
      </c>
      <c r="J391" s="292">
        <v>650000</v>
      </c>
      <c r="K391" s="292" t="s">
        <v>8</v>
      </c>
      <c r="L391" s="292">
        <v>0</v>
      </c>
      <c r="M391" s="292">
        <v>0</v>
      </c>
      <c r="N391" s="292">
        <v>0</v>
      </c>
    </row>
    <row r="392" spans="1:14" x14ac:dyDescent="0.25">
      <c r="A392" t="s">
        <v>209</v>
      </c>
      <c r="B392" s="39">
        <f t="shared" si="24"/>
        <v>4</v>
      </c>
      <c r="C392" s="39" t="str">
        <f t="shared" si="25"/>
        <v>Joe</v>
      </c>
      <c r="D392" s="39" t="str">
        <f t="shared" si="26"/>
        <v>Pavelski</v>
      </c>
      <c r="E392" s="39" t="str">
        <f t="shared" si="27"/>
        <v>Joe Pavelski</v>
      </c>
      <c r="F392" t="s">
        <v>1032</v>
      </c>
      <c r="G392" t="s">
        <v>73</v>
      </c>
      <c r="H392" s="292">
        <v>6000000</v>
      </c>
      <c r="I392" s="292">
        <v>0</v>
      </c>
      <c r="J392" s="292">
        <v>6000000</v>
      </c>
      <c r="K392" s="292" t="s">
        <v>7</v>
      </c>
      <c r="L392" s="292">
        <v>0</v>
      </c>
      <c r="M392" s="292">
        <v>0</v>
      </c>
      <c r="N392" s="292">
        <v>0</v>
      </c>
    </row>
    <row r="393" spans="1:14" x14ac:dyDescent="0.25">
      <c r="A393" t="s">
        <v>465</v>
      </c>
      <c r="B393" s="39">
        <f t="shared" si="24"/>
        <v>5</v>
      </c>
      <c r="C393" s="39" t="str">
        <f t="shared" si="25"/>
        <v>Joel</v>
      </c>
      <c r="D393" s="39" t="str">
        <f t="shared" si="26"/>
        <v>Eriksson Ek</v>
      </c>
      <c r="E393" s="39" t="str">
        <f t="shared" si="27"/>
        <v>Joel Eriksson Ek</v>
      </c>
      <c r="F393" t="s">
        <v>1035</v>
      </c>
      <c r="G393" t="s">
        <v>73</v>
      </c>
      <c r="H393" s="292">
        <v>1106670</v>
      </c>
      <c r="I393" s="292">
        <v>0</v>
      </c>
      <c r="J393" s="292">
        <v>832500</v>
      </c>
      <c r="K393" s="292" t="s">
        <v>8</v>
      </c>
      <c r="L393" s="292">
        <v>0</v>
      </c>
      <c r="M393" s="292">
        <v>0</v>
      </c>
      <c r="N393" s="292">
        <v>0</v>
      </c>
    </row>
    <row r="394" spans="1:14" x14ac:dyDescent="0.25">
      <c r="A394" t="s">
        <v>382</v>
      </c>
      <c r="B394" s="39">
        <f t="shared" si="24"/>
        <v>6</v>
      </c>
      <c r="C394" s="39" t="str">
        <f t="shared" si="25"/>
        <v>Johan</v>
      </c>
      <c r="D394" s="39" t="str">
        <f t="shared" si="26"/>
        <v>Franzen</v>
      </c>
      <c r="E394" s="39" t="str">
        <f t="shared" si="27"/>
        <v>Johan Franzen</v>
      </c>
      <c r="F394" t="s">
        <v>1045</v>
      </c>
      <c r="G394" t="s">
        <v>93</v>
      </c>
      <c r="H394" s="292">
        <v>3954550</v>
      </c>
      <c r="I394" s="292">
        <v>3954550</v>
      </c>
      <c r="J394" s="292">
        <v>1000000</v>
      </c>
      <c r="K394" s="292">
        <v>1000000</v>
      </c>
      <c r="L394" s="292" t="s">
        <v>7</v>
      </c>
      <c r="M394" s="292">
        <v>0</v>
      </c>
      <c r="N394" s="292">
        <v>0</v>
      </c>
    </row>
    <row r="395" spans="1:14" x14ac:dyDescent="0.25">
      <c r="A395" t="s">
        <v>737</v>
      </c>
      <c r="B395" s="39">
        <f t="shared" si="24"/>
        <v>6</v>
      </c>
      <c r="C395" s="39" t="str">
        <f t="shared" si="25"/>
        <v>Johan</v>
      </c>
      <c r="D395" s="39" t="str">
        <f t="shared" si="26"/>
        <v>Larsson</v>
      </c>
      <c r="E395" s="39" t="str">
        <f t="shared" si="27"/>
        <v>Johan Larsson</v>
      </c>
      <c r="F395" t="s">
        <v>1049</v>
      </c>
      <c r="G395" t="s">
        <v>93</v>
      </c>
      <c r="H395" s="292">
        <v>1475000</v>
      </c>
      <c r="I395" s="292">
        <v>0</v>
      </c>
      <c r="J395" s="292">
        <v>1550000</v>
      </c>
      <c r="K395" s="292" t="s">
        <v>8</v>
      </c>
      <c r="L395" s="292">
        <v>0</v>
      </c>
      <c r="M395" s="292">
        <v>0</v>
      </c>
      <c r="N395" s="292">
        <v>0</v>
      </c>
    </row>
    <row r="396" spans="1:14" x14ac:dyDescent="0.25">
      <c r="A396" t="s">
        <v>239</v>
      </c>
      <c r="B396" s="39">
        <f t="shared" si="24"/>
        <v>5</v>
      </c>
      <c r="C396" s="39" t="str">
        <f t="shared" si="25"/>
        <v>John</v>
      </c>
      <c r="D396" s="39" t="str">
        <f t="shared" si="26"/>
        <v>Gibson</v>
      </c>
      <c r="E396" s="39" t="str">
        <f t="shared" si="27"/>
        <v>John Gibson</v>
      </c>
      <c r="F396" t="s">
        <v>1027</v>
      </c>
      <c r="G396" t="s">
        <v>128</v>
      </c>
      <c r="H396" s="292">
        <v>2300000</v>
      </c>
      <c r="I396" s="292">
        <v>0</v>
      </c>
      <c r="J396" s="292">
        <v>3300000</v>
      </c>
      <c r="K396" s="292" t="s">
        <v>8</v>
      </c>
      <c r="L396" s="292">
        <v>0</v>
      </c>
      <c r="M396" s="292">
        <v>0</v>
      </c>
      <c r="N396" s="292">
        <v>0</v>
      </c>
    </row>
    <row r="397" spans="1:14" x14ac:dyDescent="0.25">
      <c r="A397" t="s">
        <v>234</v>
      </c>
      <c r="B397" s="39">
        <f t="shared" si="24"/>
        <v>5</v>
      </c>
      <c r="C397" s="39" t="str">
        <f t="shared" si="25"/>
        <v>John</v>
      </c>
      <c r="D397" s="39" t="str">
        <f t="shared" si="26"/>
        <v>Klingberg</v>
      </c>
      <c r="E397" s="39" t="str">
        <f t="shared" si="27"/>
        <v>John Klingberg</v>
      </c>
      <c r="F397" t="s">
        <v>1025</v>
      </c>
      <c r="G397" t="s">
        <v>388</v>
      </c>
      <c r="H397" s="292">
        <v>4250000</v>
      </c>
      <c r="I397" s="292">
        <v>4250000</v>
      </c>
      <c r="J397" s="292">
        <v>4500000</v>
      </c>
      <c r="K397" s="292">
        <v>5000000</v>
      </c>
      <c r="L397" s="292">
        <v>5750000</v>
      </c>
      <c r="M397" s="292">
        <v>6000000</v>
      </c>
      <c r="N397" s="292" t="s">
        <v>7</v>
      </c>
    </row>
    <row r="398" spans="1:14" x14ac:dyDescent="0.25">
      <c r="A398" t="s">
        <v>613</v>
      </c>
      <c r="B398" s="39">
        <f t="shared" si="24"/>
        <v>5</v>
      </c>
      <c r="C398" s="39" t="str">
        <f t="shared" si="25"/>
        <v>John</v>
      </c>
      <c r="D398" s="39" t="str">
        <f t="shared" si="26"/>
        <v>Nyberg</v>
      </c>
      <c r="E398" s="39" t="str">
        <f t="shared" si="27"/>
        <v>John Nyberg</v>
      </c>
      <c r="F398" t="s">
        <v>1025</v>
      </c>
      <c r="G398" t="s">
        <v>82</v>
      </c>
      <c r="H398" s="292">
        <v>745000</v>
      </c>
      <c r="I398" s="292">
        <v>745000</v>
      </c>
      <c r="J398" s="292">
        <v>720000</v>
      </c>
      <c r="K398" s="292">
        <v>795000</v>
      </c>
      <c r="L398" s="292" t="s">
        <v>8</v>
      </c>
      <c r="M398" s="292">
        <v>0</v>
      </c>
      <c r="N398" s="292">
        <v>0</v>
      </c>
    </row>
    <row r="399" spans="1:14" x14ac:dyDescent="0.25">
      <c r="A399" t="s">
        <v>972</v>
      </c>
      <c r="B399" s="39">
        <f t="shared" si="24"/>
        <v>5</v>
      </c>
      <c r="C399" s="39" t="str">
        <f t="shared" si="25"/>
        <v>John</v>
      </c>
      <c r="D399" s="39" t="str">
        <f t="shared" si="26"/>
        <v>Quenneville</v>
      </c>
      <c r="E399" s="39" t="str">
        <f t="shared" si="27"/>
        <v>John Quenneville</v>
      </c>
      <c r="F399" t="s">
        <v>1048</v>
      </c>
      <c r="G399" t="s">
        <v>73</v>
      </c>
      <c r="H399" s="292">
        <v>894167</v>
      </c>
      <c r="I399" s="292">
        <v>0</v>
      </c>
      <c r="J399" s="292">
        <v>750000</v>
      </c>
      <c r="K399" s="292" t="s">
        <v>8</v>
      </c>
      <c r="L399" s="292">
        <v>0</v>
      </c>
      <c r="M399" s="292">
        <v>0</v>
      </c>
      <c r="N399" s="292">
        <v>0</v>
      </c>
    </row>
    <row r="400" spans="1:14" x14ac:dyDescent="0.25">
      <c r="A400" t="s">
        <v>919</v>
      </c>
      <c r="B400" s="39">
        <f t="shared" si="24"/>
        <v>5</v>
      </c>
      <c r="C400" s="39" t="str">
        <f t="shared" si="25"/>
        <v>John</v>
      </c>
      <c r="D400" s="39" t="str">
        <f t="shared" si="26"/>
        <v>Stevens</v>
      </c>
      <c r="E400" s="39" t="str">
        <f t="shared" si="27"/>
        <v>John Stevens</v>
      </c>
      <c r="F400" t="s">
        <v>1050</v>
      </c>
      <c r="G400" t="s">
        <v>73</v>
      </c>
      <c r="H400" s="292">
        <v>695000</v>
      </c>
      <c r="I400" s="292">
        <v>0</v>
      </c>
      <c r="J400" s="292">
        <v>695000</v>
      </c>
      <c r="K400" s="292" t="s">
        <v>8</v>
      </c>
      <c r="L400" s="292">
        <v>0</v>
      </c>
      <c r="M400" s="292">
        <v>0</v>
      </c>
      <c r="N400" s="292">
        <v>0</v>
      </c>
    </row>
    <row r="401" spans="1:14" x14ac:dyDescent="0.25">
      <c r="A401" t="s">
        <v>911</v>
      </c>
      <c r="B401" s="39">
        <f t="shared" si="24"/>
        <v>7</v>
      </c>
      <c r="C401" s="39" t="str">
        <f t="shared" si="25"/>
        <v>Johnny</v>
      </c>
      <c r="D401" s="39" t="str">
        <f t="shared" si="26"/>
        <v>Boychuk</v>
      </c>
      <c r="E401" s="39" t="str">
        <f t="shared" si="27"/>
        <v>Johnny Boychuk</v>
      </c>
      <c r="F401" t="s">
        <v>1050</v>
      </c>
      <c r="G401" t="s">
        <v>388</v>
      </c>
      <c r="H401" s="292">
        <v>6000000</v>
      </c>
      <c r="I401" s="292">
        <v>6000000</v>
      </c>
      <c r="J401" s="292">
        <v>6500000</v>
      </c>
      <c r="K401" s="292">
        <v>6000000</v>
      </c>
      <c r="L401" s="292">
        <v>4000000</v>
      </c>
      <c r="M401" s="292">
        <v>4000000</v>
      </c>
      <c r="N401" s="292" t="s">
        <v>7</v>
      </c>
    </row>
    <row r="402" spans="1:14" x14ac:dyDescent="0.25">
      <c r="A402" t="s">
        <v>289</v>
      </c>
      <c r="B402" s="39">
        <f t="shared" si="24"/>
        <v>7</v>
      </c>
      <c r="C402" s="39" t="str">
        <f t="shared" si="25"/>
        <v>Johnny</v>
      </c>
      <c r="D402" s="39" t="str">
        <f t="shared" si="26"/>
        <v>Gaudreau</v>
      </c>
      <c r="E402" s="39" t="str">
        <f t="shared" si="27"/>
        <v>Johnny Gaudreau</v>
      </c>
      <c r="F402" t="s">
        <v>1041</v>
      </c>
      <c r="G402" t="s">
        <v>93</v>
      </c>
      <c r="H402" s="292">
        <v>6750000</v>
      </c>
      <c r="I402" s="292">
        <v>6750000</v>
      </c>
      <c r="J402" s="292">
        <v>6750000</v>
      </c>
      <c r="K402" s="292">
        <v>6750000</v>
      </c>
      <c r="L402" s="292">
        <v>6750000</v>
      </c>
      <c r="M402" s="292">
        <v>6750000</v>
      </c>
      <c r="N402" s="292" t="s">
        <v>7</v>
      </c>
    </row>
    <row r="403" spans="1:14" x14ac:dyDescent="0.25">
      <c r="A403" t="s">
        <v>178</v>
      </c>
      <c r="B403" s="39">
        <f t="shared" si="24"/>
        <v>6</v>
      </c>
      <c r="C403" s="39" t="str">
        <f t="shared" si="25"/>
        <v>Jonah</v>
      </c>
      <c r="D403" s="39" t="str">
        <f t="shared" si="26"/>
        <v>Gadjovich</v>
      </c>
      <c r="E403" s="39" t="str">
        <f t="shared" si="27"/>
        <v>Jonah Gadjovich</v>
      </c>
      <c r="F403" t="s">
        <v>1047</v>
      </c>
      <c r="G403" t="s">
        <v>93</v>
      </c>
      <c r="H403" s="292">
        <v>925000</v>
      </c>
      <c r="I403" s="292">
        <v>925000</v>
      </c>
      <c r="J403" s="292">
        <v>817500</v>
      </c>
      <c r="K403" s="292">
        <v>925000</v>
      </c>
      <c r="L403" s="292" t="s">
        <v>8</v>
      </c>
      <c r="M403" s="292">
        <v>0</v>
      </c>
      <c r="N403" s="292">
        <v>0</v>
      </c>
    </row>
    <row r="404" spans="1:14" x14ac:dyDescent="0.25">
      <c r="A404" t="s">
        <v>468</v>
      </c>
      <c r="B404" s="39">
        <f t="shared" si="24"/>
        <v>6</v>
      </c>
      <c r="C404" s="39" t="str">
        <f t="shared" si="25"/>
        <v>Jonas</v>
      </c>
      <c r="D404" s="39" t="str">
        <f t="shared" si="26"/>
        <v>Brodin</v>
      </c>
      <c r="E404" s="39" t="str">
        <f t="shared" si="27"/>
        <v>Jonas Brodin</v>
      </c>
      <c r="F404" t="s">
        <v>1035</v>
      </c>
      <c r="G404" t="s">
        <v>389</v>
      </c>
      <c r="H404" s="292">
        <v>4166670</v>
      </c>
      <c r="I404" s="292">
        <v>4166670</v>
      </c>
      <c r="J404" s="292">
        <v>5750000</v>
      </c>
      <c r="K404" s="292">
        <v>4750000</v>
      </c>
      <c r="L404" s="292">
        <v>3500000</v>
      </c>
      <c r="M404" s="292" t="s">
        <v>7</v>
      </c>
      <c r="N404" s="292">
        <v>0</v>
      </c>
    </row>
    <row r="405" spans="1:14" x14ac:dyDescent="0.25">
      <c r="A405" t="s">
        <v>747</v>
      </c>
      <c r="B405" s="39">
        <f t="shared" si="24"/>
        <v>6</v>
      </c>
      <c r="C405" s="39" t="str">
        <f t="shared" si="25"/>
        <v>Jonas</v>
      </c>
      <c r="D405" s="39" t="str">
        <f t="shared" si="26"/>
        <v>Johansson</v>
      </c>
      <c r="E405" s="39" t="str">
        <f t="shared" si="27"/>
        <v>Jonas Johansson</v>
      </c>
      <c r="F405" t="s">
        <v>1049</v>
      </c>
      <c r="G405" t="s">
        <v>128</v>
      </c>
      <c r="H405" s="292">
        <v>925000</v>
      </c>
      <c r="I405" s="292">
        <v>925000</v>
      </c>
      <c r="J405" s="292">
        <v>742500</v>
      </c>
      <c r="K405" s="292">
        <v>792500</v>
      </c>
      <c r="L405" s="292" t="s">
        <v>8</v>
      </c>
      <c r="M405" s="292">
        <v>0</v>
      </c>
      <c r="N405" s="292">
        <v>0</v>
      </c>
    </row>
    <row r="406" spans="1:14" x14ac:dyDescent="0.25">
      <c r="A406" t="s">
        <v>462</v>
      </c>
      <c r="B406" s="39">
        <f t="shared" si="24"/>
        <v>6</v>
      </c>
      <c r="C406" s="39" t="str">
        <f t="shared" si="25"/>
        <v>Jonas</v>
      </c>
      <c r="D406" s="39" t="str">
        <f t="shared" si="26"/>
        <v>Siegenthaler</v>
      </c>
      <c r="E406" s="39" t="str">
        <f t="shared" si="27"/>
        <v>Jonas Siegenthaler</v>
      </c>
      <c r="F406" t="s">
        <v>1023</v>
      </c>
      <c r="G406" t="s">
        <v>82</v>
      </c>
      <c r="H406" s="292">
        <v>863333</v>
      </c>
      <c r="I406" s="292">
        <v>863333</v>
      </c>
      <c r="J406" s="292">
        <v>650000</v>
      </c>
      <c r="K406" s="292">
        <v>750000</v>
      </c>
      <c r="L406" s="292" t="s">
        <v>8</v>
      </c>
      <c r="M406" s="292">
        <v>0</v>
      </c>
      <c r="N406" s="292">
        <v>0</v>
      </c>
    </row>
    <row r="407" spans="1:14" x14ac:dyDescent="0.25">
      <c r="A407" t="s">
        <v>495</v>
      </c>
      <c r="B407" s="39">
        <f t="shared" si="24"/>
        <v>9</v>
      </c>
      <c r="C407" s="39" t="str">
        <f t="shared" si="25"/>
        <v>Jonathan</v>
      </c>
      <c r="D407" s="39" t="str">
        <f t="shared" si="26"/>
        <v>Ang</v>
      </c>
      <c r="E407" s="39" t="str">
        <f t="shared" si="27"/>
        <v>Jonathan Ang</v>
      </c>
      <c r="F407" t="s">
        <v>1037</v>
      </c>
      <c r="G407" t="s">
        <v>73</v>
      </c>
      <c r="H407" s="292">
        <v>925000</v>
      </c>
      <c r="I407" s="292">
        <v>925000</v>
      </c>
      <c r="J407" s="292">
        <v>742500</v>
      </c>
      <c r="K407" s="292">
        <v>792500</v>
      </c>
      <c r="L407" s="292" t="s">
        <v>8</v>
      </c>
      <c r="M407" s="292">
        <v>0</v>
      </c>
      <c r="N407" s="292">
        <v>0</v>
      </c>
    </row>
    <row r="408" spans="1:14" x14ac:dyDescent="0.25">
      <c r="A408" t="s">
        <v>1141</v>
      </c>
      <c r="B408" s="39">
        <f t="shared" si="24"/>
        <v>9</v>
      </c>
      <c r="C408" s="39" t="str">
        <f t="shared" si="25"/>
        <v>Jonathan</v>
      </c>
      <c r="D408" s="39" t="str">
        <f t="shared" si="26"/>
        <v>Dahlen</v>
      </c>
      <c r="E408" s="39" t="str">
        <f t="shared" si="27"/>
        <v>Jonathan Dahlen</v>
      </c>
      <c r="F408" t="s">
        <v>1047</v>
      </c>
      <c r="G408" t="s">
        <v>93</v>
      </c>
      <c r="H408" s="292">
        <v>925000</v>
      </c>
      <c r="I408" s="292">
        <v>925000</v>
      </c>
      <c r="J408" s="292">
        <v>925000</v>
      </c>
      <c r="K408" s="292">
        <v>925000</v>
      </c>
      <c r="L408" s="292" t="s">
        <v>8</v>
      </c>
      <c r="M408" s="292">
        <v>0</v>
      </c>
      <c r="N408" s="292">
        <v>0</v>
      </c>
    </row>
    <row r="409" spans="1:14" x14ac:dyDescent="0.25">
      <c r="A409" t="s">
        <v>265</v>
      </c>
      <c r="B409" s="39">
        <f t="shared" si="24"/>
        <v>9</v>
      </c>
      <c r="C409" s="39" t="str">
        <f t="shared" si="25"/>
        <v>Jonathan</v>
      </c>
      <c r="D409" s="39" t="str">
        <f t="shared" si="26"/>
        <v>Drouin</v>
      </c>
      <c r="E409" s="39" t="str">
        <f t="shared" si="27"/>
        <v>Jonathan Drouin</v>
      </c>
      <c r="F409" t="s">
        <v>1033</v>
      </c>
      <c r="G409" t="s">
        <v>73</v>
      </c>
      <c r="H409" s="292">
        <v>5500000</v>
      </c>
      <c r="I409" s="292">
        <v>5500000</v>
      </c>
      <c r="J409" s="292">
        <v>5500000</v>
      </c>
      <c r="K409" s="292">
        <v>5500000</v>
      </c>
      <c r="L409" s="292">
        <v>4500000</v>
      </c>
      <c r="M409" s="292">
        <v>5500000</v>
      </c>
      <c r="N409" s="292">
        <v>5500000</v>
      </c>
    </row>
    <row r="410" spans="1:14" x14ac:dyDescent="0.25">
      <c r="A410" t="s">
        <v>391</v>
      </c>
      <c r="B410" s="39">
        <f t="shared" si="24"/>
        <v>9</v>
      </c>
      <c r="C410" s="39" t="str">
        <f t="shared" si="25"/>
        <v>Jonathan</v>
      </c>
      <c r="D410" s="39" t="str">
        <f t="shared" si="26"/>
        <v>Ericsson</v>
      </c>
      <c r="E410" s="39" t="str">
        <f t="shared" si="27"/>
        <v>Jonathan Ericsson</v>
      </c>
      <c r="F410" t="s">
        <v>1045</v>
      </c>
      <c r="G410" t="s">
        <v>389</v>
      </c>
      <c r="H410" s="292">
        <v>4250000</v>
      </c>
      <c r="I410" s="292">
        <v>4250000</v>
      </c>
      <c r="J410" s="292">
        <v>4250000</v>
      </c>
      <c r="K410" s="292">
        <v>4250000</v>
      </c>
      <c r="L410" s="292" t="s">
        <v>7</v>
      </c>
      <c r="M410" s="292">
        <v>0</v>
      </c>
      <c r="N410" s="292">
        <v>0</v>
      </c>
    </row>
    <row r="411" spans="1:14" x14ac:dyDescent="0.25">
      <c r="A411" t="s">
        <v>306</v>
      </c>
      <c r="B411" s="39">
        <f t="shared" si="24"/>
        <v>9</v>
      </c>
      <c r="C411" s="39" t="str">
        <f t="shared" si="25"/>
        <v>Jonathan</v>
      </c>
      <c r="D411" s="39" t="str">
        <f t="shared" si="26"/>
        <v>Huberdeau</v>
      </c>
      <c r="E411" s="39" t="str">
        <f t="shared" si="27"/>
        <v>Jonathan Huberdeau</v>
      </c>
      <c r="F411" t="s">
        <v>1037</v>
      </c>
      <c r="G411" t="s">
        <v>93</v>
      </c>
      <c r="H411" s="292">
        <v>5900000</v>
      </c>
      <c r="I411" s="292">
        <v>5900000</v>
      </c>
      <c r="J411" s="292">
        <v>6200000</v>
      </c>
      <c r="K411" s="292">
        <v>6200000</v>
      </c>
      <c r="L411" s="292">
        <v>5300000</v>
      </c>
      <c r="M411" s="292">
        <v>5300000</v>
      </c>
      <c r="N411" s="292">
        <v>6200000</v>
      </c>
    </row>
    <row r="412" spans="1:14" x14ac:dyDescent="0.25">
      <c r="A412" t="s">
        <v>319</v>
      </c>
      <c r="B412" s="39">
        <f t="shared" si="24"/>
        <v>9</v>
      </c>
      <c r="C412" s="39" t="str">
        <f t="shared" si="25"/>
        <v>Jonathan</v>
      </c>
      <c r="D412" s="39" t="str">
        <f t="shared" si="26"/>
        <v>Quick</v>
      </c>
      <c r="E412" s="39" t="str">
        <f t="shared" si="27"/>
        <v>Jonathan Quick</v>
      </c>
      <c r="F412" t="s">
        <v>1022</v>
      </c>
      <c r="G412" t="s">
        <v>128</v>
      </c>
      <c r="H412" s="292">
        <v>5800000</v>
      </c>
      <c r="I412" s="292">
        <v>5800000</v>
      </c>
      <c r="J412" s="292">
        <v>7000000</v>
      </c>
      <c r="K412" s="292">
        <v>7000000</v>
      </c>
      <c r="L412" s="292">
        <v>3500000</v>
      </c>
      <c r="M412" s="292">
        <v>3000000</v>
      </c>
      <c r="N412" s="292">
        <v>2500000</v>
      </c>
    </row>
    <row r="413" spans="1:14" x14ac:dyDescent="0.25">
      <c r="A413" t="s">
        <v>1052</v>
      </c>
      <c r="B413" s="39">
        <f t="shared" si="24"/>
        <v>9</v>
      </c>
      <c r="C413" s="39" t="str">
        <f t="shared" si="25"/>
        <v>Jonathan</v>
      </c>
      <c r="D413" s="39" t="str">
        <f t="shared" si="26"/>
        <v>Toews</v>
      </c>
      <c r="E413" s="39" t="str">
        <f t="shared" si="27"/>
        <v>Jonathan Toews</v>
      </c>
      <c r="F413" t="s">
        <v>1021</v>
      </c>
      <c r="G413" t="s">
        <v>73</v>
      </c>
      <c r="H413" s="292">
        <v>10500000</v>
      </c>
      <c r="I413" s="292">
        <v>10500000</v>
      </c>
      <c r="J413" s="292">
        <v>12000000</v>
      </c>
      <c r="K413" s="292">
        <v>9800000</v>
      </c>
      <c r="L413" s="292">
        <v>7000000</v>
      </c>
      <c r="M413" s="292">
        <v>6900000</v>
      </c>
      <c r="N413" s="292">
        <v>6900000</v>
      </c>
    </row>
    <row r="414" spans="1:14" x14ac:dyDescent="0.25">
      <c r="A414" t="s">
        <v>591</v>
      </c>
      <c r="B414" s="39">
        <f t="shared" si="24"/>
        <v>9</v>
      </c>
      <c r="C414" s="39" t="str">
        <f t="shared" si="25"/>
        <v>Jonathon</v>
      </c>
      <c r="D414" s="39" t="str">
        <f t="shared" si="26"/>
        <v>Martin</v>
      </c>
      <c r="E414" s="39" t="str">
        <f t="shared" si="27"/>
        <v>Jonathon Martin</v>
      </c>
      <c r="F414" t="s">
        <v>1032</v>
      </c>
      <c r="G414" t="s">
        <v>73</v>
      </c>
      <c r="H414" s="292">
        <v>925000</v>
      </c>
      <c r="I414" s="292">
        <v>0</v>
      </c>
      <c r="J414" s="292">
        <v>892500</v>
      </c>
      <c r="K414" s="292" t="s">
        <v>8</v>
      </c>
      <c r="L414" s="292">
        <v>0</v>
      </c>
      <c r="M414" s="292">
        <v>0</v>
      </c>
      <c r="N414" s="292">
        <v>0</v>
      </c>
    </row>
    <row r="415" spans="1:14" x14ac:dyDescent="0.25">
      <c r="A415" t="s">
        <v>540</v>
      </c>
      <c r="B415" s="39">
        <f t="shared" si="24"/>
        <v>6</v>
      </c>
      <c r="C415" s="39" t="str">
        <f t="shared" si="25"/>
        <v>Jonne</v>
      </c>
      <c r="D415" s="39" t="str">
        <f t="shared" si="26"/>
        <v>Tammela</v>
      </c>
      <c r="E415" s="39" t="str">
        <f t="shared" si="27"/>
        <v>Jonne Tammela</v>
      </c>
      <c r="F415" t="s">
        <v>1029</v>
      </c>
      <c r="G415" t="s">
        <v>88</v>
      </c>
      <c r="H415" s="292">
        <v>690000</v>
      </c>
      <c r="I415" s="292">
        <v>0</v>
      </c>
      <c r="J415" s="292">
        <v>715000</v>
      </c>
      <c r="K415" s="292" t="s">
        <v>8</v>
      </c>
      <c r="L415" s="292">
        <v>0</v>
      </c>
      <c r="M415" s="292">
        <v>0</v>
      </c>
      <c r="N415" s="292">
        <v>0</v>
      </c>
    </row>
    <row r="416" spans="1:14" x14ac:dyDescent="0.25">
      <c r="A416" t="s">
        <v>521</v>
      </c>
      <c r="B416" s="39">
        <f t="shared" si="24"/>
        <v>6</v>
      </c>
      <c r="C416" s="39" t="str">
        <f t="shared" si="25"/>
        <v>Jonny</v>
      </c>
      <c r="D416" s="39" t="str">
        <f t="shared" si="26"/>
        <v>Brodzinski</v>
      </c>
      <c r="E416" s="39" t="str">
        <f t="shared" si="27"/>
        <v>Jonny Brodzinski</v>
      </c>
      <c r="F416" t="s">
        <v>1022</v>
      </c>
      <c r="G416" t="s">
        <v>73</v>
      </c>
      <c r="H416" s="292">
        <v>650000</v>
      </c>
      <c r="I416" s="292">
        <v>0</v>
      </c>
      <c r="J416" s="292">
        <v>650000</v>
      </c>
      <c r="K416" s="292" t="s">
        <v>8</v>
      </c>
      <c r="L416" s="292">
        <v>0</v>
      </c>
      <c r="M416" s="292">
        <v>0</v>
      </c>
      <c r="N416" s="292">
        <v>0</v>
      </c>
    </row>
    <row r="417" spans="1:14" x14ac:dyDescent="0.25">
      <c r="A417" t="s">
        <v>582</v>
      </c>
      <c r="B417" s="39">
        <f t="shared" si="24"/>
        <v>7</v>
      </c>
      <c r="C417" s="39" t="str">
        <f t="shared" si="25"/>
        <v>Joonas</v>
      </c>
      <c r="D417" s="39" t="str">
        <f t="shared" si="26"/>
        <v>Donskoi</v>
      </c>
      <c r="E417" s="39" t="str">
        <f t="shared" si="27"/>
        <v>Joonas Donskoi</v>
      </c>
      <c r="F417" t="s">
        <v>1032</v>
      </c>
      <c r="G417" t="s">
        <v>93</v>
      </c>
      <c r="H417" s="292">
        <v>1900000</v>
      </c>
      <c r="I417" s="292">
        <v>0</v>
      </c>
      <c r="J417" s="292">
        <v>1900000</v>
      </c>
      <c r="K417" s="292" t="s">
        <v>7</v>
      </c>
      <c r="L417" s="292">
        <v>0</v>
      </c>
      <c r="M417" s="292">
        <v>0</v>
      </c>
      <c r="N417" s="292">
        <v>0</v>
      </c>
    </row>
    <row r="418" spans="1:14" x14ac:dyDescent="0.25">
      <c r="A418" t="s">
        <v>649</v>
      </c>
      <c r="B418" s="39">
        <f t="shared" si="24"/>
        <v>7</v>
      </c>
      <c r="C418" s="39" t="str">
        <f t="shared" si="25"/>
        <v>Joonas</v>
      </c>
      <c r="D418" s="39" t="str">
        <f t="shared" si="26"/>
        <v>Korpisalo</v>
      </c>
      <c r="E418" s="39" t="str">
        <f t="shared" si="27"/>
        <v>Joonas Korpisalo</v>
      </c>
      <c r="F418" t="s">
        <v>1038</v>
      </c>
      <c r="G418" t="s">
        <v>128</v>
      </c>
      <c r="H418" s="292">
        <v>900000</v>
      </c>
      <c r="I418" s="292">
        <v>0</v>
      </c>
      <c r="J418" s="292">
        <v>1100000</v>
      </c>
      <c r="K418" s="292" t="s">
        <v>7</v>
      </c>
      <c r="L418" s="292">
        <v>0</v>
      </c>
      <c r="M418" s="292">
        <v>0</v>
      </c>
      <c r="N418" s="292">
        <v>0</v>
      </c>
    </row>
    <row r="419" spans="1:14" x14ac:dyDescent="0.25">
      <c r="A419" t="s">
        <v>782</v>
      </c>
      <c r="B419" s="39">
        <f t="shared" si="24"/>
        <v>7</v>
      </c>
      <c r="C419" s="39" t="str">
        <f t="shared" si="25"/>
        <v>Joonas</v>
      </c>
      <c r="D419" s="39" t="str">
        <f t="shared" si="26"/>
        <v>Lyytinen</v>
      </c>
      <c r="E419" s="39" t="str">
        <f t="shared" si="27"/>
        <v>Joonas Lyytinen</v>
      </c>
      <c r="F419" t="s">
        <v>1026</v>
      </c>
      <c r="G419" t="s">
        <v>82</v>
      </c>
      <c r="H419" s="292">
        <v>900000</v>
      </c>
      <c r="I419" s="292">
        <v>0</v>
      </c>
      <c r="J419" s="292">
        <v>740000</v>
      </c>
      <c r="K419" s="292" t="s">
        <v>8</v>
      </c>
      <c r="L419" s="292">
        <v>0</v>
      </c>
      <c r="M419" s="292">
        <v>0</v>
      </c>
      <c r="N419" s="292">
        <v>0</v>
      </c>
    </row>
    <row r="420" spans="1:14" x14ac:dyDescent="0.25">
      <c r="A420" t="s">
        <v>1077</v>
      </c>
      <c r="B420" s="39">
        <f t="shared" si="24"/>
        <v>7</v>
      </c>
      <c r="C420" s="39" t="str">
        <f t="shared" si="25"/>
        <v>Jordan</v>
      </c>
      <c r="D420" s="39" t="str">
        <f t="shared" si="26"/>
        <v>Eberle</v>
      </c>
      <c r="E420" s="39" t="str">
        <f t="shared" si="27"/>
        <v>Jordan Eberle</v>
      </c>
      <c r="F420" t="s">
        <v>1050</v>
      </c>
      <c r="G420" t="s">
        <v>88</v>
      </c>
      <c r="H420" s="292">
        <v>6000000</v>
      </c>
      <c r="I420" s="292">
        <v>0</v>
      </c>
      <c r="J420" s="292">
        <v>6000000</v>
      </c>
      <c r="K420" s="292" t="s">
        <v>7</v>
      </c>
      <c r="L420" s="292">
        <v>0</v>
      </c>
      <c r="M420" s="292">
        <v>0</v>
      </c>
      <c r="N420" s="292">
        <v>0</v>
      </c>
    </row>
    <row r="421" spans="1:14" x14ac:dyDescent="0.25">
      <c r="A421" t="s">
        <v>421</v>
      </c>
      <c r="B421" s="39">
        <f t="shared" si="24"/>
        <v>7</v>
      </c>
      <c r="C421" s="39" t="str">
        <f t="shared" si="25"/>
        <v>Jordan</v>
      </c>
      <c r="D421" s="39" t="str">
        <f t="shared" si="26"/>
        <v>Kyrou</v>
      </c>
      <c r="E421" s="39" t="str">
        <f t="shared" si="27"/>
        <v>Jordan Kyrou</v>
      </c>
      <c r="F421" t="s">
        <v>1036</v>
      </c>
      <c r="G421" t="s">
        <v>73</v>
      </c>
      <c r="H421" s="292">
        <v>925000</v>
      </c>
      <c r="I421" s="292">
        <v>0</v>
      </c>
      <c r="J421" s="292">
        <v>925000</v>
      </c>
      <c r="K421" s="292" t="s">
        <v>8</v>
      </c>
      <c r="L421" s="292">
        <v>0</v>
      </c>
      <c r="M421" s="292">
        <v>0</v>
      </c>
      <c r="N421" s="292">
        <v>0</v>
      </c>
    </row>
    <row r="422" spans="1:14" x14ac:dyDescent="0.25">
      <c r="A422" t="s">
        <v>627</v>
      </c>
      <c r="B422" s="39">
        <f t="shared" si="24"/>
        <v>7</v>
      </c>
      <c r="C422" s="39" t="str">
        <f t="shared" si="25"/>
        <v>Jordan</v>
      </c>
      <c r="D422" s="39" t="str">
        <f t="shared" si="26"/>
        <v>Maletta</v>
      </c>
      <c r="E422" s="39" t="str">
        <f t="shared" si="27"/>
        <v>Jordan Maletta</v>
      </c>
      <c r="F422" t="s">
        <v>1021</v>
      </c>
      <c r="G422" t="s">
        <v>73</v>
      </c>
      <c r="H422" s="292">
        <v>925000</v>
      </c>
      <c r="I422" s="292">
        <v>0</v>
      </c>
      <c r="J422" s="292">
        <v>892500</v>
      </c>
      <c r="K422" s="292" t="s">
        <v>8</v>
      </c>
      <c r="L422" s="292">
        <v>0</v>
      </c>
      <c r="M422" s="292">
        <v>0</v>
      </c>
      <c r="N422" s="292">
        <v>0</v>
      </c>
    </row>
    <row r="423" spans="1:14" x14ac:dyDescent="0.25">
      <c r="A423" t="s">
        <v>984</v>
      </c>
      <c r="B423" s="39">
        <f t="shared" si="24"/>
        <v>7</v>
      </c>
      <c r="C423" s="39" t="str">
        <f t="shared" si="25"/>
        <v>Jordan</v>
      </c>
      <c r="D423" s="39" t="str">
        <f t="shared" si="26"/>
        <v>Martinook</v>
      </c>
      <c r="E423" s="39" t="str">
        <f t="shared" si="27"/>
        <v>Jordan Martinook</v>
      </c>
      <c r="F423" t="s">
        <v>1046</v>
      </c>
      <c r="G423" t="s">
        <v>93</v>
      </c>
      <c r="H423" s="292">
        <v>1800000</v>
      </c>
      <c r="I423" s="292">
        <v>0</v>
      </c>
      <c r="J423" s="292">
        <v>1850000</v>
      </c>
      <c r="K423" s="292" t="s">
        <v>8</v>
      </c>
      <c r="L423" s="292">
        <v>0</v>
      </c>
      <c r="M423" s="292">
        <v>0</v>
      </c>
      <c r="N423" s="292">
        <v>0</v>
      </c>
    </row>
    <row r="424" spans="1:14" x14ac:dyDescent="0.25">
      <c r="A424" t="s">
        <v>856</v>
      </c>
      <c r="B424" s="39">
        <f t="shared" si="24"/>
        <v>7</v>
      </c>
      <c r="C424" s="39" t="str">
        <f t="shared" si="25"/>
        <v>Jordan</v>
      </c>
      <c r="D424" s="39" t="str">
        <f t="shared" si="26"/>
        <v>Oesterle</v>
      </c>
      <c r="E424" s="39" t="str">
        <f t="shared" si="27"/>
        <v>Jordan Oesterle</v>
      </c>
      <c r="F424" t="s">
        <v>1042</v>
      </c>
      <c r="G424" t="s">
        <v>389</v>
      </c>
      <c r="H424" s="292">
        <v>650000</v>
      </c>
      <c r="I424" s="292">
        <v>0</v>
      </c>
      <c r="J424" s="292">
        <v>650000</v>
      </c>
      <c r="K424" s="292" t="s">
        <v>7</v>
      </c>
      <c r="L424" s="292">
        <v>0</v>
      </c>
      <c r="M424" s="292">
        <v>0</v>
      </c>
      <c r="N424" s="292">
        <v>0</v>
      </c>
    </row>
    <row r="425" spans="1:14" x14ac:dyDescent="0.25">
      <c r="A425" t="s">
        <v>622</v>
      </c>
      <c r="B425" s="39">
        <f t="shared" si="24"/>
        <v>7</v>
      </c>
      <c r="C425" s="39" t="str">
        <f t="shared" si="25"/>
        <v>Jordan</v>
      </c>
      <c r="D425" s="39" t="str">
        <f t="shared" si="26"/>
        <v>Schroeder</v>
      </c>
      <c r="E425" s="39" t="str">
        <f t="shared" si="27"/>
        <v>Jordan Schroeder</v>
      </c>
      <c r="F425" t="s">
        <v>1038</v>
      </c>
      <c r="G425" t="s">
        <v>73</v>
      </c>
      <c r="H425" s="292">
        <v>411667</v>
      </c>
      <c r="I425" s="292">
        <v>0</v>
      </c>
      <c r="J425" s="292">
        <v>650000</v>
      </c>
      <c r="K425" s="292" t="s">
        <v>7</v>
      </c>
      <c r="L425" s="292">
        <v>0</v>
      </c>
      <c r="M425" s="292">
        <v>0</v>
      </c>
      <c r="N425" s="292">
        <v>0</v>
      </c>
    </row>
    <row r="426" spans="1:14" x14ac:dyDescent="0.25">
      <c r="A426" t="s">
        <v>1072</v>
      </c>
      <c r="B426" s="39">
        <f t="shared" si="24"/>
        <v>7</v>
      </c>
      <c r="C426" s="39" t="str">
        <f t="shared" si="25"/>
        <v>Jordan</v>
      </c>
      <c r="D426" s="39" t="str">
        <f t="shared" si="26"/>
        <v>Staal</v>
      </c>
      <c r="E426" s="39" t="str">
        <f t="shared" si="27"/>
        <v>Jordan Staal</v>
      </c>
      <c r="F426" t="s">
        <v>1046</v>
      </c>
      <c r="G426" t="s">
        <v>73</v>
      </c>
      <c r="H426" s="292">
        <v>6000000</v>
      </c>
      <c r="I426" s="292">
        <v>6000000</v>
      </c>
      <c r="J426" s="292">
        <v>6000000</v>
      </c>
      <c r="K426" s="292">
        <v>6000000</v>
      </c>
      <c r="L426" s="292">
        <v>6000000</v>
      </c>
      <c r="M426" s="292">
        <v>6000000</v>
      </c>
      <c r="N426" s="292">
        <v>6000000</v>
      </c>
    </row>
    <row r="427" spans="1:14" x14ac:dyDescent="0.25">
      <c r="A427" t="s">
        <v>562</v>
      </c>
      <c r="B427" s="39">
        <f t="shared" si="24"/>
        <v>7</v>
      </c>
      <c r="C427" s="39" t="str">
        <f t="shared" si="25"/>
        <v>Jordan</v>
      </c>
      <c r="D427" s="39" t="str">
        <f t="shared" si="26"/>
        <v>Szwarz</v>
      </c>
      <c r="E427" s="39" t="str">
        <f t="shared" si="27"/>
        <v>Jordan Szwarz</v>
      </c>
      <c r="F427" t="s">
        <v>1040</v>
      </c>
      <c r="G427" t="s">
        <v>88</v>
      </c>
      <c r="H427" s="292">
        <v>650000</v>
      </c>
      <c r="I427" s="292">
        <v>0</v>
      </c>
      <c r="J427" s="292">
        <v>650000</v>
      </c>
      <c r="K427" s="292" t="s">
        <v>7</v>
      </c>
      <c r="L427" s="292">
        <v>0</v>
      </c>
      <c r="M427" s="292">
        <v>0</v>
      </c>
      <c r="N427" s="292">
        <v>0</v>
      </c>
    </row>
    <row r="428" spans="1:14" x14ac:dyDescent="0.25">
      <c r="A428" t="s">
        <v>890</v>
      </c>
      <c r="B428" s="39">
        <f t="shared" si="24"/>
        <v>7</v>
      </c>
      <c r="C428" s="39" t="str">
        <f t="shared" si="25"/>
        <v>Jordan</v>
      </c>
      <c r="D428" s="39" t="str">
        <f t="shared" si="26"/>
        <v>Weal</v>
      </c>
      <c r="E428" s="39" t="str">
        <f t="shared" si="27"/>
        <v>Jordan Weal</v>
      </c>
      <c r="F428" t="s">
        <v>1031</v>
      </c>
      <c r="G428" t="s">
        <v>73</v>
      </c>
      <c r="H428" s="292">
        <v>1750000</v>
      </c>
      <c r="I428" s="292">
        <v>0</v>
      </c>
      <c r="J428" s="292">
        <v>1750000</v>
      </c>
      <c r="K428" s="292" t="s">
        <v>7</v>
      </c>
      <c r="L428" s="292">
        <v>0</v>
      </c>
      <c r="M428" s="292">
        <v>0</v>
      </c>
      <c r="N428" s="292">
        <v>0</v>
      </c>
    </row>
    <row r="429" spans="1:14" x14ac:dyDescent="0.25">
      <c r="A429" t="s">
        <v>794</v>
      </c>
      <c r="B429" s="39">
        <f t="shared" si="24"/>
        <v>7</v>
      </c>
      <c r="C429" s="39" t="str">
        <f t="shared" si="25"/>
        <v>Jordie</v>
      </c>
      <c r="D429" s="39" t="str">
        <f t="shared" si="26"/>
        <v>Benn</v>
      </c>
      <c r="E429" s="39" t="str">
        <f t="shared" si="27"/>
        <v>Jordie Benn</v>
      </c>
      <c r="F429" t="s">
        <v>1033</v>
      </c>
      <c r="G429" t="s">
        <v>389</v>
      </c>
      <c r="H429" s="292">
        <v>1100000</v>
      </c>
      <c r="I429" s="292">
        <v>0</v>
      </c>
      <c r="J429" s="292">
        <v>1100000</v>
      </c>
      <c r="K429" s="292" t="s">
        <v>7</v>
      </c>
      <c r="L429" s="292">
        <v>0</v>
      </c>
      <c r="M429" s="292">
        <v>0</v>
      </c>
      <c r="N429" s="292">
        <v>0</v>
      </c>
    </row>
    <row r="430" spans="1:14" x14ac:dyDescent="0.25">
      <c r="A430" t="s">
        <v>441</v>
      </c>
      <c r="B430" s="39">
        <f t="shared" si="24"/>
        <v>6</v>
      </c>
      <c r="C430" s="39" t="str">
        <f t="shared" si="25"/>
        <v>Jordy</v>
      </c>
      <c r="D430" s="39" t="str">
        <f t="shared" si="26"/>
        <v>Bellerive</v>
      </c>
      <c r="E430" s="39" t="str">
        <f t="shared" si="27"/>
        <v>Jordy Bellerive</v>
      </c>
      <c r="F430" t="s">
        <v>1024</v>
      </c>
      <c r="G430" t="s">
        <v>73</v>
      </c>
      <c r="H430" s="292">
        <v>716667</v>
      </c>
      <c r="I430" s="292">
        <v>716667</v>
      </c>
      <c r="J430" s="292">
        <v>700000</v>
      </c>
      <c r="K430" s="292">
        <v>750000</v>
      </c>
      <c r="L430" s="292" t="s">
        <v>8</v>
      </c>
      <c r="M430" s="292">
        <v>0</v>
      </c>
      <c r="N430" s="292">
        <v>0</v>
      </c>
    </row>
    <row r="431" spans="1:14" x14ac:dyDescent="0.25">
      <c r="A431" t="s">
        <v>1100</v>
      </c>
      <c r="B431" s="39">
        <f t="shared" si="24"/>
        <v>5</v>
      </c>
      <c r="C431" s="39" t="str">
        <f t="shared" si="25"/>
        <v>Jori</v>
      </c>
      <c r="D431" s="39" t="str">
        <f t="shared" si="26"/>
        <v>Lehtera</v>
      </c>
      <c r="E431" s="39" t="str">
        <f t="shared" si="27"/>
        <v>Jori Lehtera</v>
      </c>
      <c r="F431" t="s">
        <v>1031</v>
      </c>
      <c r="G431" t="s">
        <v>73</v>
      </c>
      <c r="H431" s="292">
        <v>4700000</v>
      </c>
      <c r="I431" s="292">
        <v>0</v>
      </c>
      <c r="J431" s="292">
        <v>5000000</v>
      </c>
      <c r="K431" s="292" t="s">
        <v>7</v>
      </c>
      <c r="L431" s="292">
        <v>0</v>
      </c>
      <c r="M431" s="292">
        <v>0</v>
      </c>
      <c r="N431" s="292">
        <v>0</v>
      </c>
    </row>
    <row r="432" spans="1:14" x14ac:dyDescent="0.25">
      <c r="A432" t="s">
        <v>730</v>
      </c>
      <c r="B432" s="39">
        <f t="shared" si="24"/>
        <v>7</v>
      </c>
      <c r="C432" s="39" t="str">
        <f t="shared" si="25"/>
        <v>Joseph</v>
      </c>
      <c r="D432" s="39" t="str">
        <f t="shared" si="26"/>
        <v>Blandisi</v>
      </c>
      <c r="E432" s="39" t="str">
        <f t="shared" si="27"/>
        <v>Joseph Blandisi</v>
      </c>
      <c r="F432" t="s">
        <v>1027</v>
      </c>
      <c r="G432" t="s">
        <v>73</v>
      </c>
      <c r="H432" s="292">
        <v>680000</v>
      </c>
      <c r="I432" s="292">
        <v>0</v>
      </c>
      <c r="J432" s="292">
        <v>700000</v>
      </c>
      <c r="K432" s="292" t="s">
        <v>8</v>
      </c>
      <c r="L432" s="292">
        <v>0</v>
      </c>
      <c r="M432" s="292">
        <v>0</v>
      </c>
      <c r="N432" s="292">
        <v>0</v>
      </c>
    </row>
    <row r="433" spans="1:14" x14ac:dyDescent="0.25">
      <c r="A433" t="s">
        <v>575</v>
      </c>
      <c r="B433" s="39">
        <f t="shared" si="24"/>
        <v>7</v>
      </c>
      <c r="C433" s="39" t="str">
        <f t="shared" si="25"/>
        <v>Joseph</v>
      </c>
      <c r="D433" s="39" t="str">
        <f t="shared" si="26"/>
        <v>Gambardella</v>
      </c>
      <c r="E433" s="39" t="str">
        <f t="shared" si="27"/>
        <v>Joseph Gambardella</v>
      </c>
      <c r="F433" t="s">
        <v>1030</v>
      </c>
      <c r="G433" t="s">
        <v>73</v>
      </c>
      <c r="H433" s="292">
        <v>725000</v>
      </c>
      <c r="I433" s="292">
        <v>0</v>
      </c>
      <c r="J433" s="292">
        <v>750000</v>
      </c>
      <c r="K433" s="292" t="s">
        <v>8</v>
      </c>
      <c r="L433" s="292">
        <v>0</v>
      </c>
      <c r="M433" s="292">
        <v>0</v>
      </c>
      <c r="N433" s="292">
        <v>0</v>
      </c>
    </row>
    <row r="434" spans="1:14" x14ac:dyDescent="0.25">
      <c r="A434" t="s">
        <v>642</v>
      </c>
      <c r="B434" s="39">
        <f t="shared" si="24"/>
        <v>5</v>
      </c>
      <c r="C434" s="39" t="str">
        <f t="shared" si="25"/>
        <v>Josh</v>
      </c>
      <c r="D434" s="39" t="str">
        <f t="shared" si="26"/>
        <v>Anderson</v>
      </c>
      <c r="E434" s="39" t="str">
        <f t="shared" si="27"/>
        <v>Josh Anderson</v>
      </c>
      <c r="F434" t="s">
        <v>1038</v>
      </c>
      <c r="G434" t="s">
        <v>88</v>
      </c>
      <c r="H434" s="292">
        <v>1850000</v>
      </c>
      <c r="I434" s="292">
        <v>1850000</v>
      </c>
      <c r="J434" s="292">
        <v>1850000</v>
      </c>
      <c r="K434" s="292">
        <v>2100000</v>
      </c>
      <c r="L434" s="292" t="s">
        <v>8</v>
      </c>
      <c r="M434" s="292">
        <v>0</v>
      </c>
      <c r="N434" s="292">
        <v>0</v>
      </c>
    </row>
    <row r="435" spans="1:14" x14ac:dyDescent="0.25">
      <c r="A435" t="s">
        <v>853</v>
      </c>
      <c r="B435" s="39">
        <f t="shared" si="24"/>
        <v>5</v>
      </c>
      <c r="C435" s="39" t="str">
        <f t="shared" si="25"/>
        <v>Josh</v>
      </c>
      <c r="D435" s="39" t="str">
        <f t="shared" si="26"/>
        <v>Archibald</v>
      </c>
      <c r="E435" s="39" t="str">
        <f t="shared" si="27"/>
        <v>Josh Archibald</v>
      </c>
      <c r="F435" t="s">
        <v>1042</v>
      </c>
      <c r="G435" t="s">
        <v>88</v>
      </c>
      <c r="H435" s="292">
        <v>675000</v>
      </c>
      <c r="I435" s="292">
        <v>0</v>
      </c>
      <c r="J435" s="292">
        <v>700000</v>
      </c>
      <c r="K435" s="292" t="s">
        <v>8</v>
      </c>
      <c r="L435" s="292">
        <v>0</v>
      </c>
      <c r="M435" s="292">
        <v>0</v>
      </c>
      <c r="N435" s="292">
        <v>0</v>
      </c>
    </row>
    <row r="436" spans="1:14" x14ac:dyDescent="0.25">
      <c r="A436" t="s">
        <v>247</v>
      </c>
      <c r="B436" s="39">
        <f t="shared" si="24"/>
        <v>5</v>
      </c>
      <c r="C436" s="39" t="str">
        <f t="shared" si="25"/>
        <v>Josh</v>
      </c>
      <c r="D436" s="39" t="str">
        <f t="shared" si="26"/>
        <v>Bailey</v>
      </c>
      <c r="E436" s="39" t="str">
        <f t="shared" si="27"/>
        <v>Josh Bailey</v>
      </c>
      <c r="F436" t="s">
        <v>1050</v>
      </c>
      <c r="G436" t="s">
        <v>93</v>
      </c>
      <c r="H436" s="292">
        <v>5000000</v>
      </c>
      <c r="I436" s="292">
        <v>5000000</v>
      </c>
      <c r="J436" s="292">
        <v>7000000</v>
      </c>
      <c r="K436" s="292">
        <v>6000000</v>
      </c>
      <c r="L436" s="292">
        <v>5000000</v>
      </c>
      <c r="M436" s="292">
        <v>5000000</v>
      </c>
      <c r="N436" s="292">
        <v>3500000</v>
      </c>
    </row>
    <row r="437" spans="1:14" x14ac:dyDescent="0.25">
      <c r="A437" t="s">
        <v>765</v>
      </c>
      <c r="B437" s="39">
        <f t="shared" si="24"/>
        <v>5</v>
      </c>
      <c r="C437" s="39" t="str">
        <f t="shared" si="25"/>
        <v>Josh</v>
      </c>
      <c r="D437" s="39" t="str">
        <f t="shared" si="26"/>
        <v>Healey</v>
      </c>
      <c r="E437" s="39" t="str">
        <f t="shared" si="27"/>
        <v>Josh Healey</v>
      </c>
      <c r="F437" t="s">
        <v>1041</v>
      </c>
      <c r="G437" t="s">
        <v>82</v>
      </c>
      <c r="H437" s="292">
        <v>925000</v>
      </c>
      <c r="I437" s="292">
        <v>0</v>
      </c>
      <c r="J437" s="292">
        <v>925000</v>
      </c>
      <c r="K437" s="292" t="s">
        <v>8</v>
      </c>
      <c r="L437" s="292">
        <v>0</v>
      </c>
      <c r="M437" s="292">
        <v>0</v>
      </c>
      <c r="N437" s="292">
        <v>0</v>
      </c>
    </row>
    <row r="438" spans="1:14" x14ac:dyDescent="0.25">
      <c r="A438" t="s">
        <v>1129</v>
      </c>
      <c r="B438" s="39">
        <f t="shared" si="24"/>
        <v>5</v>
      </c>
      <c r="C438" s="39" t="str">
        <f t="shared" si="25"/>
        <v>Josh</v>
      </c>
      <c r="D438" s="39" t="str">
        <f t="shared" si="26"/>
        <v>Ho-Sang</v>
      </c>
      <c r="E438" s="39" t="str">
        <f t="shared" si="27"/>
        <v>Josh Ho-Sang</v>
      </c>
      <c r="F438" t="s">
        <v>1050</v>
      </c>
      <c r="G438" t="s">
        <v>88</v>
      </c>
      <c r="H438" s="292">
        <v>1075830</v>
      </c>
      <c r="I438" s="292">
        <v>0</v>
      </c>
      <c r="J438" s="292">
        <v>832500</v>
      </c>
      <c r="K438" s="292" t="s">
        <v>8</v>
      </c>
      <c r="L438" s="292">
        <v>0</v>
      </c>
      <c r="M438" s="292">
        <v>0</v>
      </c>
      <c r="N438" s="292">
        <v>0</v>
      </c>
    </row>
    <row r="439" spans="1:14" x14ac:dyDescent="0.25">
      <c r="A439" t="s">
        <v>975</v>
      </c>
      <c r="B439" s="39">
        <f t="shared" si="24"/>
        <v>5</v>
      </c>
      <c r="C439" s="39" t="str">
        <f t="shared" si="25"/>
        <v>Josh</v>
      </c>
      <c r="D439" s="39" t="str">
        <f t="shared" si="26"/>
        <v>Jacobs</v>
      </c>
      <c r="E439" s="39" t="str">
        <f t="shared" si="27"/>
        <v>Josh Jacobs</v>
      </c>
      <c r="F439" t="s">
        <v>1048</v>
      </c>
      <c r="G439" t="s">
        <v>82</v>
      </c>
      <c r="H439" s="292">
        <v>925000</v>
      </c>
      <c r="I439" s="292">
        <v>0</v>
      </c>
      <c r="J439" s="292">
        <v>767500</v>
      </c>
      <c r="K439" s="292" t="s">
        <v>8</v>
      </c>
      <c r="L439" s="292">
        <v>0</v>
      </c>
      <c r="M439" s="292">
        <v>0</v>
      </c>
      <c r="N439" s="292">
        <v>0</v>
      </c>
    </row>
    <row r="440" spans="1:14" x14ac:dyDescent="0.25">
      <c r="A440" t="s">
        <v>725</v>
      </c>
      <c r="B440" s="39">
        <f t="shared" si="24"/>
        <v>5</v>
      </c>
      <c r="C440" s="39" t="str">
        <f t="shared" si="25"/>
        <v>Josh</v>
      </c>
      <c r="D440" s="39" t="str">
        <f t="shared" si="26"/>
        <v>Mahura</v>
      </c>
      <c r="E440" s="39" t="str">
        <f t="shared" si="27"/>
        <v>Josh Mahura</v>
      </c>
      <c r="F440" t="s">
        <v>1027</v>
      </c>
      <c r="G440" t="s">
        <v>82</v>
      </c>
      <c r="H440" s="292">
        <v>925000</v>
      </c>
      <c r="I440" s="292">
        <v>925000</v>
      </c>
      <c r="J440" s="292">
        <v>742500</v>
      </c>
      <c r="K440" s="292">
        <v>792500</v>
      </c>
      <c r="L440" s="292" t="s">
        <v>8</v>
      </c>
      <c r="M440" s="292">
        <v>0</v>
      </c>
      <c r="N440" s="292">
        <v>0</v>
      </c>
    </row>
    <row r="441" spans="1:14" x14ac:dyDescent="0.25">
      <c r="A441" t="s">
        <v>1003</v>
      </c>
      <c r="B441" s="39">
        <f t="shared" si="24"/>
        <v>5</v>
      </c>
      <c r="C441" s="39" t="str">
        <f t="shared" si="25"/>
        <v>Josh</v>
      </c>
      <c r="D441" s="39" t="str">
        <f t="shared" si="26"/>
        <v>Wesley</v>
      </c>
      <c r="E441" s="39" t="str">
        <f t="shared" si="27"/>
        <v>Josh Wesley</v>
      </c>
      <c r="F441" t="s">
        <v>1046</v>
      </c>
      <c r="G441" t="s">
        <v>82</v>
      </c>
      <c r="H441" s="292">
        <v>695000</v>
      </c>
      <c r="I441" s="292">
        <v>0</v>
      </c>
      <c r="J441" s="292">
        <v>720000</v>
      </c>
      <c r="K441" s="292" t="s">
        <v>8</v>
      </c>
      <c r="L441" s="292">
        <v>0</v>
      </c>
      <c r="M441" s="292">
        <v>0</v>
      </c>
      <c r="N441" s="292">
        <v>0</v>
      </c>
    </row>
    <row r="442" spans="1:14" x14ac:dyDescent="0.25">
      <c r="A442" t="s">
        <v>1131</v>
      </c>
      <c r="B442" s="39">
        <f t="shared" si="24"/>
        <v>3</v>
      </c>
      <c r="C442" s="39" t="str">
        <f t="shared" si="25"/>
        <v>JT</v>
      </c>
      <c r="D442" s="39" t="str">
        <f t="shared" si="26"/>
        <v>Compher</v>
      </c>
      <c r="E442" s="39" t="str">
        <f t="shared" si="27"/>
        <v>JT Compher</v>
      </c>
      <c r="F442" t="s">
        <v>1043</v>
      </c>
      <c r="G442" t="s">
        <v>93</v>
      </c>
      <c r="H442" s="292">
        <v>1000000</v>
      </c>
      <c r="I442" s="292">
        <v>0</v>
      </c>
      <c r="J442" s="292">
        <v>925000</v>
      </c>
      <c r="K442" s="292" t="s">
        <v>8</v>
      </c>
      <c r="L442" s="292">
        <v>0</v>
      </c>
      <c r="M442" s="292">
        <v>0</v>
      </c>
      <c r="N442" s="292">
        <v>0</v>
      </c>
    </row>
    <row r="443" spans="1:14" x14ac:dyDescent="0.25">
      <c r="A443" t="s">
        <v>497</v>
      </c>
      <c r="B443" s="39">
        <f t="shared" si="24"/>
        <v>5</v>
      </c>
      <c r="C443" s="39" t="str">
        <f t="shared" si="25"/>
        <v>Juho</v>
      </c>
      <c r="D443" s="39" t="str">
        <f t="shared" si="26"/>
        <v>Lammikko</v>
      </c>
      <c r="E443" s="39" t="str">
        <f t="shared" si="27"/>
        <v>Juho Lammikko</v>
      </c>
      <c r="F443" t="s">
        <v>1037</v>
      </c>
      <c r="G443" t="s">
        <v>88</v>
      </c>
      <c r="H443" s="292">
        <v>925000</v>
      </c>
      <c r="I443" s="292">
        <v>0</v>
      </c>
      <c r="J443" s="292">
        <v>742500</v>
      </c>
      <c r="K443" s="292" t="s">
        <v>8</v>
      </c>
      <c r="L443" s="292">
        <v>0</v>
      </c>
      <c r="M443" s="292">
        <v>0</v>
      </c>
      <c r="N443" s="292">
        <v>0</v>
      </c>
    </row>
    <row r="444" spans="1:14" x14ac:dyDescent="0.25">
      <c r="A444" t="s">
        <v>565</v>
      </c>
      <c r="B444" s="39">
        <f t="shared" si="24"/>
        <v>7</v>
      </c>
      <c r="C444" s="39" t="str">
        <f t="shared" si="25"/>
        <v>Jujhar</v>
      </c>
      <c r="D444" s="39" t="str">
        <f t="shared" si="26"/>
        <v>Khaira</v>
      </c>
      <c r="E444" s="39" t="str">
        <f t="shared" si="27"/>
        <v>Jujhar Khaira</v>
      </c>
      <c r="F444" t="s">
        <v>1030</v>
      </c>
      <c r="G444" t="s">
        <v>93</v>
      </c>
      <c r="H444" s="292">
        <v>675000</v>
      </c>
      <c r="I444" s="292">
        <v>0</v>
      </c>
      <c r="J444" s="292">
        <v>700000</v>
      </c>
      <c r="K444" s="292" t="s">
        <v>8</v>
      </c>
      <c r="L444" s="292">
        <v>0</v>
      </c>
      <c r="M444" s="292">
        <v>0</v>
      </c>
      <c r="N444" s="292">
        <v>0</v>
      </c>
    </row>
    <row r="445" spans="1:14" x14ac:dyDescent="0.25">
      <c r="A445" t="s">
        <v>990</v>
      </c>
      <c r="B445" s="39">
        <f t="shared" si="24"/>
        <v>7</v>
      </c>
      <c r="C445" s="39" t="str">
        <f t="shared" si="25"/>
        <v>Julien</v>
      </c>
      <c r="D445" s="39" t="str">
        <f t="shared" si="26"/>
        <v>Gauthier</v>
      </c>
      <c r="E445" s="39" t="str">
        <f t="shared" si="27"/>
        <v>Julien Gauthier</v>
      </c>
      <c r="F445" t="s">
        <v>1046</v>
      </c>
      <c r="G445" t="s">
        <v>88</v>
      </c>
      <c r="H445" s="292">
        <v>1194170</v>
      </c>
      <c r="I445" s="292">
        <v>1194170</v>
      </c>
      <c r="J445" s="292">
        <v>925000</v>
      </c>
      <c r="K445" s="292">
        <v>832500</v>
      </c>
      <c r="L445" s="292" t="s">
        <v>8</v>
      </c>
      <c r="M445" s="292">
        <v>0</v>
      </c>
      <c r="N445" s="292">
        <v>0</v>
      </c>
    </row>
    <row r="446" spans="1:14" x14ac:dyDescent="0.25">
      <c r="A446" t="s">
        <v>936</v>
      </c>
      <c r="B446" s="39">
        <f t="shared" si="24"/>
        <v>7</v>
      </c>
      <c r="C446" s="39" t="str">
        <f t="shared" si="25"/>
        <v>Julien</v>
      </c>
      <c r="D446" s="39" t="str">
        <f t="shared" si="26"/>
        <v>Nantel</v>
      </c>
      <c r="E446" s="39" t="str">
        <f t="shared" si="27"/>
        <v>Julien Nantel</v>
      </c>
      <c r="F446" t="s">
        <v>1043</v>
      </c>
      <c r="G446" t="s">
        <v>73</v>
      </c>
      <c r="H446" s="292">
        <v>680000</v>
      </c>
      <c r="I446" s="292">
        <v>0</v>
      </c>
      <c r="J446" s="292">
        <v>705000</v>
      </c>
      <c r="K446" s="292" t="s">
        <v>8</v>
      </c>
      <c r="L446" s="292">
        <v>0</v>
      </c>
      <c r="M446" s="292">
        <v>0</v>
      </c>
      <c r="N446" s="292">
        <v>0</v>
      </c>
    </row>
    <row r="447" spans="1:14" x14ac:dyDescent="0.25">
      <c r="A447" t="s">
        <v>703</v>
      </c>
      <c r="B447" s="39">
        <f t="shared" si="24"/>
        <v>7</v>
      </c>
      <c r="C447" s="39" t="str">
        <f t="shared" si="25"/>
        <v>Julius</v>
      </c>
      <c r="D447" s="39" t="str">
        <f t="shared" si="26"/>
        <v>Bergman</v>
      </c>
      <c r="E447" s="39" t="str">
        <f t="shared" si="27"/>
        <v>Julius Bergman</v>
      </c>
      <c r="F447" t="s">
        <v>1039</v>
      </c>
      <c r="G447" t="s">
        <v>82</v>
      </c>
      <c r="H447" s="292">
        <v>863333</v>
      </c>
      <c r="I447" s="292">
        <v>0</v>
      </c>
      <c r="J447" s="292">
        <v>750000</v>
      </c>
      <c r="K447" s="292" t="s">
        <v>8</v>
      </c>
      <c r="L447" s="292">
        <v>0</v>
      </c>
      <c r="M447" s="292">
        <v>0</v>
      </c>
      <c r="N447" s="292">
        <v>0</v>
      </c>
    </row>
    <row r="448" spans="1:14" x14ac:dyDescent="0.25">
      <c r="A448" t="s">
        <v>607</v>
      </c>
      <c r="B448" s="39">
        <f t="shared" si="24"/>
        <v>7</v>
      </c>
      <c r="C448" s="39" t="str">
        <f t="shared" si="25"/>
        <v>Julius</v>
      </c>
      <c r="D448" s="39" t="str">
        <f t="shared" si="26"/>
        <v>Honka</v>
      </c>
      <c r="E448" s="39" t="str">
        <f t="shared" si="27"/>
        <v>Julius Honka</v>
      </c>
      <c r="F448" t="s">
        <v>1025</v>
      </c>
      <c r="G448" t="s">
        <v>388</v>
      </c>
      <c r="H448" s="292">
        <v>1363330</v>
      </c>
      <c r="I448" s="292">
        <v>0</v>
      </c>
      <c r="J448" s="292">
        <v>832500</v>
      </c>
      <c r="K448" s="292" t="s">
        <v>8</v>
      </c>
      <c r="L448" s="292">
        <v>0</v>
      </c>
      <c r="M448" s="292">
        <v>0</v>
      </c>
      <c r="N448" s="292">
        <v>0</v>
      </c>
    </row>
    <row r="449" spans="1:14" x14ac:dyDescent="0.25">
      <c r="A449" t="s">
        <v>727</v>
      </c>
      <c r="B449" s="39">
        <f t="shared" si="24"/>
        <v>7</v>
      </c>
      <c r="C449" s="39" t="str">
        <f t="shared" si="25"/>
        <v>Julius</v>
      </c>
      <c r="D449" s="39" t="str">
        <f t="shared" si="26"/>
        <v>Nattinen</v>
      </c>
      <c r="E449" s="39" t="str">
        <f t="shared" si="27"/>
        <v>Julius Nattinen</v>
      </c>
      <c r="F449" t="s">
        <v>1027</v>
      </c>
      <c r="G449" t="s">
        <v>73</v>
      </c>
      <c r="H449" s="292">
        <v>863333</v>
      </c>
      <c r="I449" s="292">
        <v>863333</v>
      </c>
      <c r="J449" s="292">
        <v>675000</v>
      </c>
      <c r="K449" s="292">
        <v>775000</v>
      </c>
      <c r="L449" s="292" t="s">
        <v>8</v>
      </c>
      <c r="M449" s="292">
        <v>0</v>
      </c>
      <c r="N449" s="292">
        <v>0</v>
      </c>
    </row>
    <row r="450" spans="1:14" x14ac:dyDescent="0.25">
      <c r="A450" t="s">
        <v>1106</v>
      </c>
      <c r="B450" s="39">
        <f t="shared" si="24"/>
        <v>7</v>
      </c>
      <c r="C450" s="39" t="str">
        <f t="shared" si="25"/>
        <v>Justin</v>
      </c>
      <c r="D450" s="39" t="str">
        <f t="shared" si="26"/>
        <v>Abdelkader</v>
      </c>
      <c r="E450" s="39" t="str">
        <f t="shared" si="27"/>
        <v>Justin Abdelkader</v>
      </c>
      <c r="F450" t="s">
        <v>1045</v>
      </c>
      <c r="G450" t="s">
        <v>93</v>
      </c>
      <c r="H450" s="292">
        <v>4250000</v>
      </c>
      <c r="I450" s="292">
        <v>4250000</v>
      </c>
      <c r="J450" s="292">
        <v>5000000</v>
      </c>
      <c r="K450" s="292">
        <v>4750000</v>
      </c>
      <c r="L450" s="292">
        <v>3500000</v>
      </c>
      <c r="M450" s="292">
        <v>3000000</v>
      </c>
      <c r="N450" s="292">
        <v>3000000</v>
      </c>
    </row>
    <row r="451" spans="1:14" x14ac:dyDescent="0.25">
      <c r="A451" t="s">
        <v>586</v>
      </c>
      <c r="B451" s="39">
        <f t="shared" ref="B451:B514" si="28">SEARCH(" ",A451,1)</f>
        <v>7</v>
      </c>
      <c r="C451" s="39" t="str">
        <f t="shared" ref="C451:C514" si="29">LEFT(A451,B451-1)</f>
        <v>Justin</v>
      </c>
      <c r="D451" s="39" t="str">
        <f t="shared" ref="D451:D514" si="30">MID(A451,B451+1,LEN(A451)-B451)</f>
        <v>Braun</v>
      </c>
      <c r="E451" s="39" t="str">
        <f t="shared" ref="E451:E514" si="31">C451&amp;" "&amp;D451</f>
        <v>Justin Braun</v>
      </c>
      <c r="F451" t="s">
        <v>1032</v>
      </c>
      <c r="G451" t="s">
        <v>388</v>
      </c>
      <c r="H451" s="292">
        <v>3800000</v>
      </c>
      <c r="I451" s="292">
        <v>3800000</v>
      </c>
      <c r="J451" s="292">
        <v>3800000</v>
      </c>
      <c r="K451" s="292">
        <v>3800000</v>
      </c>
      <c r="L451" s="292" t="s">
        <v>7</v>
      </c>
      <c r="M451" s="292">
        <v>0</v>
      </c>
      <c r="N451" s="292">
        <v>0</v>
      </c>
    </row>
    <row r="452" spans="1:14" x14ac:dyDescent="0.25">
      <c r="A452" t="s">
        <v>618</v>
      </c>
      <c r="B452" s="39">
        <f t="shared" si="28"/>
        <v>7</v>
      </c>
      <c r="C452" s="39" t="str">
        <f t="shared" si="29"/>
        <v>Justin</v>
      </c>
      <c r="D452" s="39" t="str">
        <f t="shared" si="30"/>
        <v>Dowling</v>
      </c>
      <c r="E452" s="39" t="str">
        <f t="shared" si="31"/>
        <v>Justin Dowling</v>
      </c>
      <c r="F452" t="s">
        <v>1025</v>
      </c>
      <c r="G452" t="s">
        <v>73</v>
      </c>
      <c r="H452" s="292">
        <v>650000</v>
      </c>
      <c r="I452" s="292">
        <v>0</v>
      </c>
      <c r="J452" s="292">
        <v>650000</v>
      </c>
      <c r="K452" s="292" t="s">
        <v>7</v>
      </c>
      <c r="L452" s="292">
        <v>0</v>
      </c>
      <c r="M452" s="292">
        <v>0</v>
      </c>
      <c r="N452" s="292">
        <v>0</v>
      </c>
    </row>
    <row r="453" spans="1:14" x14ac:dyDescent="0.25">
      <c r="A453" t="s">
        <v>214</v>
      </c>
      <c r="B453" s="39">
        <f t="shared" si="28"/>
        <v>7</v>
      </c>
      <c r="C453" s="39" t="str">
        <f t="shared" si="29"/>
        <v>Justin</v>
      </c>
      <c r="D453" s="39" t="str">
        <f t="shared" si="30"/>
        <v>Faulk</v>
      </c>
      <c r="E453" s="39" t="str">
        <f t="shared" si="31"/>
        <v>Justin Faulk</v>
      </c>
      <c r="F453" t="s">
        <v>1046</v>
      </c>
      <c r="G453" t="s">
        <v>388</v>
      </c>
      <c r="H453" s="292">
        <v>4833330</v>
      </c>
      <c r="I453" s="292">
        <v>4833330</v>
      </c>
      <c r="J453" s="292">
        <v>6000000</v>
      </c>
      <c r="K453" s="292">
        <v>6000000</v>
      </c>
      <c r="L453" s="292" t="s">
        <v>7</v>
      </c>
      <c r="M453" s="292">
        <v>0</v>
      </c>
      <c r="N453" s="292">
        <v>0</v>
      </c>
    </row>
    <row r="454" spans="1:14" x14ac:dyDescent="0.25">
      <c r="A454" t="s">
        <v>784</v>
      </c>
      <c r="B454" s="39">
        <f t="shared" si="28"/>
        <v>7</v>
      </c>
      <c r="C454" s="39" t="str">
        <f t="shared" si="29"/>
        <v>Justin</v>
      </c>
      <c r="D454" s="39" t="str">
        <f t="shared" si="30"/>
        <v>Kirkland</v>
      </c>
      <c r="E454" s="39" t="str">
        <f t="shared" si="31"/>
        <v>Justin Kirkland</v>
      </c>
      <c r="F454" t="s">
        <v>1026</v>
      </c>
      <c r="G454" t="s">
        <v>93</v>
      </c>
      <c r="H454" s="292">
        <v>925000</v>
      </c>
      <c r="I454" s="292">
        <v>0</v>
      </c>
      <c r="J454" s="292">
        <v>742500</v>
      </c>
      <c r="K454" s="292" t="s">
        <v>8</v>
      </c>
      <c r="L454" s="292">
        <v>0</v>
      </c>
      <c r="M454" s="292">
        <v>0</v>
      </c>
      <c r="N454" s="292">
        <v>0</v>
      </c>
    </row>
    <row r="455" spans="1:14" x14ac:dyDescent="0.25">
      <c r="A455" t="s">
        <v>256</v>
      </c>
      <c r="B455" s="39">
        <f t="shared" si="28"/>
        <v>7</v>
      </c>
      <c r="C455" s="39" t="str">
        <f t="shared" si="29"/>
        <v>Justin</v>
      </c>
      <c r="D455" s="39" t="str">
        <f t="shared" si="30"/>
        <v>Schultz</v>
      </c>
      <c r="E455" s="39" t="str">
        <f t="shared" si="31"/>
        <v>Justin Schultz</v>
      </c>
      <c r="F455" t="s">
        <v>1024</v>
      </c>
      <c r="G455" t="s">
        <v>388</v>
      </c>
      <c r="H455" s="292">
        <v>5500000</v>
      </c>
      <c r="I455" s="292">
        <v>5500000</v>
      </c>
      <c r="J455" s="292">
        <v>5000000</v>
      </c>
      <c r="K455" s="292">
        <v>6000000</v>
      </c>
      <c r="L455" s="292" t="s">
        <v>7</v>
      </c>
      <c r="M455" s="292">
        <v>0</v>
      </c>
      <c r="N455" s="292">
        <v>0</v>
      </c>
    </row>
    <row r="456" spans="1:14" x14ac:dyDescent="0.25">
      <c r="A456" t="s">
        <v>657</v>
      </c>
      <c r="B456" s="39">
        <f t="shared" si="28"/>
        <v>7</v>
      </c>
      <c r="C456" s="39" t="str">
        <f t="shared" si="29"/>
        <v>Justin</v>
      </c>
      <c r="D456" s="39" t="str">
        <f t="shared" si="30"/>
        <v>Scott</v>
      </c>
      <c r="E456" s="39" t="str">
        <f t="shared" si="31"/>
        <v>Justin Scott</v>
      </c>
      <c r="F456" t="s">
        <v>1038</v>
      </c>
      <c r="G456" t="s">
        <v>73</v>
      </c>
      <c r="H456" s="292">
        <v>925000</v>
      </c>
      <c r="I456" s="292">
        <v>0</v>
      </c>
      <c r="J456" s="292">
        <v>842500</v>
      </c>
      <c r="K456" s="292" t="s">
        <v>8</v>
      </c>
      <c r="L456" s="292">
        <v>0</v>
      </c>
      <c r="M456" s="292">
        <v>0</v>
      </c>
      <c r="N456" s="292">
        <v>0</v>
      </c>
    </row>
    <row r="457" spans="1:14" x14ac:dyDescent="0.25">
      <c r="A457" t="s">
        <v>983</v>
      </c>
      <c r="B457" s="39">
        <f t="shared" si="28"/>
        <v>7</v>
      </c>
      <c r="C457" s="39" t="str">
        <f t="shared" si="29"/>
        <v>Justin</v>
      </c>
      <c r="D457" s="39" t="str">
        <f t="shared" si="30"/>
        <v>Williams</v>
      </c>
      <c r="E457" s="39" t="str">
        <f t="shared" si="31"/>
        <v>Justin Williams</v>
      </c>
      <c r="F457" t="s">
        <v>1046</v>
      </c>
      <c r="G457" t="s">
        <v>88</v>
      </c>
      <c r="H457" s="292">
        <v>4500000</v>
      </c>
      <c r="I457" s="292">
        <v>0</v>
      </c>
      <c r="J457" s="292">
        <v>4000000</v>
      </c>
      <c r="K457" s="292" t="s">
        <v>7</v>
      </c>
      <c r="L457" s="292">
        <v>0</v>
      </c>
      <c r="M457" s="292">
        <v>0</v>
      </c>
      <c r="N457" s="292">
        <v>0</v>
      </c>
    </row>
    <row r="458" spans="1:14" x14ac:dyDescent="0.25">
      <c r="A458" t="s">
        <v>153</v>
      </c>
      <c r="B458" s="39">
        <f t="shared" si="28"/>
        <v>6</v>
      </c>
      <c r="C458" s="39" t="str">
        <f t="shared" si="29"/>
        <v>Juuso</v>
      </c>
      <c r="D458" s="39" t="str">
        <f t="shared" si="30"/>
        <v>Valimaki</v>
      </c>
      <c r="E458" s="39" t="str">
        <f t="shared" si="31"/>
        <v>Juuso Valimaki</v>
      </c>
      <c r="F458" t="s">
        <v>1041</v>
      </c>
      <c r="G458" t="s">
        <v>82</v>
      </c>
      <c r="H458" s="292">
        <v>1350000</v>
      </c>
      <c r="I458" s="292">
        <v>1350000</v>
      </c>
      <c r="J458" s="292">
        <v>925000</v>
      </c>
      <c r="K458" s="292">
        <v>925000</v>
      </c>
      <c r="L458" s="292" t="s">
        <v>8</v>
      </c>
      <c r="M458" s="292">
        <v>0</v>
      </c>
      <c r="N458" s="292">
        <v>0</v>
      </c>
    </row>
    <row r="459" spans="1:14" x14ac:dyDescent="0.25">
      <c r="A459" t="s">
        <v>159</v>
      </c>
      <c r="B459" s="39">
        <f t="shared" si="28"/>
        <v>7</v>
      </c>
      <c r="C459" s="39" t="str">
        <f t="shared" si="29"/>
        <v>Kailer</v>
      </c>
      <c r="D459" s="39" t="str">
        <f t="shared" si="30"/>
        <v>Yamamoto</v>
      </c>
      <c r="E459" s="39" t="str">
        <f t="shared" si="31"/>
        <v>Kailer Yamamoto</v>
      </c>
      <c r="F459" t="s">
        <v>1030</v>
      </c>
      <c r="G459" t="s">
        <v>88</v>
      </c>
      <c r="H459" s="292">
        <v>1155000</v>
      </c>
      <c r="I459" s="292">
        <v>1155000</v>
      </c>
      <c r="J459" s="292">
        <v>925000</v>
      </c>
      <c r="K459" s="292">
        <v>925000</v>
      </c>
      <c r="L459" s="292" t="s">
        <v>8</v>
      </c>
      <c r="M459" s="292">
        <v>0</v>
      </c>
      <c r="N459" s="292">
        <v>0</v>
      </c>
    </row>
    <row r="460" spans="1:14" x14ac:dyDescent="0.25">
      <c r="A460" t="s">
        <v>512</v>
      </c>
      <c r="B460" s="39">
        <f t="shared" si="28"/>
        <v>5</v>
      </c>
      <c r="C460" s="39" t="str">
        <f t="shared" si="29"/>
        <v>Kale</v>
      </c>
      <c r="D460" s="39" t="str">
        <f t="shared" si="30"/>
        <v>Clague</v>
      </c>
      <c r="E460" s="39" t="str">
        <f t="shared" si="31"/>
        <v>Kale Clague</v>
      </c>
      <c r="F460" t="s">
        <v>1022</v>
      </c>
      <c r="G460" t="s">
        <v>82</v>
      </c>
      <c r="H460" s="292">
        <v>925000</v>
      </c>
      <c r="I460" s="292">
        <v>925000</v>
      </c>
      <c r="J460" s="292">
        <v>792500</v>
      </c>
      <c r="K460" s="292">
        <v>817500</v>
      </c>
      <c r="L460" s="292" t="s">
        <v>8</v>
      </c>
      <c r="M460" s="292">
        <v>0</v>
      </c>
      <c r="N460" s="292">
        <v>0</v>
      </c>
    </row>
    <row r="461" spans="1:14" x14ac:dyDescent="0.25">
      <c r="A461" t="s">
        <v>792</v>
      </c>
      <c r="B461" s="39">
        <f t="shared" si="28"/>
        <v>5</v>
      </c>
      <c r="C461" s="39" t="str">
        <f t="shared" si="29"/>
        <v>Karl</v>
      </c>
      <c r="D461" s="39" t="str">
        <f t="shared" si="30"/>
        <v>Alzner</v>
      </c>
      <c r="E461" s="39" t="str">
        <f t="shared" si="31"/>
        <v>Karl Alzner</v>
      </c>
      <c r="F461" t="s">
        <v>1033</v>
      </c>
      <c r="G461" t="s">
        <v>389</v>
      </c>
      <c r="H461" s="292">
        <v>4625000</v>
      </c>
      <c r="I461" s="292">
        <v>4625000</v>
      </c>
      <c r="J461" s="292">
        <v>6000000</v>
      </c>
      <c r="K461" s="292">
        <v>4625000</v>
      </c>
      <c r="L461" s="292">
        <v>3000000</v>
      </c>
      <c r="M461" s="292">
        <v>3500000</v>
      </c>
      <c r="N461" s="292" t="s">
        <v>7</v>
      </c>
    </row>
    <row r="462" spans="1:14" x14ac:dyDescent="0.25">
      <c r="A462" t="s">
        <v>943</v>
      </c>
      <c r="B462" s="39">
        <f t="shared" si="28"/>
        <v>8</v>
      </c>
      <c r="C462" s="39" t="str">
        <f t="shared" si="29"/>
        <v>Kasperi</v>
      </c>
      <c r="D462" s="39" t="str">
        <f t="shared" si="30"/>
        <v>Kapanen</v>
      </c>
      <c r="E462" s="39" t="str">
        <f t="shared" si="31"/>
        <v>Kasperi Kapanen</v>
      </c>
      <c r="F462" t="s">
        <v>1044</v>
      </c>
      <c r="G462" t="s">
        <v>88</v>
      </c>
      <c r="H462" s="292">
        <v>863333</v>
      </c>
      <c r="I462" s="292">
        <v>0</v>
      </c>
      <c r="J462" s="292">
        <v>832500</v>
      </c>
      <c r="K462" s="292" t="s">
        <v>8</v>
      </c>
      <c r="L462" s="292">
        <v>0</v>
      </c>
      <c r="M462" s="292">
        <v>0</v>
      </c>
      <c r="N462" s="292">
        <v>0</v>
      </c>
    </row>
    <row r="463" spans="1:14" x14ac:dyDescent="0.25">
      <c r="A463" t="s">
        <v>1155</v>
      </c>
      <c r="B463" s="39">
        <f t="shared" si="28"/>
        <v>7</v>
      </c>
      <c r="C463" s="39" t="str">
        <f t="shared" si="29"/>
        <v>Keaton</v>
      </c>
      <c r="D463" s="39" t="str">
        <f t="shared" si="30"/>
        <v>Middleton</v>
      </c>
      <c r="E463" s="39" t="str">
        <f t="shared" si="31"/>
        <v>Keaton Middleton</v>
      </c>
      <c r="F463" t="s">
        <v>1032</v>
      </c>
      <c r="G463" t="s">
        <v>82</v>
      </c>
      <c r="H463" s="292">
        <v>735000</v>
      </c>
      <c r="I463" s="292">
        <v>735000</v>
      </c>
      <c r="J463" s="292">
        <v>720000</v>
      </c>
      <c r="K463" s="292">
        <v>770000</v>
      </c>
      <c r="L463" s="292" t="s">
        <v>8</v>
      </c>
      <c r="M463" s="292">
        <v>0</v>
      </c>
      <c r="N463" s="292">
        <v>0</v>
      </c>
    </row>
    <row r="464" spans="1:14" x14ac:dyDescent="0.25">
      <c r="A464" t="s">
        <v>722</v>
      </c>
      <c r="B464" s="39">
        <f t="shared" si="28"/>
        <v>7</v>
      </c>
      <c r="C464" s="39" t="str">
        <f t="shared" si="29"/>
        <v>Keaton</v>
      </c>
      <c r="D464" s="39" t="str">
        <f t="shared" si="30"/>
        <v>Thompson</v>
      </c>
      <c r="E464" s="39" t="str">
        <f t="shared" si="31"/>
        <v>Keaton Thompson</v>
      </c>
      <c r="F464" t="s">
        <v>1027</v>
      </c>
      <c r="G464" t="s">
        <v>82</v>
      </c>
      <c r="H464" s="292">
        <v>925000</v>
      </c>
      <c r="I464" s="292">
        <v>0</v>
      </c>
      <c r="J464" s="292">
        <v>925000</v>
      </c>
      <c r="K464" s="292" t="s">
        <v>8</v>
      </c>
      <c r="L464" s="292">
        <v>0</v>
      </c>
      <c r="M464" s="292">
        <v>0</v>
      </c>
      <c r="N464" s="292">
        <v>0</v>
      </c>
    </row>
    <row r="465" spans="1:14" x14ac:dyDescent="0.25">
      <c r="A465" t="s">
        <v>821</v>
      </c>
      <c r="B465" s="39">
        <f t="shared" si="28"/>
        <v>7</v>
      </c>
      <c r="C465" s="39" t="str">
        <f t="shared" si="29"/>
        <v>Keegan</v>
      </c>
      <c r="D465" s="39" t="str">
        <f t="shared" si="30"/>
        <v>Kolesar</v>
      </c>
      <c r="E465" s="39" t="str">
        <f t="shared" si="31"/>
        <v>Keegan Kolesar</v>
      </c>
      <c r="F465" t="s">
        <v>1051</v>
      </c>
      <c r="G465" t="s">
        <v>88</v>
      </c>
      <c r="H465" s="292">
        <v>894167</v>
      </c>
      <c r="I465" s="292">
        <v>0</v>
      </c>
      <c r="J465" s="292">
        <v>715000</v>
      </c>
      <c r="K465" s="292" t="s">
        <v>8</v>
      </c>
      <c r="L465" s="292">
        <v>0</v>
      </c>
      <c r="M465" s="292">
        <v>0</v>
      </c>
      <c r="N465" s="292">
        <v>0</v>
      </c>
    </row>
    <row r="466" spans="1:14" x14ac:dyDescent="0.25">
      <c r="A466" t="s">
        <v>968</v>
      </c>
      <c r="B466" s="39">
        <f t="shared" si="28"/>
        <v>6</v>
      </c>
      <c r="C466" s="39" t="str">
        <f t="shared" si="29"/>
        <v>Keith</v>
      </c>
      <c r="D466" s="39" t="str">
        <f t="shared" si="30"/>
        <v>Kinkaid</v>
      </c>
      <c r="E466" s="39" t="str">
        <f t="shared" si="31"/>
        <v>Keith Kinkaid</v>
      </c>
      <c r="F466" t="s">
        <v>1048</v>
      </c>
      <c r="G466" t="s">
        <v>128</v>
      </c>
      <c r="H466" s="292">
        <v>1250000</v>
      </c>
      <c r="I466" s="292">
        <v>0</v>
      </c>
      <c r="J466" s="292">
        <v>1300000</v>
      </c>
      <c r="K466" s="292" t="s">
        <v>7</v>
      </c>
      <c r="L466" s="292">
        <v>0</v>
      </c>
      <c r="M466" s="292">
        <v>0</v>
      </c>
      <c r="N466" s="292">
        <v>0</v>
      </c>
    </row>
    <row r="467" spans="1:14" x14ac:dyDescent="0.25">
      <c r="A467" t="s">
        <v>487</v>
      </c>
      <c r="B467" s="39">
        <f t="shared" si="28"/>
        <v>6</v>
      </c>
      <c r="C467" s="39" t="str">
        <f t="shared" si="29"/>
        <v>Keith</v>
      </c>
      <c r="D467" s="39" t="str">
        <f t="shared" si="30"/>
        <v>Yandle</v>
      </c>
      <c r="E467" s="39" t="str">
        <f t="shared" si="31"/>
        <v>Keith Yandle</v>
      </c>
      <c r="F467" t="s">
        <v>1037</v>
      </c>
      <c r="G467" t="s">
        <v>389</v>
      </c>
      <c r="H467" s="292">
        <v>6350000</v>
      </c>
      <c r="I467" s="292">
        <v>6350000</v>
      </c>
      <c r="J467" s="292">
        <v>7500000</v>
      </c>
      <c r="K467" s="292">
        <v>5750000</v>
      </c>
      <c r="L467" s="292">
        <v>5750000</v>
      </c>
      <c r="M467" s="292">
        <v>5250000</v>
      </c>
      <c r="N467" s="292">
        <v>5200000</v>
      </c>
    </row>
    <row r="468" spans="1:14" x14ac:dyDescent="0.25">
      <c r="A468" t="s">
        <v>550</v>
      </c>
      <c r="B468" s="39">
        <f t="shared" si="28"/>
        <v>6</v>
      </c>
      <c r="C468" s="39" t="str">
        <f t="shared" si="29"/>
        <v>Kevan</v>
      </c>
      <c r="D468" s="39" t="str">
        <f t="shared" si="30"/>
        <v>Miller</v>
      </c>
      <c r="E468" s="39" t="str">
        <f t="shared" si="31"/>
        <v>Kevan Miller</v>
      </c>
      <c r="F468" t="s">
        <v>1040</v>
      </c>
      <c r="G468" t="s">
        <v>388</v>
      </c>
      <c r="H468" s="292">
        <v>2500000</v>
      </c>
      <c r="I468" s="292">
        <v>2500000</v>
      </c>
      <c r="J468" s="292">
        <v>2500000</v>
      </c>
      <c r="K468" s="292">
        <v>2500000</v>
      </c>
      <c r="L468" s="292" t="s">
        <v>7</v>
      </c>
      <c r="M468" s="292">
        <v>0</v>
      </c>
      <c r="N468" s="292">
        <v>0</v>
      </c>
    </row>
    <row r="469" spans="1:14" x14ac:dyDescent="0.25">
      <c r="A469" t="s">
        <v>230</v>
      </c>
      <c r="B469" s="39">
        <f t="shared" si="28"/>
        <v>6</v>
      </c>
      <c r="C469" s="39" t="str">
        <f t="shared" si="29"/>
        <v>Kevin</v>
      </c>
      <c r="D469" s="39" t="str">
        <f t="shared" si="30"/>
        <v>Fiala</v>
      </c>
      <c r="E469" s="39" t="str">
        <f t="shared" si="31"/>
        <v>Kevin Fiala</v>
      </c>
      <c r="F469" t="s">
        <v>1026</v>
      </c>
      <c r="G469" t="s">
        <v>93</v>
      </c>
      <c r="H469" s="292">
        <v>1363330</v>
      </c>
      <c r="I469" s="292">
        <v>0</v>
      </c>
      <c r="J469" s="292">
        <v>832500</v>
      </c>
      <c r="K469" s="292" t="s">
        <v>8</v>
      </c>
      <c r="L469" s="292">
        <v>0</v>
      </c>
      <c r="M469" s="292">
        <v>0</v>
      </c>
      <c r="N469" s="292">
        <v>0</v>
      </c>
    </row>
    <row r="470" spans="1:14" x14ac:dyDescent="0.25">
      <c r="A470" t="s">
        <v>584</v>
      </c>
      <c r="B470" s="39">
        <f t="shared" si="28"/>
        <v>6</v>
      </c>
      <c r="C470" s="39" t="str">
        <f t="shared" si="29"/>
        <v>Kevin</v>
      </c>
      <c r="D470" s="39" t="str">
        <f t="shared" si="30"/>
        <v>Labanc</v>
      </c>
      <c r="E470" s="39" t="str">
        <f t="shared" si="31"/>
        <v>Kevin Labanc</v>
      </c>
      <c r="F470" t="s">
        <v>1032</v>
      </c>
      <c r="G470" t="s">
        <v>88</v>
      </c>
      <c r="H470" s="292">
        <v>925000</v>
      </c>
      <c r="I470" s="292">
        <v>0</v>
      </c>
      <c r="J470" s="292">
        <v>742500</v>
      </c>
      <c r="K470" s="292" t="s">
        <v>8</v>
      </c>
      <c r="L470" s="292">
        <v>0</v>
      </c>
      <c r="M470" s="292">
        <v>0</v>
      </c>
      <c r="N470" s="292">
        <v>0</v>
      </c>
    </row>
    <row r="471" spans="1:14" x14ac:dyDescent="0.25">
      <c r="A471" t="s">
        <v>756</v>
      </c>
      <c r="B471" s="39">
        <f t="shared" si="28"/>
        <v>6</v>
      </c>
      <c r="C471" s="39" t="str">
        <f t="shared" si="29"/>
        <v>Kevin</v>
      </c>
      <c r="D471" s="39" t="str">
        <f t="shared" si="30"/>
        <v>Porter</v>
      </c>
      <c r="E471" s="39" t="str">
        <f t="shared" si="31"/>
        <v>Kevin Porter</v>
      </c>
      <c r="F471" t="s">
        <v>1049</v>
      </c>
      <c r="G471" t="s">
        <v>73</v>
      </c>
      <c r="H471" s="292">
        <v>650000</v>
      </c>
      <c r="I471" s="292">
        <v>0</v>
      </c>
      <c r="J471" s="292">
        <v>650000</v>
      </c>
      <c r="K471" s="292" t="s">
        <v>7</v>
      </c>
      <c r="L471" s="292">
        <v>0</v>
      </c>
      <c r="M471" s="292">
        <v>0</v>
      </c>
      <c r="N471" s="292">
        <v>0</v>
      </c>
    </row>
    <row r="472" spans="1:14" x14ac:dyDescent="0.25">
      <c r="A472" t="s">
        <v>273</v>
      </c>
      <c r="B472" s="39">
        <f t="shared" si="28"/>
        <v>6</v>
      </c>
      <c r="C472" s="39" t="str">
        <f t="shared" si="29"/>
        <v>Kevin</v>
      </c>
      <c r="D472" s="39" t="str">
        <f t="shared" si="30"/>
        <v>Shattenkirk</v>
      </c>
      <c r="E472" s="39" t="str">
        <f t="shared" si="31"/>
        <v>Kevin Shattenkirk</v>
      </c>
      <c r="F472" t="s">
        <v>1028</v>
      </c>
      <c r="G472" t="s">
        <v>388</v>
      </c>
      <c r="H472" s="292">
        <v>6650000</v>
      </c>
      <c r="I472" s="292">
        <v>6650000</v>
      </c>
      <c r="J472" s="292">
        <v>8000000</v>
      </c>
      <c r="K472" s="292">
        <v>6600000</v>
      </c>
      <c r="L472" s="292">
        <v>4000000</v>
      </c>
      <c r="M472" s="292" t="s">
        <v>7</v>
      </c>
      <c r="N472" s="292">
        <v>0</v>
      </c>
    </row>
    <row r="473" spans="1:14" x14ac:dyDescent="0.25">
      <c r="A473" t="s">
        <v>654</v>
      </c>
      <c r="B473" s="39">
        <f t="shared" si="28"/>
        <v>6</v>
      </c>
      <c r="C473" s="39" t="str">
        <f t="shared" si="29"/>
        <v>Kevin</v>
      </c>
      <c r="D473" s="39" t="str">
        <f t="shared" si="30"/>
        <v>Stenlund</v>
      </c>
      <c r="E473" s="39" t="str">
        <f t="shared" si="31"/>
        <v>Kevin Stenlund</v>
      </c>
      <c r="F473" t="s">
        <v>1038</v>
      </c>
      <c r="G473" t="s">
        <v>73</v>
      </c>
      <c r="H473" s="292">
        <v>925000</v>
      </c>
      <c r="I473" s="292">
        <v>925000</v>
      </c>
      <c r="J473" s="292">
        <v>925000</v>
      </c>
      <c r="K473" s="292">
        <v>925000</v>
      </c>
      <c r="L473" s="292" t="s">
        <v>8</v>
      </c>
      <c r="M473" s="292">
        <v>0</v>
      </c>
      <c r="N473" s="292">
        <v>0</v>
      </c>
    </row>
    <row r="474" spans="1:14" x14ac:dyDescent="0.25">
      <c r="A474" t="s">
        <v>915</v>
      </c>
      <c r="B474" s="39">
        <f t="shared" si="28"/>
        <v>8</v>
      </c>
      <c r="C474" s="39" t="str">
        <f t="shared" si="29"/>
        <v>Kieffer</v>
      </c>
      <c r="D474" s="39" t="str">
        <f t="shared" si="30"/>
        <v>Bellows</v>
      </c>
      <c r="E474" s="39" t="str">
        <f t="shared" si="31"/>
        <v>Kieffer Bellows</v>
      </c>
      <c r="F474" t="s">
        <v>1050</v>
      </c>
      <c r="G474" t="s">
        <v>93</v>
      </c>
      <c r="H474" s="292">
        <v>1137500</v>
      </c>
      <c r="I474" s="292">
        <v>1137500</v>
      </c>
      <c r="J474" s="292">
        <v>925000</v>
      </c>
      <c r="K474" s="292">
        <v>925000</v>
      </c>
      <c r="L474" s="292" t="s">
        <v>8</v>
      </c>
      <c r="M474" s="292">
        <v>0</v>
      </c>
      <c r="N474" s="292">
        <v>0</v>
      </c>
    </row>
    <row r="475" spans="1:14" x14ac:dyDescent="0.25">
      <c r="A475" t="s">
        <v>165</v>
      </c>
      <c r="B475" s="39">
        <f t="shared" si="28"/>
        <v>5</v>
      </c>
      <c r="C475" s="39" t="str">
        <f t="shared" si="29"/>
        <v>Klim</v>
      </c>
      <c r="D475" s="39" t="str">
        <f t="shared" si="30"/>
        <v>Kostin</v>
      </c>
      <c r="E475" s="39" t="str">
        <f t="shared" si="31"/>
        <v>Klim Kostin</v>
      </c>
      <c r="F475" t="s">
        <v>1036</v>
      </c>
      <c r="G475" t="s">
        <v>93</v>
      </c>
      <c r="H475" s="292">
        <v>1137500</v>
      </c>
      <c r="I475" s="292">
        <v>1137500</v>
      </c>
      <c r="J475" s="292">
        <v>925000</v>
      </c>
      <c r="K475" s="292">
        <v>925000</v>
      </c>
      <c r="L475" s="292" t="s">
        <v>8</v>
      </c>
      <c r="M475" s="292">
        <v>0</v>
      </c>
      <c r="N475" s="292">
        <v>0</v>
      </c>
    </row>
    <row r="476" spans="1:14" x14ac:dyDescent="0.25">
      <c r="A476" t="s">
        <v>663</v>
      </c>
      <c r="B476" s="39">
        <f t="shared" si="28"/>
        <v>5</v>
      </c>
      <c r="C476" s="39" t="str">
        <f t="shared" si="29"/>
        <v>Kole</v>
      </c>
      <c r="D476" s="39" t="str">
        <f t="shared" si="30"/>
        <v>Sherwood</v>
      </c>
      <c r="E476" s="39" t="str">
        <f t="shared" si="31"/>
        <v>Kole Sherwood</v>
      </c>
      <c r="F476" t="s">
        <v>1038</v>
      </c>
      <c r="G476" t="s">
        <v>88</v>
      </c>
      <c r="H476" s="292">
        <v>805000</v>
      </c>
      <c r="I476" s="292">
        <v>0</v>
      </c>
      <c r="J476" s="292">
        <v>700000</v>
      </c>
      <c r="K476" s="292" t="s">
        <v>8</v>
      </c>
      <c r="L476" s="292">
        <v>0</v>
      </c>
      <c r="M476" s="292">
        <v>0</v>
      </c>
      <c r="N476" s="292">
        <v>0</v>
      </c>
    </row>
    <row r="477" spans="1:14" x14ac:dyDescent="0.25">
      <c r="A477" t="s">
        <v>715</v>
      </c>
      <c r="B477" s="39">
        <f t="shared" si="28"/>
        <v>10</v>
      </c>
      <c r="C477" s="39" t="str">
        <f t="shared" si="29"/>
        <v>Korbinian</v>
      </c>
      <c r="D477" s="39" t="str">
        <f t="shared" si="30"/>
        <v>Holzer</v>
      </c>
      <c r="E477" s="39" t="str">
        <f t="shared" si="31"/>
        <v>Korbinian Holzer</v>
      </c>
      <c r="F477" t="s">
        <v>1027</v>
      </c>
      <c r="G477" t="s">
        <v>388</v>
      </c>
      <c r="H477" s="292">
        <v>900000</v>
      </c>
      <c r="I477" s="292">
        <v>0</v>
      </c>
      <c r="J477" s="292">
        <v>900000</v>
      </c>
      <c r="K477" s="292" t="s">
        <v>7</v>
      </c>
      <c r="L477" s="292">
        <v>0</v>
      </c>
      <c r="M477" s="292">
        <v>0</v>
      </c>
      <c r="N477" s="292">
        <v>0</v>
      </c>
    </row>
    <row r="478" spans="1:14" x14ac:dyDescent="0.25">
      <c r="A478" t="s">
        <v>456</v>
      </c>
      <c r="B478" s="39">
        <f t="shared" si="28"/>
        <v>5</v>
      </c>
      <c r="C478" s="39" t="str">
        <f t="shared" si="29"/>
        <v>Kris</v>
      </c>
      <c r="D478" s="39" t="str">
        <f t="shared" si="30"/>
        <v>Bindulis</v>
      </c>
      <c r="E478" s="39" t="str">
        <f t="shared" si="31"/>
        <v>Kris Bindulis</v>
      </c>
      <c r="F478" t="s">
        <v>1023</v>
      </c>
      <c r="G478" t="s">
        <v>82</v>
      </c>
      <c r="H478" s="292">
        <v>925000</v>
      </c>
      <c r="I478" s="292">
        <v>925000</v>
      </c>
      <c r="J478" s="292">
        <v>792500</v>
      </c>
      <c r="K478" s="292">
        <v>842500</v>
      </c>
      <c r="L478" s="292" t="s">
        <v>8</v>
      </c>
      <c r="M478" s="292">
        <v>0</v>
      </c>
      <c r="N478" s="292">
        <v>0</v>
      </c>
    </row>
    <row r="479" spans="1:14" x14ac:dyDescent="0.25">
      <c r="A479" t="s">
        <v>1063</v>
      </c>
      <c r="B479" s="39">
        <f t="shared" si="28"/>
        <v>5</v>
      </c>
      <c r="C479" s="39" t="str">
        <f t="shared" si="29"/>
        <v>Kris</v>
      </c>
      <c r="D479" s="39" t="str">
        <f t="shared" si="30"/>
        <v>Letang</v>
      </c>
      <c r="E479" s="39" t="str">
        <f t="shared" si="31"/>
        <v>Kris Letang</v>
      </c>
      <c r="F479" t="s">
        <v>1024</v>
      </c>
      <c r="G479" t="s">
        <v>388</v>
      </c>
      <c r="H479" s="292">
        <v>7250000</v>
      </c>
      <c r="I479" s="292">
        <v>7250000</v>
      </c>
      <c r="J479" s="292">
        <v>7250000</v>
      </c>
      <c r="K479" s="292">
        <v>7250000</v>
      </c>
      <c r="L479" s="292">
        <v>7250000</v>
      </c>
      <c r="M479" s="292">
        <v>7250000</v>
      </c>
      <c r="N479" s="292" t="s">
        <v>7</v>
      </c>
    </row>
    <row r="480" spans="1:14" x14ac:dyDescent="0.25">
      <c r="A480" t="s">
        <v>567</v>
      </c>
      <c r="B480" s="39">
        <f t="shared" si="28"/>
        <v>5</v>
      </c>
      <c r="C480" s="39" t="str">
        <f t="shared" si="29"/>
        <v>Kris</v>
      </c>
      <c r="D480" s="39" t="str">
        <f t="shared" si="30"/>
        <v>Russell</v>
      </c>
      <c r="E480" s="39" t="str">
        <f t="shared" si="31"/>
        <v>Kris Russell</v>
      </c>
      <c r="F480" t="s">
        <v>1030</v>
      </c>
      <c r="G480" t="s">
        <v>389</v>
      </c>
      <c r="H480" s="292">
        <v>4000000</v>
      </c>
      <c r="I480" s="292">
        <v>4000000</v>
      </c>
      <c r="J480" s="292">
        <v>4500000</v>
      </c>
      <c r="K480" s="292">
        <v>4000000</v>
      </c>
      <c r="L480" s="292">
        <v>2500000</v>
      </c>
      <c r="M480" s="292" t="s">
        <v>7</v>
      </c>
      <c r="N480" s="292">
        <v>0</v>
      </c>
    </row>
    <row r="481" spans="1:14" x14ac:dyDescent="0.25">
      <c r="A481" t="s">
        <v>862</v>
      </c>
      <c r="B481" s="39">
        <f t="shared" si="28"/>
        <v>5</v>
      </c>
      <c r="C481" s="39" t="str">
        <f t="shared" si="29"/>
        <v>Kyle</v>
      </c>
      <c r="D481" s="39" t="str">
        <f t="shared" si="30"/>
        <v>Capobianco</v>
      </c>
      <c r="E481" s="39" t="str">
        <f t="shared" si="31"/>
        <v>Kyle Capobianco</v>
      </c>
      <c r="F481" t="s">
        <v>1042</v>
      </c>
      <c r="G481" t="s">
        <v>82</v>
      </c>
      <c r="H481" s="292">
        <v>894167</v>
      </c>
      <c r="I481" s="292">
        <v>894167</v>
      </c>
      <c r="J481" s="292">
        <v>767500</v>
      </c>
      <c r="K481" s="292">
        <v>725000</v>
      </c>
      <c r="L481" s="292" t="s">
        <v>8</v>
      </c>
      <c r="M481" s="292">
        <v>0</v>
      </c>
      <c r="N481" s="292">
        <v>0</v>
      </c>
    </row>
    <row r="482" spans="1:14" x14ac:dyDescent="0.25">
      <c r="A482" t="s">
        <v>502</v>
      </c>
      <c r="B482" s="39">
        <f t="shared" si="28"/>
        <v>5</v>
      </c>
      <c r="C482" s="39" t="str">
        <f t="shared" si="29"/>
        <v>Kyle</v>
      </c>
      <c r="D482" s="39" t="str">
        <f t="shared" si="30"/>
        <v>Clifford</v>
      </c>
      <c r="E482" s="39" t="str">
        <f t="shared" si="31"/>
        <v>Kyle Clifford</v>
      </c>
      <c r="F482" t="s">
        <v>1022</v>
      </c>
      <c r="G482" t="s">
        <v>93</v>
      </c>
      <c r="H482" s="292">
        <v>1600000</v>
      </c>
      <c r="I482" s="292">
        <v>1600000</v>
      </c>
      <c r="J482" s="292">
        <v>1800000</v>
      </c>
      <c r="K482" s="292">
        <v>1900000</v>
      </c>
      <c r="L482" s="292" t="s">
        <v>7</v>
      </c>
      <c r="M482" s="292">
        <v>0</v>
      </c>
      <c r="N482" s="292">
        <v>0</v>
      </c>
    </row>
    <row r="483" spans="1:14" x14ac:dyDescent="0.25">
      <c r="A483" t="s">
        <v>873</v>
      </c>
      <c r="B483" s="39">
        <f t="shared" si="28"/>
        <v>5</v>
      </c>
      <c r="C483" s="39" t="str">
        <f t="shared" si="29"/>
        <v>Kyle</v>
      </c>
      <c r="D483" s="39" t="str">
        <f t="shared" si="30"/>
        <v>Connor</v>
      </c>
      <c r="E483" s="39" t="str">
        <f t="shared" si="31"/>
        <v>Kyle Connor</v>
      </c>
      <c r="F483" t="s">
        <v>1034</v>
      </c>
      <c r="G483" t="s">
        <v>93</v>
      </c>
      <c r="H483" s="292">
        <v>1775000</v>
      </c>
      <c r="I483" s="292">
        <v>0</v>
      </c>
      <c r="J483" s="292">
        <v>925000</v>
      </c>
      <c r="K483" s="292" t="s">
        <v>8</v>
      </c>
      <c r="L483" s="292">
        <v>0</v>
      </c>
      <c r="M483" s="292">
        <v>0</v>
      </c>
      <c r="N483" s="292">
        <v>0</v>
      </c>
    </row>
    <row r="484" spans="1:14" x14ac:dyDescent="0.25">
      <c r="A484" t="s">
        <v>753</v>
      </c>
      <c r="B484" s="39">
        <f t="shared" si="28"/>
        <v>5</v>
      </c>
      <c r="C484" s="39" t="str">
        <f t="shared" si="29"/>
        <v>Kyle</v>
      </c>
      <c r="D484" s="39" t="str">
        <f t="shared" si="30"/>
        <v>Criscuolo</v>
      </c>
      <c r="E484" s="39" t="str">
        <f t="shared" si="31"/>
        <v>Kyle Criscuolo</v>
      </c>
      <c r="F484" t="s">
        <v>1049</v>
      </c>
      <c r="G484" t="s">
        <v>73</v>
      </c>
      <c r="H484" s="292">
        <v>650000</v>
      </c>
      <c r="I484" s="292">
        <v>0</v>
      </c>
      <c r="J484" s="292">
        <v>650000</v>
      </c>
      <c r="K484" s="292" t="s">
        <v>7</v>
      </c>
      <c r="L484" s="292">
        <v>0</v>
      </c>
      <c r="M484" s="292">
        <v>0</v>
      </c>
      <c r="N484" s="292">
        <v>0</v>
      </c>
    </row>
    <row r="485" spans="1:14" x14ac:dyDescent="0.25">
      <c r="A485" t="s">
        <v>1075</v>
      </c>
      <c r="B485" s="39">
        <f t="shared" si="28"/>
        <v>5</v>
      </c>
      <c r="C485" s="39" t="str">
        <f t="shared" si="29"/>
        <v>Kyle</v>
      </c>
      <c r="D485" s="39" t="str">
        <f t="shared" si="30"/>
        <v>Okposo</v>
      </c>
      <c r="E485" s="39" t="str">
        <f t="shared" si="31"/>
        <v>Kyle Okposo</v>
      </c>
      <c r="F485" t="s">
        <v>1049</v>
      </c>
      <c r="G485" t="s">
        <v>88</v>
      </c>
      <c r="H485" s="292">
        <v>6000000</v>
      </c>
      <c r="I485" s="292">
        <v>6000000</v>
      </c>
      <c r="J485" s="292">
        <v>6000000</v>
      </c>
      <c r="K485" s="292">
        <v>6000000</v>
      </c>
      <c r="L485" s="292">
        <v>6000000</v>
      </c>
      <c r="M485" s="292">
        <v>4000000</v>
      </c>
      <c r="N485" s="292">
        <v>4000000</v>
      </c>
    </row>
    <row r="486" spans="1:14" x14ac:dyDescent="0.25">
      <c r="A486" t="s">
        <v>264</v>
      </c>
      <c r="B486" s="39">
        <f t="shared" si="28"/>
        <v>5</v>
      </c>
      <c r="C486" s="39" t="str">
        <f t="shared" si="29"/>
        <v>Kyle</v>
      </c>
      <c r="D486" s="39" t="str">
        <f t="shared" si="30"/>
        <v>Palmieri</v>
      </c>
      <c r="E486" s="39" t="str">
        <f t="shared" si="31"/>
        <v>Kyle Palmieri</v>
      </c>
      <c r="F486" t="s">
        <v>1048</v>
      </c>
      <c r="G486" t="s">
        <v>88</v>
      </c>
      <c r="H486" s="292">
        <v>4650000</v>
      </c>
      <c r="I486" s="292">
        <v>4650000</v>
      </c>
      <c r="J486" s="292">
        <v>5000000</v>
      </c>
      <c r="K486" s="292">
        <v>5000000</v>
      </c>
      <c r="L486" s="292">
        <v>4250000</v>
      </c>
      <c r="M486" s="292" t="s">
        <v>7</v>
      </c>
      <c r="N486" s="292">
        <v>0</v>
      </c>
    </row>
    <row r="487" spans="1:14" x14ac:dyDescent="0.25">
      <c r="A487" t="s">
        <v>596</v>
      </c>
      <c r="B487" s="39">
        <f t="shared" si="28"/>
        <v>5</v>
      </c>
      <c r="C487" s="39" t="str">
        <f t="shared" si="29"/>
        <v>Kyle</v>
      </c>
      <c r="D487" s="39" t="str">
        <f t="shared" si="30"/>
        <v>Wood</v>
      </c>
      <c r="E487" s="39" t="str">
        <f t="shared" si="31"/>
        <v>Kyle Wood</v>
      </c>
      <c r="F487" t="s">
        <v>1042</v>
      </c>
      <c r="G487" t="s">
        <v>82</v>
      </c>
      <c r="H487" s="292">
        <v>925000</v>
      </c>
      <c r="I487" s="292">
        <v>0</v>
      </c>
      <c r="J487" s="292">
        <v>742500</v>
      </c>
      <c r="K487" s="292" t="s">
        <v>8</v>
      </c>
      <c r="L487" s="292">
        <v>0</v>
      </c>
      <c r="M487" s="292">
        <v>0</v>
      </c>
      <c r="N487" s="292">
        <v>0</v>
      </c>
    </row>
    <row r="488" spans="1:14" x14ac:dyDescent="0.25">
      <c r="A488" t="s">
        <v>617</v>
      </c>
      <c r="B488" s="39">
        <f t="shared" si="28"/>
        <v>7</v>
      </c>
      <c r="C488" s="39" t="str">
        <f t="shared" si="29"/>
        <v>Landon</v>
      </c>
      <c r="D488" s="39" t="str">
        <f t="shared" si="30"/>
        <v>Bow</v>
      </c>
      <c r="E488" s="39" t="str">
        <f t="shared" si="31"/>
        <v>Landon Bow</v>
      </c>
      <c r="F488" t="s">
        <v>1025</v>
      </c>
      <c r="G488" t="s">
        <v>128</v>
      </c>
      <c r="H488" s="292">
        <v>697500</v>
      </c>
      <c r="I488" s="292">
        <v>0</v>
      </c>
      <c r="J488" s="292">
        <v>710000</v>
      </c>
      <c r="K488" s="292" t="s">
        <v>8</v>
      </c>
      <c r="L488" s="292">
        <v>0</v>
      </c>
      <c r="M488" s="292">
        <v>0</v>
      </c>
      <c r="N488" s="292">
        <v>0</v>
      </c>
    </row>
    <row r="489" spans="1:14" x14ac:dyDescent="0.25">
      <c r="A489" t="s">
        <v>478</v>
      </c>
      <c r="B489" s="39">
        <f t="shared" si="28"/>
        <v>7</v>
      </c>
      <c r="C489" s="39" t="str">
        <f t="shared" si="29"/>
        <v>Landon</v>
      </c>
      <c r="D489" s="39" t="str">
        <f t="shared" si="30"/>
        <v>Ferraro</v>
      </c>
      <c r="E489" s="39" t="str">
        <f t="shared" si="31"/>
        <v>Landon Ferraro</v>
      </c>
      <c r="F489" t="s">
        <v>1035</v>
      </c>
      <c r="G489" t="s">
        <v>73</v>
      </c>
      <c r="H489" s="292">
        <v>700000</v>
      </c>
      <c r="I489" s="292">
        <v>0</v>
      </c>
      <c r="J489" s="292">
        <v>700000</v>
      </c>
      <c r="K489" s="292" t="s">
        <v>7</v>
      </c>
      <c r="L489" s="292">
        <v>0</v>
      </c>
      <c r="M489" s="292">
        <v>0</v>
      </c>
      <c r="N489" s="292">
        <v>0</v>
      </c>
    </row>
    <row r="490" spans="1:14" x14ac:dyDescent="0.25">
      <c r="A490" t="s">
        <v>866</v>
      </c>
      <c r="B490" s="39">
        <f t="shared" si="28"/>
        <v>5</v>
      </c>
      <c r="C490" s="39" t="str">
        <f t="shared" si="29"/>
        <v>Lane</v>
      </c>
      <c r="D490" s="39" t="str">
        <f t="shared" si="30"/>
        <v>Pederson</v>
      </c>
      <c r="E490" s="39" t="str">
        <f t="shared" si="31"/>
        <v>Lane Pederson</v>
      </c>
      <c r="F490" t="s">
        <v>1042</v>
      </c>
      <c r="G490" t="s">
        <v>73</v>
      </c>
      <c r="H490" s="292">
        <v>678333</v>
      </c>
      <c r="I490" s="292">
        <v>678333</v>
      </c>
      <c r="J490" s="292">
        <v>685000</v>
      </c>
      <c r="K490" s="292">
        <v>700000</v>
      </c>
      <c r="L490" s="292" t="s">
        <v>8</v>
      </c>
      <c r="M490" s="292">
        <v>0</v>
      </c>
      <c r="N490" s="292">
        <v>0</v>
      </c>
    </row>
    <row r="491" spans="1:14" x14ac:dyDescent="0.25">
      <c r="A491" t="s">
        <v>849</v>
      </c>
      <c r="B491" s="39">
        <f t="shared" si="28"/>
        <v>7</v>
      </c>
      <c r="C491" s="39" t="str">
        <f t="shared" si="29"/>
        <v>Lawson</v>
      </c>
      <c r="D491" s="39" t="str">
        <f t="shared" si="30"/>
        <v>Crouse</v>
      </c>
      <c r="E491" s="39" t="str">
        <f t="shared" si="31"/>
        <v>Lawson Crouse</v>
      </c>
      <c r="F491" t="s">
        <v>1042</v>
      </c>
      <c r="G491" t="s">
        <v>93</v>
      </c>
      <c r="H491" s="292">
        <v>1602500</v>
      </c>
      <c r="I491" s="292">
        <v>0</v>
      </c>
      <c r="J491" s="292">
        <v>832500</v>
      </c>
      <c r="K491" s="292" t="s">
        <v>8</v>
      </c>
      <c r="L491" s="292">
        <v>0</v>
      </c>
      <c r="M491" s="292">
        <v>0</v>
      </c>
      <c r="N491" s="292">
        <v>0</v>
      </c>
    </row>
    <row r="492" spans="1:14" x14ac:dyDescent="0.25">
      <c r="A492" t="s">
        <v>244</v>
      </c>
      <c r="B492" s="39">
        <f t="shared" si="28"/>
        <v>5</v>
      </c>
      <c r="C492" s="39" t="str">
        <f t="shared" si="29"/>
        <v>Leon</v>
      </c>
      <c r="D492" s="39" t="str">
        <f t="shared" si="30"/>
        <v>Draisaitl</v>
      </c>
      <c r="E492" s="39" t="str">
        <f t="shared" si="31"/>
        <v>Leon Draisaitl</v>
      </c>
      <c r="F492" t="s">
        <v>1030</v>
      </c>
      <c r="G492" t="s">
        <v>73</v>
      </c>
      <c r="H492" s="292">
        <v>8500000</v>
      </c>
      <c r="I492" s="292">
        <v>8500000</v>
      </c>
      <c r="J492" s="292">
        <v>9000000</v>
      </c>
      <c r="K492" s="292">
        <v>9000000</v>
      </c>
      <c r="L492" s="292">
        <v>9000000</v>
      </c>
      <c r="M492" s="292">
        <v>8000000</v>
      </c>
      <c r="N492" s="292">
        <v>8000000</v>
      </c>
    </row>
    <row r="493" spans="1:14" x14ac:dyDescent="0.25">
      <c r="A493" t="s">
        <v>144</v>
      </c>
      <c r="B493" s="39">
        <f t="shared" si="28"/>
        <v>5</v>
      </c>
      <c r="C493" s="39" t="str">
        <f t="shared" si="29"/>
        <v>Lias</v>
      </c>
      <c r="D493" s="39" t="str">
        <f t="shared" si="30"/>
        <v>Andersson</v>
      </c>
      <c r="E493" s="39" t="str">
        <f t="shared" si="31"/>
        <v>Lias Andersson</v>
      </c>
      <c r="F493" t="s">
        <v>1028</v>
      </c>
      <c r="G493" t="s">
        <v>73</v>
      </c>
      <c r="H493" s="292">
        <v>1775000</v>
      </c>
      <c r="I493" s="292">
        <v>1775000</v>
      </c>
      <c r="J493" s="292">
        <v>925000</v>
      </c>
      <c r="K493" s="292">
        <v>925000</v>
      </c>
      <c r="L493" s="292" t="s">
        <v>8</v>
      </c>
      <c r="M493" s="292">
        <v>0</v>
      </c>
      <c r="N493" s="292">
        <v>0</v>
      </c>
    </row>
    <row r="494" spans="1:14" x14ac:dyDescent="0.25">
      <c r="A494" t="s">
        <v>1143</v>
      </c>
      <c r="B494" s="39">
        <f t="shared" si="28"/>
        <v>6</v>
      </c>
      <c r="C494" s="39" t="str">
        <f t="shared" si="29"/>
        <v>Libor</v>
      </c>
      <c r="D494" s="39" t="str">
        <f t="shared" si="30"/>
        <v>Hajek</v>
      </c>
      <c r="E494" s="39" t="str">
        <f t="shared" si="31"/>
        <v>Libor Hajek</v>
      </c>
      <c r="F494" t="s">
        <v>1028</v>
      </c>
      <c r="G494" t="s">
        <v>82</v>
      </c>
      <c r="H494" s="292">
        <v>925000</v>
      </c>
      <c r="I494" s="292">
        <v>925000</v>
      </c>
      <c r="J494" s="292">
        <v>925000</v>
      </c>
      <c r="K494" s="292">
        <v>925000</v>
      </c>
      <c r="L494" s="292" t="s">
        <v>8</v>
      </c>
      <c r="M494" s="292">
        <v>0</v>
      </c>
      <c r="N494" s="292">
        <v>0</v>
      </c>
    </row>
    <row r="495" spans="1:14" x14ac:dyDescent="0.25">
      <c r="A495" t="s">
        <v>744</v>
      </c>
      <c r="B495" s="39">
        <f t="shared" si="28"/>
        <v>6</v>
      </c>
      <c r="C495" s="39" t="str">
        <f t="shared" si="29"/>
        <v>Linus</v>
      </c>
      <c r="D495" s="39" t="str">
        <f t="shared" si="30"/>
        <v>Ullmark</v>
      </c>
      <c r="E495" s="39" t="str">
        <f t="shared" si="31"/>
        <v>Linus Ullmark</v>
      </c>
      <c r="F495" t="s">
        <v>1049</v>
      </c>
      <c r="G495" t="s">
        <v>128</v>
      </c>
      <c r="H495" s="292">
        <v>750000</v>
      </c>
      <c r="I495" s="292">
        <v>0</v>
      </c>
      <c r="J495" s="292">
        <v>800000</v>
      </c>
      <c r="K495" s="292" t="s">
        <v>7</v>
      </c>
      <c r="L495" s="292">
        <v>0</v>
      </c>
      <c r="M495" s="292">
        <v>0</v>
      </c>
      <c r="N495" s="292">
        <v>0</v>
      </c>
    </row>
    <row r="496" spans="1:14" x14ac:dyDescent="0.25">
      <c r="A496" t="s">
        <v>696</v>
      </c>
      <c r="B496" s="39">
        <f t="shared" si="28"/>
        <v>6</v>
      </c>
      <c r="C496" s="39" t="str">
        <f t="shared" si="29"/>
        <v>Logan</v>
      </c>
      <c r="D496" s="39" t="str">
        <f t="shared" si="30"/>
        <v>Brown</v>
      </c>
      <c r="E496" s="39" t="str">
        <f t="shared" si="31"/>
        <v>Logan Brown</v>
      </c>
      <c r="F496" t="s">
        <v>1039</v>
      </c>
      <c r="G496" t="s">
        <v>73</v>
      </c>
      <c r="H496" s="292">
        <v>1604170</v>
      </c>
      <c r="I496" s="292">
        <v>1604170</v>
      </c>
      <c r="J496" s="292">
        <v>925000</v>
      </c>
      <c r="K496" s="292">
        <v>832500</v>
      </c>
      <c r="L496" s="292" t="s">
        <v>8</v>
      </c>
      <c r="M496" s="292">
        <v>0</v>
      </c>
      <c r="N496" s="292">
        <v>0</v>
      </c>
    </row>
    <row r="497" spans="1:14" x14ac:dyDescent="0.25">
      <c r="A497" t="s">
        <v>330</v>
      </c>
      <c r="B497" s="39">
        <f t="shared" si="28"/>
        <v>6</v>
      </c>
      <c r="C497" s="39" t="str">
        <f t="shared" si="29"/>
        <v>Logan</v>
      </c>
      <c r="D497" s="39" t="str">
        <f t="shared" si="30"/>
        <v>Couture</v>
      </c>
      <c r="E497" s="39" t="str">
        <f t="shared" si="31"/>
        <v>Logan Couture</v>
      </c>
      <c r="F497" t="s">
        <v>1032</v>
      </c>
      <c r="G497" t="s">
        <v>73</v>
      </c>
      <c r="H497" s="292">
        <v>6000000</v>
      </c>
      <c r="I497" s="292">
        <v>0</v>
      </c>
      <c r="J497" s="292">
        <v>6000000</v>
      </c>
      <c r="K497" s="292" t="s">
        <v>7</v>
      </c>
      <c r="L497" s="292">
        <v>0</v>
      </c>
      <c r="M497" s="292">
        <v>0</v>
      </c>
      <c r="N497" s="292">
        <v>0</v>
      </c>
    </row>
    <row r="498" spans="1:14" x14ac:dyDescent="0.25">
      <c r="A498" t="s">
        <v>879</v>
      </c>
      <c r="B498" s="39">
        <f t="shared" si="28"/>
        <v>6</v>
      </c>
      <c r="C498" s="39" t="str">
        <f t="shared" si="29"/>
        <v>Logan</v>
      </c>
      <c r="D498" s="39" t="str">
        <f t="shared" si="30"/>
        <v>Stanley</v>
      </c>
      <c r="E498" s="39" t="str">
        <f t="shared" si="31"/>
        <v>Logan Stanley</v>
      </c>
      <c r="F498" t="s">
        <v>1034</v>
      </c>
      <c r="G498" t="s">
        <v>82</v>
      </c>
      <c r="H498" s="292">
        <v>1106670</v>
      </c>
      <c r="I498" s="292">
        <v>1106670</v>
      </c>
      <c r="J498" s="292">
        <v>925000</v>
      </c>
      <c r="K498" s="292">
        <v>832500</v>
      </c>
      <c r="L498" s="292" t="s">
        <v>8</v>
      </c>
      <c r="M498" s="292">
        <v>0</v>
      </c>
      <c r="N498" s="292">
        <v>0</v>
      </c>
    </row>
    <row r="499" spans="1:14" x14ac:dyDescent="0.25">
      <c r="A499" t="s">
        <v>823</v>
      </c>
      <c r="B499" s="39">
        <f t="shared" si="28"/>
        <v>5</v>
      </c>
      <c r="C499" s="39" t="str">
        <f t="shared" si="29"/>
        <v>Loui</v>
      </c>
      <c r="D499" s="39" t="str">
        <f t="shared" si="30"/>
        <v>Eriksson</v>
      </c>
      <c r="E499" s="39" t="str">
        <f t="shared" si="31"/>
        <v>Loui Eriksson</v>
      </c>
      <c r="F499" t="s">
        <v>1047</v>
      </c>
      <c r="G499" t="s">
        <v>88</v>
      </c>
      <c r="H499" s="292">
        <v>6000000</v>
      </c>
      <c r="I499" s="292">
        <v>6000000</v>
      </c>
      <c r="J499" s="292">
        <v>7000000</v>
      </c>
      <c r="K499" s="292">
        <v>5000000</v>
      </c>
      <c r="L499" s="292">
        <v>4000000</v>
      </c>
      <c r="M499" s="292">
        <v>4000000</v>
      </c>
      <c r="N499" s="292" t="s">
        <v>7</v>
      </c>
    </row>
    <row r="500" spans="1:14" x14ac:dyDescent="0.25">
      <c r="A500" t="s">
        <v>632</v>
      </c>
      <c r="B500" s="39">
        <f t="shared" si="28"/>
        <v>4</v>
      </c>
      <c r="C500" s="39" t="str">
        <f t="shared" si="29"/>
        <v>Luc</v>
      </c>
      <c r="D500" s="39" t="str">
        <f t="shared" si="30"/>
        <v>Snuggerud</v>
      </c>
      <c r="E500" s="39" t="str">
        <f t="shared" si="31"/>
        <v>Luc Snuggerud</v>
      </c>
      <c r="F500" t="s">
        <v>1021</v>
      </c>
      <c r="G500" t="s">
        <v>82</v>
      </c>
      <c r="H500" s="292">
        <v>925000</v>
      </c>
      <c r="I500" s="292">
        <v>925000</v>
      </c>
      <c r="J500" s="292">
        <v>742500</v>
      </c>
      <c r="K500" s="292">
        <v>817500</v>
      </c>
      <c r="L500" s="292" t="s">
        <v>8</v>
      </c>
      <c r="M500" s="292">
        <v>0</v>
      </c>
      <c r="N500" s="292">
        <v>0</v>
      </c>
    </row>
    <row r="501" spans="1:14" x14ac:dyDescent="0.25">
      <c r="A501" t="s">
        <v>453</v>
      </c>
      <c r="B501" s="39">
        <f t="shared" si="28"/>
        <v>6</v>
      </c>
      <c r="C501" s="39" t="str">
        <f t="shared" si="29"/>
        <v>Lucas</v>
      </c>
      <c r="D501" s="39" t="str">
        <f t="shared" si="30"/>
        <v>Johansen</v>
      </c>
      <c r="E501" s="39" t="str">
        <f t="shared" si="31"/>
        <v>Lucas Johansen</v>
      </c>
      <c r="F501" t="s">
        <v>1023</v>
      </c>
      <c r="G501" t="s">
        <v>82</v>
      </c>
      <c r="H501" s="292">
        <v>925000</v>
      </c>
      <c r="I501" s="292">
        <v>925000</v>
      </c>
      <c r="J501" s="292">
        <v>925000</v>
      </c>
      <c r="K501" s="292">
        <v>925000</v>
      </c>
      <c r="L501" s="292" t="s">
        <v>8</v>
      </c>
      <c r="M501" s="292">
        <v>0</v>
      </c>
      <c r="N501" s="292">
        <v>0</v>
      </c>
    </row>
    <row r="502" spans="1:14" x14ac:dyDescent="0.25">
      <c r="A502" t="s">
        <v>645</v>
      </c>
      <c r="B502" s="39">
        <f t="shared" si="28"/>
        <v>6</v>
      </c>
      <c r="C502" s="39" t="str">
        <f t="shared" si="29"/>
        <v>Lukas</v>
      </c>
      <c r="D502" s="39" t="str">
        <f t="shared" si="30"/>
        <v>Sedlak</v>
      </c>
      <c r="E502" s="39" t="str">
        <f t="shared" si="31"/>
        <v>Lukas Sedlak</v>
      </c>
      <c r="F502" t="s">
        <v>1038</v>
      </c>
      <c r="G502" t="s">
        <v>88</v>
      </c>
      <c r="H502" s="292">
        <v>825000</v>
      </c>
      <c r="I502" s="292">
        <v>0</v>
      </c>
      <c r="J502" s="292">
        <v>850000</v>
      </c>
      <c r="K502" s="292" t="s">
        <v>8</v>
      </c>
      <c r="L502" s="292">
        <v>0</v>
      </c>
      <c r="M502" s="292">
        <v>0</v>
      </c>
      <c r="N502" s="292">
        <v>0</v>
      </c>
    </row>
    <row r="503" spans="1:14" x14ac:dyDescent="0.25">
      <c r="A503" t="s">
        <v>386</v>
      </c>
      <c r="B503" s="39">
        <f t="shared" si="28"/>
        <v>5</v>
      </c>
      <c r="C503" s="39" t="str">
        <f t="shared" si="29"/>
        <v>Luke</v>
      </c>
      <c r="D503" s="39" t="str">
        <f t="shared" si="30"/>
        <v>Glendening</v>
      </c>
      <c r="E503" s="39" t="str">
        <f t="shared" si="31"/>
        <v>Luke Glendening</v>
      </c>
      <c r="F503" t="s">
        <v>1045</v>
      </c>
      <c r="G503" t="s">
        <v>73</v>
      </c>
      <c r="H503" s="292">
        <v>1800000</v>
      </c>
      <c r="I503" s="292">
        <v>1800000</v>
      </c>
      <c r="J503" s="292">
        <v>2000000</v>
      </c>
      <c r="K503" s="292">
        <v>1700000</v>
      </c>
      <c r="L503" s="292">
        <v>1500000</v>
      </c>
      <c r="M503" s="292" t="s">
        <v>7</v>
      </c>
      <c r="N503" s="292">
        <v>0</v>
      </c>
    </row>
    <row r="504" spans="1:14" x14ac:dyDescent="0.25">
      <c r="A504" t="s">
        <v>884</v>
      </c>
      <c r="B504" s="39">
        <f t="shared" si="28"/>
        <v>5</v>
      </c>
      <c r="C504" s="39" t="str">
        <f t="shared" si="29"/>
        <v>Luke</v>
      </c>
      <c r="D504" s="39" t="str">
        <f t="shared" si="30"/>
        <v>Green</v>
      </c>
      <c r="E504" s="39" t="str">
        <f t="shared" si="31"/>
        <v>Luke Green</v>
      </c>
      <c r="F504" t="s">
        <v>1034</v>
      </c>
      <c r="G504" t="s">
        <v>82</v>
      </c>
      <c r="H504" s="292">
        <v>846667</v>
      </c>
      <c r="I504" s="292">
        <v>846667</v>
      </c>
      <c r="J504" s="292">
        <v>742500</v>
      </c>
      <c r="K504" s="292">
        <v>792500</v>
      </c>
      <c r="L504" s="292" t="s">
        <v>8</v>
      </c>
      <c r="M504" s="292">
        <v>0</v>
      </c>
      <c r="N504" s="292">
        <v>0</v>
      </c>
    </row>
    <row r="505" spans="1:14" x14ac:dyDescent="0.25">
      <c r="A505" t="s">
        <v>637</v>
      </c>
      <c r="B505" s="39">
        <f t="shared" si="28"/>
        <v>5</v>
      </c>
      <c r="C505" s="39" t="str">
        <f t="shared" si="29"/>
        <v>Luke</v>
      </c>
      <c r="D505" s="39" t="str">
        <f t="shared" si="30"/>
        <v>Johnson</v>
      </c>
      <c r="E505" s="39" t="str">
        <f t="shared" si="31"/>
        <v>Luke Johnson</v>
      </c>
      <c r="F505" t="s">
        <v>1021</v>
      </c>
      <c r="G505" t="s">
        <v>73</v>
      </c>
      <c r="H505" s="292">
        <v>925000</v>
      </c>
      <c r="I505" s="292">
        <v>0</v>
      </c>
      <c r="J505" s="292">
        <v>742500</v>
      </c>
      <c r="K505" s="292" t="s">
        <v>8</v>
      </c>
      <c r="L505" s="292">
        <v>0</v>
      </c>
      <c r="M505" s="292">
        <v>0</v>
      </c>
      <c r="N505" s="292">
        <v>0</v>
      </c>
    </row>
    <row r="506" spans="1:14" x14ac:dyDescent="0.25">
      <c r="A506" t="s">
        <v>473</v>
      </c>
      <c r="B506" s="39">
        <f t="shared" si="28"/>
        <v>5</v>
      </c>
      <c r="C506" s="39" t="str">
        <f t="shared" si="29"/>
        <v>Luke</v>
      </c>
      <c r="D506" s="39" t="str">
        <f t="shared" si="30"/>
        <v>Kunin</v>
      </c>
      <c r="E506" s="39" t="str">
        <f t="shared" si="31"/>
        <v>Luke Kunin</v>
      </c>
      <c r="F506" t="s">
        <v>1035</v>
      </c>
      <c r="G506" t="s">
        <v>73</v>
      </c>
      <c r="H506" s="292">
        <v>1425000</v>
      </c>
      <c r="I506" s="292">
        <v>1425000</v>
      </c>
      <c r="J506" s="292">
        <v>925000</v>
      </c>
      <c r="K506" s="292">
        <v>925000</v>
      </c>
      <c r="L506" s="292" t="s">
        <v>8</v>
      </c>
      <c r="M506" s="292">
        <v>0</v>
      </c>
      <c r="N506" s="292">
        <v>0</v>
      </c>
    </row>
    <row r="507" spans="1:14" x14ac:dyDescent="0.25">
      <c r="A507" t="s">
        <v>424</v>
      </c>
      <c r="B507" s="39">
        <f t="shared" si="28"/>
        <v>5</v>
      </c>
      <c r="C507" s="39" t="str">
        <f t="shared" si="29"/>
        <v>Luke</v>
      </c>
      <c r="D507" s="39" t="str">
        <f t="shared" si="30"/>
        <v>Opilka</v>
      </c>
      <c r="E507" s="39" t="str">
        <f t="shared" si="31"/>
        <v>Luke Opilka</v>
      </c>
      <c r="F507" t="s">
        <v>1036</v>
      </c>
      <c r="G507" t="s">
        <v>128</v>
      </c>
      <c r="H507" s="292">
        <v>894167</v>
      </c>
      <c r="I507" s="292">
        <v>930000</v>
      </c>
      <c r="J507" s="292">
        <v>650000</v>
      </c>
      <c r="K507" s="292">
        <v>700000</v>
      </c>
      <c r="L507" s="292" t="s">
        <v>8</v>
      </c>
      <c r="M507" s="292">
        <v>0</v>
      </c>
      <c r="N507" s="292">
        <v>0</v>
      </c>
    </row>
    <row r="508" spans="1:14" x14ac:dyDescent="0.25">
      <c r="A508" t="s">
        <v>387</v>
      </c>
      <c r="B508" s="39">
        <f t="shared" si="28"/>
        <v>5</v>
      </c>
      <c r="C508" s="39" t="str">
        <f t="shared" si="29"/>
        <v>Luke</v>
      </c>
      <c r="D508" s="39" t="str">
        <f t="shared" si="30"/>
        <v>Witkowski</v>
      </c>
      <c r="E508" s="39" t="str">
        <f t="shared" si="31"/>
        <v>Luke Witkowski</v>
      </c>
      <c r="F508" t="s">
        <v>1045</v>
      </c>
      <c r="G508" t="s">
        <v>88</v>
      </c>
      <c r="H508" s="292">
        <v>750000</v>
      </c>
      <c r="I508" s="292">
        <v>0</v>
      </c>
      <c r="J508" s="292">
        <v>800000</v>
      </c>
      <c r="K508" s="292" t="s">
        <v>7</v>
      </c>
      <c r="L508" s="292">
        <v>0</v>
      </c>
      <c r="M508" s="292">
        <v>0</v>
      </c>
      <c r="N508" s="292">
        <v>0</v>
      </c>
    </row>
    <row r="509" spans="1:14" x14ac:dyDescent="0.25">
      <c r="A509" t="s">
        <v>979</v>
      </c>
      <c r="B509" s="39">
        <f t="shared" si="28"/>
        <v>10</v>
      </c>
      <c r="C509" s="39" t="str">
        <f t="shared" si="29"/>
        <v>Mackenzie</v>
      </c>
      <c r="D509" s="39" t="str">
        <f t="shared" si="30"/>
        <v>Blackwood</v>
      </c>
      <c r="E509" s="39" t="str">
        <f t="shared" si="31"/>
        <v>Mackenzie Blackwood</v>
      </c>
      <c r="F509" t="s">
        <v>1048</v>
      </c>
      <c r="G509" t="s">
        <v>128</v>
      </c>
      <c r="H509" s="292">
        <v>894167</v>
      </c>
      <c r="I509" s="292">
        <v>0</v>
      </c>
      <c r="J509" s="292">
        <v>700000</v>
      </c>
      <c r="K509" s="292" t="s">
        <v>8</v>
      </c>
      <c r="L509" s="292">
        <v>0</v>
      </c>
      <c r="M509" s="292">
        <v>0</v>
      </c>
      <c r="N509" s="292">
        <v>0</v>
      </c>
    </row>
    <row r="510" spans="1:14" x14ac:dyDescent="0.25">
      <c r="A510" t="s">
        <v>707</v>
      </c>
      <c r="B510" s="39">
        <f t="shared" si="28"/>
        <v>6</v>
      </c>
      <c r="C510" s="39" t="str">
        <f t="shared" si="29"/>
        <v>Macoy</v>
      </c>
      <c r="D510" s="39" t="str">
        <f t="shared" si="30"/>
        <v>Erkamps</v>
      </c>
      <c r="E510" s="39" t="str">
        <f t="shared" si="31"/>
        <v>Macoy Erkamps</v>
      </c>
      <c r="F510" t="s">
        <v>1039</v>
      </c>
      <c r="G510" t="s">
        <v>82</v>
      </c>
      <c r="H510" s="292">
        <v>655000</v>
      </c>
      <c r="I510" s="292">
        <v>0</v>
      </c>
      <c r="J510" s="292">
        <v>680000</v>
      </c>
      <c r="K510" s="292" t="s">
        <v>8</v>
      </c>
      <c r="L510" s="292">
        <v>0</v>
      </c>
      <c r="M510" s="292">
        <v>0</v>
      </c>
      <c r="N510" s="292">
        <v>0</v>
      </c>
    </row>
    <row r="511" spans="1:14" x14ac:dyDescent="0.25">
      <c r="A511" t="s">
        <v>815</v>
      </c>
      <c r="B511" s="39">
        <f t="shared" si="28"/>
        <v>8</v>
      </c>
      <c r="C511" s="39" t="str">
        <f t="shared" si="29"/>
        <v>Malcolm</v>
      </c>
      <c r="D511" s="39" t="str">
        <f t="shared" si="30"/>
        <v>Subban</v>
      </c>
      <c r="E511" s="39" t="str">
        <f t="shared" si="31"/>
        <v>Malcolm Subban</v>
      </c>
      <c r="F511" t="s">
        <v>1051</v>
      </c>
      <c r="G511" t="s">
        <v>128</v>
      </c>
      <c r="H511" s="292">
        <v>650000</v>
      </c>
      <c r="I511" s="292">
        <v>0</v>
      </c>
      <c r="J511" s="292">
        <v>650000</v>
      </c>
      <c r="K511" s="292" t="s">
        <v>8</v>
      </c>
      <c r="L511" s="292">
        <v>0</v>
      </c>
      <c r="M511" s="292">
        <v>0</v>
      </c>
      <c r="N511" s="292">
        <v>0</v>
      </c>
    </row>
    <row r="512" spans="1:14" x14ac:dyDescent="0.25">
      <c r="A512" t="s">
        <v>595</v>
      </c>
      <c r="B512" s="39">
        <f t="shared" si="28"/>
        <v>7</v>
      </c>
      <c r="C512" s="39" t="str">
        <f t="shared" si="29"/>
        <v>Manuel</v>
      </c>
      <c r="D512" s="39" t="str">
        <f t="shared" si="30"/>
        <v>Wiederer</v>
      </c>
      <c r="E512" s="39" t="str">
        <f t="shared" si="31"/>
        <v>Manuel Wiederer</v>
      </c>
      <c r="F512" t="s">
        <v>1032</v>
      </c>
      <c r="G512" t="s">
        <v>73</v>
      </c>
      <c r="H512" s="292">
        <v>736667</v>
      </c>
      <c r="I512" s="292">
        <v>736667</v>
      </c>
      <c r="J512" s="292">
        <v>720000</v>
      </c>
      <c r="K512" s="292">
        <v>770000</v>
      </c>
      <c r="L512" s="292" t="s">
        <v>8</v>
      </c>
      <c r="M512" s="292">
        <v>0</v>
      </c>
      <c r="N512" s="292">
        <v>0</v>
      </c>
    </row>
    <row r="513" spans="1:14" x14ac:dyDescent="0.25">
      <c r="A513" t="s">
        <v>606</v>
      </c>
      <c r="B513" s="39">
        <f t="shared" si="28"/>
        <v>5</v>
      </c>
      <c r="C513" s="39" t="str">
        <f t="shared" si="29"/>
        <v>Marc</v>
      </c>
      <c r="D513" s="39" t="str">
        <f t="shared" si="30"/>
        <v>Methot</v>
      </c>
      <c r="E513" s="39" t="str">
        <f t="shared" si="31"/>
        <v>Marc Methot</v>
      </c>
      <c r="F513" t="s">
        <v>1025</v>
      </c>
      <c r="G513" t="s">
        <v>389</v>
      </c>
      <c r="H513" s="292">
        <v>4900000</v>
      </c>
      <c r="I513" s="292">
        <v>0</v>
      </c>
      <c r="J513" s="292">
        <v>4900000</v>
      </c>
      <c r="K513" s="292" t="s">
        <v>7</v>
      </c>
      <c r="L513" s="292">
        <v>0</v>
      </c>
      <c r="M513" s="292">
        <v>0</v>
      </c>
      <c r="N513" s="292">
        <v>0</v>
      </c>
    </row>
    <row r="514" spans="1:14" x14ac:dyDescent="0.25">
      <c r="A514" t="s">
        <v>1082</v>
      </c>
      <c r="B514" s="39">
        <f t="shared" si="28"/>
        <v>5</v>
      </c>
      <c r="C514" s="39" t="str">
        <f t="shared" si="29"/>
        <v>Marc</v>
      </c>
      <c r="D514" s="39" t="str">
        <f t="shared" si="30"/>
        <v>Staal</v>
      </c>
      <c r="E514" s="39" t="str">
        <f t="shared" si="31"/>
        <v>Marc Staal</v>
      </c>
      <c r="F514" t="s">
        <v>1028</v>
      </c>
      <c r="G514" t="s">
        <v>389</v>
      </c>
      <c r="H514" s="292">
        <v>5700000</v>
      </c>
      <c r="I514" s="292">
        <v>5700000</v>
      </c>
      <c r="J514" s="292">
        <v>6000000</v>
      </c>
      <c r="K514" s="292">
        <v>5000000</v>
      </c>
      <c r="L514" s="292">
        <v>4200000</v>
      </c>
      <c r="M514" s="292" t="s">
        <v>7</v>
      </c>
      <c r="N514" s="292">
        <v>0</v>
      </c>
    </row>
    <row r="515" spans="1:14" x14ac:dyDescent="0.25">
      <c r="A515" t="s">
        <v>1079</v>
      </c>
      <c r="B515" s="39">
        <f t="shared" ref="B515:B578" si="32">SEARCH(" ",A515,1)</f>
        <v>11</v>
      </c>
      <c r="C515" s="39" t="str">
        <f t="shared" ref="C515:C578" si="33">LEFT(A515,B515-1)</f>
        <v>Marc-Andre</v>
      </c>
      <c r="D515" s="39" t="str">
        <f t="shared" ref="D515:D578" si="34">MID(A515,B515+1,LEN(A515)-B515)</f>
        <v>Fleury</v>
      </c>
      <c r="E515" s="39" t="str">
        <f t="shared" ref="E515:E578" si="35">C515&amp;" "&amp;D515</f>
        <v>Marc-Andre Fleury</v>
      </c>
      <c r="F515" t="s">
        <v>1051</v>
      </c>
      <c r="G515" t="s">
        <v>128</v>
      </c>
      <c r="H515" s="292">
        <v>5750000</v>
      </c>
      <c r="I515" s="292">
        <v>0</v>
      </c>
      <c r="J515" s="292">
        <v>5750000</v>
      </c>
      <c r="K515" s="292" t="s">
        <v>7</v>
      </c>
      <c r="L515" s="292">
        <v>0</v>
      </c>
      <c r="M515" s="292">
        <v>0</v>
      </c>
      <c r="N515" s="292">
        <v>0</v>
      </c>
    </row>
    <row r="516" spans="1:14" x14ac:dyDescent="0.25">
      <c r="A516" t="s">
        <v>740</v>
      </c>
      <c r="B516" s="39">
        <f t="shared" si="32"/>
        <v>6</v>
      </c>
      <c r="C516" s="39" t="str">
        <f t="shared" si="33"/>
        <v>Marco</v>
      </c>
      <c r="D516" s="39" t="str">
        <f t="shared" si="34"/>
        <v>Scandella</v>
      </c>
      <c r="E516" s="39" t="str">
        <f t="shared" si="35"/>
        <v>Marco Scandella</v>
      </c>
      <c r="F516" t="s">
        <v>1049</v>
      </c>
      <c r="G516" t="s">
        <v>389</v>
      </c>
      <c r="H516" s="292">
        <v>4000000</v>
      </c>
      <c r="I516" s="292">
        <v>4000000</v>
      </c>
      <c r="J516" s="292">
        <v>4500000</v>
      </c>
      <c r="K516" s="292">
        <v>4750000</v>
      </c>
      <c r="L516" s="292" t="s">
        <v>7</v>
      </c>
      <c r="M516" s="292">
        <v>0</v>
      </c>
      <c r="N516" s="292">
        <v>0</v>
      </c>
    </row>
    <row r="517" spans="1:14" x14ac:dyDescent="0.25">
      <c r="A517" t="s">
        <v>464</v>
      </c>
      <c r="B517" s="39">
        <f t="shared" si="32"/>
        <v>7</v>
      </c>
      <c r="C517" s="39" t="str">
        <f t="shared" si="33"/>
        <v>Marcus</v>
      </c>
      <c r="D517" s="39" t="str">
        <f t="shared" si="34"/>
        <v>Foligno</v>
      </c>
      <c r="E517" s="39" t="str">
        <f t="shared" si="35"/>
        <v>Marcus Foligno</v>
      </c>
      <c r="F517" t="s">
        <v>1035</v>
      </c>
      <c r="G517" t="s">
        <v>93</v>
      </c>
      <c r="H517" s="292">
        <v>2875000</v>
      </c>
      <c r="I517" s="292">
        <v>2875000</v>
      </c>
      <c r="J517" s="292">
        <v>3000000</v>
      </c>
      <c r="K517" s="292">
        <v>3500000</v>
      </c>
      <c r="L517" s="292">
        <v>3000000</v>
      </c>
      <c r="M517" s="292" t="s">
        <v>7</v>
      </c>
      <c r="N517" s="292">
        <v>0</v>
      </c>
    </row>
    <row r="518" spans="1:14" x14ac:dyDescent="0.25">
      <c r="A518" t="s">
        <v>1151</v>
      </c>
      <c r="B518" s="39">
        <f t="shared" si="32"/>
        <v>7</v>
      </c>
      <c r="C518" s="39" t="str">
        <f t="shared" si="33"/>
        <v>Marcus</v>
      </c>
      <c r="D518" s="39" t="str">
        <f t="shared" si="34"/>
        <v>Hogberg</v>
      </c>
      <c r="E518" s="39" t="str">
        <f t="shared" si="35"/>
        <v>Marcus Hogberg</v>
      </c>
      <c r="F518" t="s">
        <v>1039</v>
      </c>
      <c r="G518" t="s">
        <v>128</v>
      </c>
      <c r="H518" s="292">
        <v>850000</v>
      </c>
      <c r="I518" s="292">
        <v>0</v>
      </c>
      <c r="J518" s="292">
        <v>835000</v>
      </c>
      <c r="K518" s="292" t="s">
        <v>8</v>
      </c>
      <c r="L518" s="292">
        <v>0</v>
      </c>
      <c r="M518" s="292">
        <v>0</v>
      </c>
      <c r="N518" s="292">
        <v>0</v>
      </c>
    </row>
    <row r="519" spans="1:14" x14ac:dyDescent="0.25">
      <c r="A519" t="s">
        <v>960</v>
      </c>
      <c r="B519" s="39">
        <f t="shared" si="32"/>
        <v>7</v>
      </c>
      <c r="C519" s="39" t="str">
        <f t="shared" si="33"/>
        <v>Marcus</v>
      </c>
      <c r="D519" s="39" t="str">
        <f t="shared" si="34"/>
        <v>Johansson</v>
      </c>
      <c r="E519" s="39" t="str">
        <f t="shared" si="35"/>
        <v>Marcus Johansson</v>
      </c>
      <c r="F519" t="s">
        <v>1048</v>
      </c>
      <c r="G519" t="s">
        <v>73</v>
      </c>
      <c r="H519" s="292">
        <v>4583333</v>
      </c>
      <c r="I519" s="292">
        <v>0</v>
      </c>
      <c r="J519" s="292">
        <v>4750000</v>
      </c>
      <c r="K519" s="292" t="s">
        <v>7</v>
      </c>
      <c r="L519" s="292">
        <v>0</v>
      </c>
      <c r="M519" s="292">
        <v>0</v>
      </c>
      <c r="N519" s="292">
        <v>0</v>
      </c>
    </row>
    <row r="520" spans="1:14" x14ac:dyDescent="0.25">
      <c r="A520" t="s">
        <v>1116</v>
      </c>
      <c r="B520" s="39">
        <f t="shared" si="32"/>
        <v>7</v>
      </c>
      <c r="C520" s="39" t="str">
        <f t="shared" si="33"/>
        <v>Marcus</v>
      </c>
      <c r="D520" s="39" t="str">
        <f t="shared" si="34"/>
        <v>Kruger</v>
      </c>
      <c r="E520" s="39" t="str">
        <f t="shared" si="35"/>
        <v>Marcus Kruger</v>
      </c>
      <c r="F520" t="s">
        <v>1021</v>
      </c>
      <c r="G520" t="s">
        <v>73</v>
      </c>
      <c r="H520" s="292">
        <v>3083330</v>
      </c>
      <c r="I520" s="292">
        <v>0</v>
      </c>
      <c r="J520" s="292">
        <v>2300000</v>
      </c>
      <c r="K520" s="292" t="s">
        <v>7</v>
      </c>
      <c r="L520" s="292">
        <v>0</v>
      </c>
      <c r="M520" s="292">
        <v>0</v>
      </c>
      <c r="N520" s="292">
        <v>0</v>
      </c>
    </row>
    <row r="521" spans="1:14" x14ac:dyDescent="0.25">
      <c r="A521" t="s">
        <v>723</v>
      </c>
      <c r="B521" s="39">
        <f t="shared" si="32"/>
        <v>7</v>
      </c>
      <c r="C521" s="39" t="str">
        <f t="shared" si="33"/>
        <v>Marcus</v>
      </c>
      <c r="D521" s="39" t="str">
        <f t="shared" si="34"/>
        <v>Pettersson</v>
      </c>
      <c r="E521" s="39" t="str">
        <f t="shared" si="35"/>
        <v>Marcus Pettersson</v>
      </c>
      <c r="F521" t="s">
        <v>1027</v>
      </c>
      <c r="G521" t="s">
        <v>389</v>
      </c>
      <c r="H521" s="292">
        <v>894167</v>
      </c>
      <c r="I521" s="292">
        <v>0</v>
      </c>
      <c r="J521" s="292">
        <v>832500</v>
      </c>
      <c r="K521" s="292" t="s">
        <v>8</v>
      </c>
      <c r="L521" s="292">
        <v>0</v>
      </c>
      <c r="M521" s="292">
        <v>0</v>
      </c>
      <c r="N521" s="292">
        <v>0</v>
      </c>
    </row>
    <row r="522" spans="1:14" x14ac:dyDescent="0.25">
      <c r="A522" t="s">
        <v>1158</v>
      </c>
      <c r="B522" s="39">
        <f t="shared" si="32"/>
        <v>7</v>
      </c>
      <c r="C522" s="39" t="str">
        <f t="shared" si="33"/>
        <v>Marcus</v>
      </c>
      <c r="D522" s="39" t="str">
        <f t="shared" si="34"/>
        <v>Sorensen</v>
      </c>
      <c r="E522" s="39" t="str">
        <f t="shared" si="35"/>
        <v>Marcus Sorensen</v>
      </c>
      <c r="F522" t="s">
        <v>1032</v>
      </c>
      <c r="G522" t="s">
        <v>93</v>
      </c>
      <c r="H522" s="292">
        <v>700000</v>
      </c>
      <c r="I522" s="292">
        <v>0</v>
      </c>
      <c r="J522" s="292">
        <v>700000</v>
      </c>
      <c r="K522" s="292" t="s">
        <v>8</v>
      </c>
      <c r="L522" s="292">
        <v>0</v>
      </c>
      <c r="M522" s="292">
        <v>0</v>
      </c>
      <c r="N522" s="292">
        <v>0</v>
      </c>
    </row>
    <row r="523" spans="1:14" x14ac:dyDescent="0.25">
      <c r="A523" t="s">
        <v>1096</v>
      </c>
      <c r="B523" s="39">
        <f t="shared" si="32"/>
        <v>7</v>
      </c>
      <c r="C523" s="39" t="str">
        <f t="shared" si="33"/>
        <v>Marian</v>
      </c>
      <c r="D523" s="39" t="str">
        <f t="shared" si="34"/>
        <v>Gaborik</v>
      </c>
      <c r="E523" s="39" t="str">
        <f t="shared" si="35"/>
        <v>Marian Gaborik</v>
      </c>
      <c r="F523" t="s">
        <v>1039</v>
      </c>
      <c r="G523" t="s">
        <v>88</v>
      </c>
      <c r="H523" s="292">
        <v>4875000</v>
      </c>
      <c r="I523" s="292">
        <v>4875000</v>
      </c>
      <c r="J523" s="292">
        <v>4575000</v>
      </c>
      <c r="K523" s="292">
        <v>3175000</v>
      </c>
      <c r="L523" s="292">
        <v>3075000</v>
      </c>
      <c r="M523" s="292" t="s">
        <v>7</v>
      </c>
      <c r="N523" s="292">
        <v>0</v>
      </c>
    </row>
    <row r="524" spans="1:14" x14ac:dyDescent="0.25">
      <c r="A524" t="s">
        <v>1089</v>
      </c>
      <c r="B524" s="39">
        <f t="shared" si="32"/>
        <v>7</v>
      </c>
      <c r="C524" s="39" t="str">
        <f t="shared" si="33"/>
        <v>Marian</v>
      </c>
      <c r="D524" s="39" t="str">
        <f t="shared" si="34"/>
        <v>Hossa</v>
      </c>
      <c r="E524" s="39" t="str">
        <f t="shared" si="35"/>
        <v>Marian Hossa</v>
      </c>
      <c r="F524" t="s">
        <v>1042</v>
      </c>
      <c r="G524" t="s">
        <v>88</v>
      </c>
      <c r="H524" s="292">
        <v>5233330</v>
      </c>
      <c r="I524" s="292">
        <v>5233330</v>
      </c>
      <c r="J524" s="292">
        <v>1000000</v>
      </c>
      <c r="K524" s="292">
        <v>750000</v>
      </c>
      <c r="L524" s="292">
        <v>750000</v>
      </c>
      <c r="M524" s="292" t="s">
        <v>7</v>
      </c>
      <c r="N524" s="292">
        <v>0</v>
      </c>
    </row>
    <row r="525" spans="1:14" x14ac:dyDescent="0.25">
      <c r="A525" t="s">
        <v>901</v>
      </c>
      <c r="B525" s="39">
        <f t="shared" si="32"/>
        <v>5</v>
      </c>
      <c r="C525" s="39" t="str">
        <f t="shared" si="33"/>
        <v>Mark</v>
      </c>
      <c r="D525" s="39" t="str">
        <f t="shared" si="34"/>
        <v>Friedman</v>
      </c>
      <c r="E525" s="39" t="str">
        <f t="shared" si="35"/>
        <v>Mark Friedman</v>
      </c>
      <c r="F525" t="s">
        <v>1031</v>
      </c>
      <c r="G525" t="s">
        <v>82</v>
      </c>
      <c r="H525" s="292">
        <v>825000</v>
      </c>
      <c r="I525" s="292">
        <v>825000</v>
      </c>
      <c r="J525" s="292">
        <v>732500</v>
      </c>
      <c r="K525" s="292">
        <v>782500</v>
      </c>
      <c r="L525" s="292" t="s">
        <v>8</v>
      </c>
      <c r="M525" s="292">
        <v>0</v>
      </c>
      <c r="N525" s="292">
        <v>0</v>
      </c>
    </row>
    <row r="526" spans="1:14" x14ac:dyDescent="0.25">
      <c r="A526" t="s">
        <v>1069</v>
      </c>
      <c r="B526" s="39">
        <f t="shared" si="32"/>
        <v>5</v>
      </c>
      <c r="C526" s="39" t="str">
        <f t="shared" si="33"/>
        <v>Mark</v>
      </c>
      <c r="D526" s="39" t="str">
        <f t="shared" si="34"/>
        <v>Giordano</v>
      </c>
      <c r="E526" s="39" t="str">
        <f t="shared" si="35"/>
        <v>Mark Giordano</v>
      </c>
      <c r="F526" t="s">
        <v>1041</v>
      </c>
      <c r="G526" t="s">
        <v>389</v>
      </c>
      <c r="H526" s="292">
        <v>6750000</v>
      </c>
      <c r="I526" s="292">
        <v>6750000</v>
      </c>
      <c r="J526" s="292">
        <v>6750000</v>
      </c>
      <c r="K526" s="292">
        <v>6750000</v>
      </c>
      <c r="L526" s="292">
        <v>6750000</v>
      </c>
      <c r="M526" s="292">
        <v>6750000</v>
      </c>
      <c r="N526" s="292" t="s">
        <v>7</v>
      </c>
    </row>
    <row r="527" spans="1:14" x14ac:dyDescent="0.25">
      <c r="A527" t="s">
        <v>488</v>
      </c>
      <c r="B527" s="39">
        <f t="shared" si="32"/>
        <v>5</v>
      </c>
      <c r="C527" s="39" t="str">
        <f t="shared" si="33"/>
        <v>Mark</v>
      </c>
      <c r="D527" s="39" t="str">
        <f t="shared" si="34"/>
        <v>Pysyk</v>
      </c>
      <c r="E527" s="39" t="str">
        <f t="shared" si="35"/>
        <v>Mark Pysyk</v>
      </c>
      <c r="F527" t="s">
        <v>1037</v>
      </c>
      <c r="G527" t="s">
        <v>388</v>
      </c>
      <c r="H527" s="292">
        <v>2733330</v>
      </c>
      <c r="I527" s="292">
        <v>2733330</v>
      </c>
      <c r="J527" s="292">
        <v>2750000</v>
      </c>
      <c r="K527" s="292">
        <v>3500000</v>
      </c>
      <c r="L527" s="292" t="s">
        <v>7</v>
      </c>
      <c r="M527" s="292">
        <v>0</v>
      </c>
      <c r="N527" s="292">
        <v>0</v>
      </c>
    </row>
    <row r="528" spans="1:14" x14ac:dyDescent="0.25">
      <c r="A528" t="s">
        <v>305</v>
      </c>
      <c r="B528" s="39">
        <f t="shared" si="32"/>
        <v>5</v>
      </c>
      <c r="C528" s="39" t="str">
        <f t="shared" si="33"/>
        <v>Mark</v>
      </c>
      <c r="D528" s="39" t="str">
        <f t="shared" si="34"/>
        <v>Scheifele</v>
      </c>
      <c r="E528" s="39" t="str">
        <f t="shared" si="35"/>
        <v>Mark Scheifele</v>
      </c>
      <c r="F528" t="s">
        <v>1034</v>
      </c>
      <c r="G528" t="s">
        <v>73</v>
      </c>
      <c r="H528" s="292">
        <v>6125000</v>
      </c>
      <c r="I528" s="292">
        <v>6125000</v>
      </c>
      <c r="J528" s="292">
        <v>6750000</v>
      </c>
      <c r="K528" s="292">
        <v>6750000</v>
      </c>
      <c r="L528" s="292">
        <v>5500000</v>
      </c>
      <c r="M528" s="292">
        <v>6750000</v>
      </c>
      <c r="N528" s="292">
        <v>5500000</v>
      </c>
    </row>
    <row r="529" spans="1:14" x14ac:dyDescent="0.25">
      <c r="A529" t="s">
        <v>1157</v>
      </c>
      <c r="B529" s="39">
        <f t="shared" si="32"/>
        <v>7</v>
      </c>
      <c r="C529" s="39" t="str">
        <f t="shared" si="33"/>
        <v>Markus</v>
      </c>
      <c r="D529" s="39" t="str">
        <f t="shared" si="34"/>
        <v>Hannikainen</v>
      </c>
      <c r="E529" s="39" t="str">
        <f t="shared" si="35"/>
        <v>Markus Hannikainen</v>
      </c>
      <c r="F529" t="s">
        <v>1038</v>
      </c>
      <c r="G529" t="s">
        <v>93</v>
      </c>
      <c r="H529" s="292">
        <v>700000</v>
      </c>
      <c r="I529" s="292">
        <v>0</v>
      </c>
      <c r="J529" s="292">
        <v>750000</v>
      </c>
      <c r="K529" s="292" t="s">
        <v>8</v>
      </c>
      <c r="L529" s="292">
        <v>0</v>
      </c>
      <c r="M529" s="292">
        <v>0</v>
      </c>
      <c r="N529" s="292">
        <v>0</v>
      </c>
    </row>
    <row r="530" spans="1:14" x14ac:dyDescent="0.25">
      <c r="A530" t="s">
        <v>602</v>
      </c>
      <c r="B530" s="39">
        <f t="shared" si="32"/>
        <v>7</v>
      </c>
      <c r="C530" s="39" t="str">
        <f t="shared" si="33"/>
        <v>Martin</v>
      </c>
      <c r="D530" s="39" t="str">
        <f t="shared" si="34"/>
        <v>Hanzal</v>
      </c>
      <c r="E530" s="39" t="str">
        <f t="shared" si="35"/>
        <v>Martin Hanzal</v>
      </c>
      <c r="F530" t="s">
        <v>1025</v>
      </c>
      <c r="G530" t="s">
        <v>73</v>
      </c>
      <c r="H530" s="292">
        <v>4750000</v>
      </c>
      <c r="I530" s="292">
        <v>4750000</v>
      </c>
      <c r="J530" s="292">
        <v>5000000</v>
      </c>
      <c r="K530" s="292">
        <v>4000000</v>
      </c>
      <c r="L530" s="292" t="s">
        <v>7</v>
      </c>
      <c r="M530" s="292">
        <v>0</v>
      </c>
      <c r="N530" s="292">
        <v>0</v>
      </c>
    </row>
    <row r="531" spans="1:14" x14ac:dyDescent="0.25">
      <c r="A531" t="s">
        <v>885</v>
      </c>
      <c r="B531" s="39">
        <f t="shared" si="32"/>
        <v>6</v>
      </c>
      <c r="C531" s="39" t="str">
        <f t="shared" si="33"/>
        <v>Mason</v>
      </c>
      <c r="D531" s="39" t="str">
        <f t="shared" si="34"/>
        <v>Appleton</v>
      </c>
      <c r="E531" s="39" t="str">
        <f t="shared" si="35"/>
        <v>Mason Appleton</v>
      </c>
      <c r="F531" t="s">
        <v>1034</v>
      </c>
      <c r="G531" t="s">
        <v>73</v>
      </c>
      <c r="H531" s="292">
        <v>758333</v>
      </c>
      <c r="I531" s="292">
        <v>758333</v>
      </c>
      <c r="J531" s="292">
        <v>725000</v>
      </c>
      <c r="K531" s="292">
        <v>775000</v>
      </c>
      <c r="L531" s="292" t="s">
        <v>8</v>
      </c>
      <c r="M531" s="292">
        <v>0</v>
      </c>
      <c r="N531" s="292">
        <v>0</v>
      </c>
    </row>
    <row r="532" spans="1:14" x14ac:dyDescent="0.25">
      <c r="A532" t="s">
        <v>766</v>
      </c>
      <c r="B532" s="39">
        <f t="shared" si="32"/>
        <v>6</v>
      </c>
      <c r="C532" s="39" t="str">
        <f t="shared" si="33"/>
        <v>Mason</v>
      </c>
      <c r="D532" s="39" t="str">
        <f t="shared" si="34"/>
        <v>McDonald</v>
      </c>
      <c r="E532" s="39" t="str">
        <f t="shared" si="35"/>
        <v>Mason McDonald</v>
      </c>
      <c r="F532" t="s">
        <v>1041</v>
      </c>
      <c r="G532" t="s">
        <v>128</v>
      </c>
      <c r="H532" s="292">
        <v>894167</v>
      </c>
      <c r="I532" s="292">
        <v>0</v>
      </c>
      <c r="J532" s="292">
        <v>832500</v>
      </c>
      <c r="K532" s="292" t="s">
        <v>8</v>
      </c>
      <c r="L532" s="292">
        <v>0</v>
      </c>
      <c r="M532" s="292">
        <v>0</v>
      </c>
      <c r="N532" s="292">
        <v>0</v>
      </c>
    </row>
    <row r="533" spans="1:14" x14ac:dyDescent="0.25">
      <c r="A533" t="s">
        <v>454</v>
      </c>
      <c r="B533" s="39">
        <f t="shared" si="32"/>
        <v>6</v>
      </c>
      <c r="C533" s="39" t="str">
        <f t="shared" si="33"/>
        <v>Mason</v>
      </c>
      <c r="D533" s="39" t="str">
        <f t="shared" si="34"/>
        <v>Mitchell</v>
      </c>
      <c r="E533" s="39" t="str">
        <f t="shared" si="35"/>
        <v>Mason Mitchell</v>
      </c>
      <c r="F533" t="s">
        <v>1023</v>
      </c>
      <c r="G533" t="s">
        <v>73</v>
      </c>
      <c r="H533" s="292">
        <v>925000</v>
      </c>
      <c r="I533" s="292">
        <v>0</v>
      </c>
      <c r="J533" s="292">
        <v>925000</v>
      </c>
      <c r="K533" s="292" t="s">
        <v>8</v>
      </c>
      <c r="L533" s="292">
        <v>0</v>
      </c>
      <c r="M533" s="292">
        <v>0</v>
      </c>
      <c r="N533" s="292">
        <v>0</v>
      </c>
    </row>
    <row r="534" spans="1:14" x14ac:dyDescent="0.25">
      <c r="A534" t="s">
        <v>634</v>
      </c>
      <c r="B534" s="39">
        <f t="shared" si="32"/>
        <v>9</v>
      </c>
      <c r="C534" s="39" t="str">
        <f t="shared" si="33"/>
        <v>Matheson</v>
      </c>
      <c r="D534" s="39" t="str">
        <f t="shared" si="34"/>
        <v>Iacopelli</v>
      </c>
      <c r="E534" s="39" t="str">
        <f t="shared" si="35"/>
        <v>Matheson Iacopelli</v>
      </c>
      <c r="F534" t="s">
        <v>1021</v>
      </c>
      <c r="G534" t="s">
        <v>88</v>
      </c>
      <c r="H534" s="292">
        <v>925000</v>
      </c>
      <c r="I534" s="292">
        <v>0</v>
      </c>
      <c r="J534" s="292">
        <v>742500</v>
      </c>
      <c r="K534" s="292" t="s">
        <v>8</v>
      </c>
      <c r="L534" s="292">
        <v>0</v>
      </c>
      <c r="M534" s="292">
        <v>0</v>
      </c>
      <c r="N534" s="292">
        <v>0</v>
      </c>
    </row>
    <row r="535" spans="1:14" x14ac:dyDescent="0.25">
      <c r="A535" t="s">
        <v>538</v>
      </c>
      <c r="B535" s="39">
        <f t="shared" si="32"/>
        <v>8</v>
      </c>
      <c r="C535" s="39" t="str">
        <f t="shared" si="33"/>
        <v>Mathieu</v>
      </c>
      <c r="D535" s="39" t="str">
        <f t="shared" si="34"/>
        <v>Joseph</v>
      </c>
      <c r="E535" s="39" t="str">
        <f t="shared" si="35"/>
        <v>Mathieu Joseph</v>
      </c>
      <c r="F535" t="s">
        <v>1029</v>
      </c>
      <c r="G535" t="s">
        <v>88</v>
      </c>
      <c r="H535" s="292">
        <v>925000</v>
      </c>
      <c r="I535" s="292">
        <v>0</v>
      </c>
      <c r="J535" s="292">
        <v>742500</v>
      </c>
      <c r="K535" s="292" t="s">
        <v>8</v>
      </c>
      <c r="L535" s="292">
        <v>0</v>
      </c>
      <c r="M535" s="292">
        <v>0</v>
      </c>
      <c r="N535" s="292">
        <v>0</v>
      </c>
    </row>
    <row r="536" spans="1:14" x14ac:dyDescent="0.25">
      <c r="A536" t="s">
        <v>871</v>
      </c>
      <c r="B536" s="39">
        <f t="shared" si="32"/>
        <v>8</v>
      </c>
      <c r="C536" s="39" t="str">
        <f t="shared" si="33"/>
        <v>Mathieu</v>
      </c>
      <c r="D536" s="39" t="str">
        <f t="shared" si="34"/>
        <v>Perreault</v>
      </c>
      <c r="E536" s="39" t="str">
        <f t="shared" si="35"/>
        <v>Mathieu Perreault</v>
      </c>
      <c r="F536" t="s">
        <v>1034</v>
      </c>
      <c r="G536" t="s">
        <v>73</v>
      </c>
      <c r="H536" s="292">
        <v>4125000</v>
      </c>
      <c r="I536" s="292">
        <v>4125000</v>
      </c>
      <c r="J536" s="292">
        <v>4000000</v>
      </c>
      <c r="K536" s="292">
        <v>4000000</v>
      </c>
      <c r="L536" s="292">
        <v>4000000</v>
      </c>
      <c r="M536" s="292" t="s">
        <v>7</v>
      </c>
      <c r="N536" s="292">
        <v>0</v>
      </c>
    </row>
    <row r="537" spans="1:14" x14ac:dyDescent="0.25">
      <c r="A537" t="s">
        <v>1130</v>
      </c>
      <c r="B537" s="39">
        <f t="shared" si="32"/>
        <v>7</v>
      </c>
      <c r="C537" s="39" t="str">
        <f t="shared" si="33"/>
        <v>Matiss</v>
      </c>
      <c r="D537" s="39" t="str">
        <f t="shared" si="34"/>
        <v>Kivelnieks</v>
      </c>
      <c r="E537" s="39" t="str">
        <f t="shared" si="35"/>
        <v>Matiss Kivelnieks</v>
      </c>
      <c r="F537" t="s">
        <v>1038</v>
      </c>
      <c r="G537" t="s">
        <v>128</v>
      </c>
      <c r="H537" s="292">
        <v>1066670</v>
      </c>
      <c r="I537" s="292">
        <v>1066670</v>
      </c>
      <c r="J537" s="292">
        <v>925000</v>
      </c>
      <c r="K537" s="292">
        <v>925000</v>
      </c>
      <c r="L537" s="292" t="s">
        <v>8</v>
      </c>
      <c r="M537" s="292">
        <v>0</v>
      </c>
      <c r="N537" s="292">
        <v>0</v>
      </c>
    </row>
    <row r="538" spans="1:14" x14ac:dyDescent="0.25">
      <c r="A538" t="s">
        <v>290</v>
      </c>
      <c r="B538" s="39">
        <f t="shared" si="32"/>
        <v>5</v>
      </c>
      <c r="C538" s="39" t="str">
        <f t="shared" si="33"/>
        <v>Mats</v>
      </c>
      <c r="D538" s="39" t="str">
        <f t="shared" si="34"/>
        <v>Zuccarello</v>
      </c>
      <c r="E538" s="39" t="str">
        <f t="shared" si="35"/>
        <v>Mats Zuccarello</v>
      </c>
      <c r="F538" t="s">
        <v>1028</v>
      </c>
      <c r="G538" t="s">
        <v>88</v>
      </c>
      <c r="H538" s="292">
        <v>4500000</v>
      </c>
      <c r="I538" s="292">
        <v>0</v>
      </c>
      <c r="J538" s="292">
        <v>4500000</v>
      </c>
      <c r="K538" s="292" t="s">
        <v>7</v>
      </c>
      <c r="L538" s="292">
        <v>0</v>
      </c>
      <c r="M538" s="292">
        <v>0</v>
      </c>
      <c r="N538" s="292">
        <v>0</v>
      </c>
    </row>
    <row r="539" spans="1:14" x14ac:dyDescent="0.25">
      <c r="A539" t="s">
        <v>666</v>
      </c>
      <c r="B539" s="39">
        <f t="shared" si="32"/>
        <v>5</v>
      </c>
      <c r="C539" s="39" t="str">
        <f t="shared" si="33"/>
        <v>Matt</v>
      </c>
      <c r="D539" s="39" t="str">
        <f t="shared" si="34"/>
        <v>Beleskey</v>
      </c>
      <c r="E539" s="39" t="str">
        <f t="shared" si="35"/>
        <v>Matt Beleskey</v>
      </c>
      <c r="F539" t="s">
        <v>1028</v>
      </c>
      <c r="G539" t="s">
        <v>93</v>
      </c>
      <c r="H539" s="292">
        <v>3800000</v>
      </c>
      <c r="I539" s="292">
        <v>3800000</v>
      </c>
      <c r="J539" s="292">
        <v>4000000</v>
      </c>
      <c r="K539" s="292">
        <v>3000000</v>
      </c>
      <c r="L539" s="292" t="s">
        <v>7</v>
      </c>
      <c r="M539" s="292">
        <v>0</v>
      </c>
      <c r="N539" s="292">
        <v>0</v>
      </c>
    </row>
    <row r="540" spans="1:14" x14ac:dyDescent="0.25">
      <c r="A540" t="s">
        <v>208</v>
      </c>
      <c r="B540" s="39">
        <f t="shared" si="32"/>
        <v>5</v>
      </c>
      <c r="C540" s="39" t="str">
        <f t="shared" si="33"/>
        <v>Matt</v>
      </c>
      <c r="D540" s="39" t="str">
        <f t="shared" si="34"/>
        <v>Duchene</v>
      </c>
      <c r="E540" s="39" t="str">
        <f t="shared" si="35"/>
        <v>Matt Duchene</v>
      </c>
      <c r="F540" t="s">
        <v>1039</v>
      </c>
      <c r="G540" t="s">
        <v>73</v>
      </c>
      <c r="H540" s="292">
        <v>6000000</v>
      </c>
      <c r="I540" s="292">
        <v>0</v>
      </c>
      <c r="J540" s="292">
        <v>6000000</v>
      </c>
      <c r="K540" s="292" t="s">
        <v>7</v>
      </c>
      <c r="L540" s="292">
        <v>0</v>
      </c>
      <c r="M540" s="292">
        <v>0</v>
      </c>
      <c r="N540" s="292">
        <v>0</v>
      </c>
    </row>
    <row r="541" spans="1:14" x14ac:dyDescent="0.25">
      <c r="A541" t="s">
        <v>741</v>
      </c>
      <c r="B541" s="39">
        <f t="shared" si="32"/>
        <v>5</v>
      </c>
      <c r="C541" s="39" t="str">
        <f t="shared" si="33"/>
        <v>Matt</v>
      </c>
      <c r="D541" s="39" t="str">
        <f t="shared" si="34"/>
        <v>Hunwick</v>
      </c>
      <c r="E541" s="39" t="str">
        <f t="shared" si="35"/>
        <v>Matt Hunwick</v>
      </c>
      <c r="F541" t="s">
        <v>1049</v>
      </c>
      <c r="G541" t="s">
        <v>389</v>
      </c>
      <c r="H541" s="292">
        <v>2250000</v>
      </c>
      <c r="I541" s="292">
        <v>2250000</v>
      </c>
      <c r="J541" s="292">
        <v>2500000</v>
      </c>
      <c r="K541" s="292">
        <v>1750000</v>
      </c>
      <c r="L541" s="292" t="s">
        <v>7</v>
      </c>
      <c r="M541" s="292">
        <v>0</v>
      </c>
      <c r="N541" s="292">
        <v>0</v>
      </c>
    </row>
    <row r="542" spans="1:14" x14ac:dyDescent="0.25">
      <c r="A542" t="s">
        <v>520</v>
      </c>
      <c r="B542" s="39">
        <f t="shared" si="32"/>
        <v>5</v>
      </c>
      <c r="C542" s="39" t="str">
        <f t="shared" si="33"/>
        <v>Matt</v>
      </c>
      <c r="D542" s="39" t="str">
        <f t="shared" si="34"/>
        <v>Luff</v>
      </c>
      <c r="E542" s="39" t="str">
        <f t="shared" si="35"/>
        <v>Matt Luff</v>
      </c>
      <c r="F542" t="s">
        <v>1022</v>
      </c>
      <c r="G542" t="s">
        <v>88</v>
      </c>
      <c r="H542" s="292">
        <v>641667</v>
      </c>
      <c r="I542" s="292">
        <v>0</v>
      </c>
      <c r="J542" s="292">
        <v>665000</v>
      </c>
      <c r="K542" s="292" t="s">
        <v>8</v>
      </c>
      <c r="L542" s="292">
        <v>0</v>
      </c>
      <c r="M542" s="292">
        <v>0</v>
      </c>
      <c r="N542" s="292">
        <v>0</v>
      </c>
    </row>
    <row r="543" spans="1:14" x14ac:dyDescent="0.25">
      <c r="A543" t="s">
        <v>909</v>
      </c>
      <c r="B543" s="39">
        <f t="shared" si="32"/>
        <v>5</v>
      </c>
      <c r="C543" s="39" t="str">
        <f t="shared" si="33"/>
        <v>Matt</v>
      </c>
      <c r="D543" s="39" t="str">
        <f t="shared" si="34"/>
        <v>Martin</v>
      </c>
      <c r="E543" s="39" t="str">
        <f t="shared" si="35"/>
        <v>Matt Martin</v>
      </c>
      <c r="F543" t="s">
        <v>1050</v>
      </c>
      <c r="G543" t="s">
        <v>93</v>
      </c>
      <c r="H543" s="292">
        <v>2500000</v>
      </c>
      <c r="I543" s="292">
        <v>2500000</v>
      </c>
      <c r="J543" s="292">
        <v>2250000</v>
      </c>
      <c r="K543" s="292">
        <v>1750000</v>
      </c>
      <c r="L543" s="292" t="s">
        <v>7</v>
      </c>
      <c r="M543" s="292">
        <v>0</v>
      </c>
      <c r="N543" s="292">
        <v>0</v>
      </c>
    </row>
    <row r="544" spans="1:14" x14ac:dyDescent="0.25">
      <c r="A544" t="s">
        <v>745</v>
      </c>
      <c r="B544" s="39">
        <f t="shared" si="32"/>
        <v>5</v>
      </c>
      <c r="C544" s="39" t="str">
        <f t="shared" si="33"/>
        <v>Matt</v>
      </c>
      <c r="D544" s="39" t="str">
        <f t="shared" si="34"/>
        <v>Moulson</v>
      </c>
      <c r="E544" s="39" t="str">
        <f t="shared" si="35"/>
        <v>Matt Moulson</v>
      </c>
      <c r="F544" t="s">
        <v>1049</v>
      </c>
      <c r="G544" t="s">
        <v>93</v>
      </c>
      <c r="H544" s="292">
        <v>5000000</v>
      </c>
      <c r="I544" s="292">
        <v>0</v>
      </c>
      <c r="J544" s="292">
        <v>3000000</v>
      </c>
      <c r="K544" s="292" t="s">
        <v>7</v>
      </c>
      <c r="L544" s="292">
        <v>0</v>
      </c>
      <c r="M544" s="292">
        <v>0</v>
      </c>
      <c r="N544" s="292">
        <v>0</v>
      </c>
    </row>
    <row r="545" spans="1:14" x14ac:dyDescent="0.25">
      <c r="A545" t="s">
        <v>257</v>
      </c>
      <c r="B545" s="39">
        <f t="shared" si="32"/>
        <v>5</v>
      </c>
      <c r="C545" s="39" t="str">
        <f t="shared" si="33"/>
        <v>Matt</v>
      </c>
      <c r="D545" s="39" t="str">
        <f t="shared" si="34"/>
        <v>Murray</v>
      </c>
      <c r="E545" s="39" t="str">
        <f t="shared" si="35"/>
        <v>Matt Murray</v>
      </c>
      <c r="F545" t="s">
        <v>1024</v>
      </c>
      <c r="G545" t="s">
        <v>128</v>
      </c>
      <c r="H545" s="292">
        <v>3750000</v>
      </c>
      <c r="I545" s="292">
        <v>3750000</v>
      </c>
      <c r="J545" s="292">
        <v>3750000</v>
      </c>
      <c r="K545" s="292">
        <v>3750000</v>
      </c>
      <c r="L545" s="292" t="s">
        <v>8</v>
      </c>
      <c r="M545" s="292">
        <v>0</v>
      </c>
      <c r="N545" s="292">
        <v>0</v>
      </c>
    </row>
    <row r="546" spans="1:14" x14ac:dyDescent="0.25">
      <c r="A546" t="s">
        <v>449</v>
      </c>
      <c r="B546" s="39">
        <f t="shared" si="32"/>
        <v>5</v>
      </c>
      <c r="C546" s="39" t="str">
        <f t="shared" si="33"/>
        <v>Matt</v>
      </c>
      <c r="D546" s="39" t="str">
        <f t="shared" si="34"/>
        <v>Niskanen</v>
      </c>
      <c r="E546" s="39" t="str">
        <f t="shared" si="35"/>
        <v>Matt Niskanen</v>
      </c>
      <c r="F546" t="s">
        <v>1023</v>
      </c>
      <c r="G546" t="s">
        <v>388</v>
      </c>
      <c r="H546" s="292">
        <v>5750000</v>
      </c>
      <c r="I546" s="292">
        <v>5750000</v>
      </c>
      <c r="J546" s="292">
        <v>5750000</v>
      </c>
      <c r="K546" s="292">
        <v>5750000</v>
      </c>
      <c r="L546" s="292">
        <v>5750000</v>
      </c>
      <c r="M546" s="292" t="s">
        <v>7</v>
      </c>
      <c r="N546" s="292">
        <v>0</v>
      </c>
    </row>
    <row r="547" spans="1:14" x14ac:dyDescent="0.25">
      <c r="A547" t="s">
        <v>511</v>
      </c>
      <c r="B547" s="39">
        <f t="shared" si="32"/>
        <v>5</v>
      </c>
      <c r="C547" s="39" t="str">
        <f t="shared" si="33"/>
        <v>Matt</v>
      </c>
      <c r="D547" s="39" t="str">
        <f t="shared" si="34"/>
        <v>Roy</v>
      </c>
      <c r="E547" s="39" t="str">
        <f t="shared" si="35"/>
        <v>Matt Roy</v>
      </c>
      <c r="F547" t="s">
        <v>1022</v>
      </c>
      <c r="G547" t="s">
        <v>93</v>
      </c>
      <c r="H547" s="292">
        <v>925000</v>
      </c>
      <c r="I547" s="292">
        <v>0</v>
      </c>
      <c r="J547" s="292">
        <v>925000</v>
      </c>
      <c r="K547" s="292" t="s">
        <v>8</v>
      </c>
      <c r="L547" s="292">
        <v>0</v>
      </c>
      <c r="M547" s="292">
        <v>0</v>
      </c>
      <c r="N547" s="292">
        <v>0</v>
      </c>
    </row>
    <row r="548" spans="1:14" x14ac:dyDescent="0.25">
      <c r="A548" t="s">
        <v>1139</v>
      </c>
      <c r="B548" s="39">
        <f t="shared" si="32"/>
        <v>5</v>
      </c>
      <c r="C548" s="39" t="str">
        <f t="shared" si="33"/>
        <v>Matt</v>
      </c>
      <c r="D548" s="39" t="str">
        <f t="shared" si="34"/>
        <v>Spencer</v>
      </c>
      <c r="E548" s="39" t="str">
        <f t="shared" si="35"/>
        <v>Matt Spencer</v>
      </c>
      <c r="F548" t="s">
        <v>1029</v>
      </c>
      <c r="G548" t="s">
        <v>82</v>
      </c>
      <c r="H548" s="292">
        <v>925000</v>
      </c>
      <c r="I548" s="292">
        <v>0</v>
      </c>
      <c r="J548" s="292">
        <v>792500</v>
      </c>
      <c r="K548" s="292" t="s">
        <v>8</v>
      </c>
      <c r="L548" s="292">
        <v>0</v>
      </c>
      <c r="M548" s="292">
        <v>0</v>
      </c>
      <c r="N548" s="292">
        <v>0</v>
      </c>
    </row>
    <row r="549" spans="1:14" x14ac:dyDescent="0.25">
      <c r="A549" t="s">
        <v>804</v>
      </c>
      <c r="B549" s="39">
        <f t="shared" si="32"/>
        <v>5</v>
      </c>
      <c r="C549" s="39" t="str">
        <f t="shared" si="33"/>
        <v>Matt</v>
      </c>
      <c r="D549" s="39" t="str">
        <f t="shared" si="34"/>
        <v>Taormina</v>
      </c>
      <c r="E549" s="39" t="str">
        <f t="shared" si="35"/>
        <v>Matt Taormina</v>
      </c>
      <c r="F549" t="s">
        <v>1033</v>
      </c>
      <c r="G549" t="s">
        <v>82</v>
      </c>
      <c r="H549" s="292">
        <v>650000</v>
      </c>
      <c r="I549" s="292">
        <v>0</v>
      </c>
      <c r="J549" s="292">
        <v>650000</v>
      </c>
      <c r="K549" s="292" t="s">
        <v>7</v>
      </c>
      <c r="L549" s="292">
        <v>0</v>
      </c>
      <c r="M549" s="292">
        <v>0</v>
      </c>
      <c r="N549" s="292">
        <v>0</v>
      </c>
    </row>
    <row r="550" spans="1:14" x14ac:dyDescent="0.25">
      <c r="A550" t="s">
        <v>755</v>
      </c>
      <c r="B550" s="39">
        <f t="shared" si="32"/>
        <v>5</v>
      </c>
      <c r="C550" s="39" t="str">
        <f t="shared" si="33"/>
        <v>Matt</v>
      </c>
      <c r="D550" s="39" t="str">
        <f t="shared" si="34"/>
        <v>Tennyson</v>
      </c>
      <c r="E550" s="39" t="str">
        <f t="shared" si="35"/>
        <v>Matt Tennyson</v>
      </c>
      <c r="F550" t="s">
        <v>1049</v>
      </c>
      <c r="G550" t="s">
        <v>388</v>
      </c>
      <c r="H550" s="292">
        <v>650000</v>
      </c>
      <c r="I550" s="292">
        <v>0</v>
      </c>
      <c r="J550" s="292">
        <v>650000</v>
      </c>
      <c r="K550" s="292" t="s">
        <v>7</v>
      </c>
      <c r="L550" s="292">
        <v>0</v>
      </c>
      <c r="M550" s="292">
        <v>0</v>
      </c>
      <c r="N550" s="292">
        <v>0</v>
      </c>
    </row>
    <row r="551" spans="1:14" x14ac:dyDescent="0.25">
      <c r="A551" t="s">
        <v>628</v>
      </c>
      <c r="B551" s="39">
        <f t="shared" si="32"/>
        <v>8</v>
      </c>
      <c r="C551" s="39" t="str">
        <f t="shared" si="33"/>
        <v>Matthew</v>
      </c>
      <c r="D551" s="39" t="str">
        <f t="shared" si="34"/>
        <v>Highmore</v>
      </c>
      <c r="E551" s="39" t="str">
        <f t="shared" si="35"/>
        <v>Matthew Highmore</v>
      </c>
      <c r="F551" t="s">
        <v>1021</v>
      </c>
      <c r="G551" t="s">
        <v>73</v>
      </c>
      <c r="H551" s="292">
        <v>925000</v>
      </c>
      <c r="I551" s="292">
        <v>925000</v>
      </c>
      <c r="J551" s="292">
        <v>767500</v>
      </c>
      <c r="K551" s="292">
        <v>817500</v>
      </c>
      <c r="L551" s="292" t="s">
        <v>8</v>
      </c>
      <c r="M551" s="292">
        <v>0</v>
      </c>
      <c r="N551" s="292">
        <v>0</v>
      </c>
    </row>
    <row r="552" spans="1:14" x14ac:dyDescent="0.25">
      <c r="A552" t="s">
        <v>329</v>
      </c>
      <c r="B552" s="39">
        <f t="shared" si="32"/>
        <v>8</v>
      </c>
      <c r="C552" s="39" t="str">
        <f t="shared" si="33"/>
        <v>Matthew</v>
      </c>
      <c r="D552" s="39" t="str">
        <f t="shared" si="34"/>
        <v>Tkachuk</v>
      </c>
      <c r="E552" s="39" t="str">
        <f t="shared" si="35"/>
        <v>Matthew Tkachuk</v>
      </c>
      <c r="F552" t="s">
        <v>1041</v>
      </c>
      <c r="G552" t="s">
        <v>93</v>
      </c>
      <c r="H552" s="292">
        <v>1775000</v>
      </c>
      <c r="I552" s="292">
        <v>0</v>
      </c>
      <c r="J552" s="292">
        <v>925000</v>
      </c>
      <c r="K552" s="292" t="s">
        <v>8</v>
      </c>
      <c r="L552" s="292">
        <v>0</v>
      </c>
      <c r="M552" s="292">
        <v>0</v>
      </c>
      <c r="N552" s="292">
        <v>0</v>
      </c>
    </row>
    <row r="553" spans="1:14" x14ac:dyDescent="0.25">
      <c r="A553" t="s">
        <v>354</v>
      </c>
      <c r="B553" s="39">
        <f t="shared" si="32"/>
        <v>8</v>
      </c>
      <c r="C553" s="39" t="str">
        <f t="shared" si="33"/>
        <v>Mattias</v>
      </c>
      <c r="D553" s="39" t="str">
        <f t="shared" si="34"/>
        <v>Ekholm</v>
      </c>
      <c r="E553" s="39" t="str">
        <f t="shared" si="35"/>
        <v>Mattias Ekholm</v>
      </c>
      <c r="F553" t="s">
        <v>1026</v>
      </c>
      <c r="G553" t="s">
        <v>389</v>
      </c>
      <c r="H553" s="292">
        <v>3750000</v>
      </c>
      <c r="I553" s="292">
        <v>3750000</v>
      </c>
      <c r="J553" s="292">
        <v>4000000</v>
      </c>
      <c r="K553" s="292">
        <v>4000000</v>
      </c>
      <c r="L553" s="292">
        <v>3000000</v>
      </c>
      <c r="M553" s="292">
        <v>5000000</v>
      </c>
      <c r="N553" s="292" t="s">
        <v>7</v>
      </c>
    </row>
    <row r="554" spans="1:14" x14ac:dyDescent="0.25">
      <c r="A554" t="s">
        <v>718</v>
      </c>
      <c r="B554" s="39">
        <f t="shared" si="32"/>
        <v>4</v>
      </c>
      <c r="C554" s="39" t="str">
        <f t="shared" si="33"/>
        <v>Max</v>
      </c>
      <c r="D554" s="39" t="str">
        <f t="shared" si="34"/>
        <v>Jones</v>
      </c>
      <c r="E554" s="39" t="str">
        <f t="shared" si="35"/>
        <v>Max Jones</v>
      </c>
      <c r="F554" t="s">
        <v>1027</v>
      </c>
      <c r="G554" t="s">
        <v>93</v>
      </c>
      <c r="H554" s="292">
        <v>894167</v>
      </c>
      <c r="I554" s="292">
        <v>894167</v>
      </c>
      <c r="J554" s="292">
        <v>925000</v>
      </c>
      <c r="K554" s="292">
        <v>832500</v>
      </c>
      <c r="L554" s="292" t="s">
        <v>8</v>
      </c>
      <c r="M554" s="292">
        <v>0</v>
      </c>
      <c r="N554" s="292">
        <v>0</v>
      </c>
    </row>
    <row r="555" spans="1:14" x14ac:dyDescent="0.25">
      <c r="A555" t="s">
        <v>692</v>
      </c>
      <c r="B555" s="39">
        <f t="shared" si="32"/>
        <v>4</v>
      </c>
      <c r="C555" s="39" t="str">
        <f t="shared" si="33"/>
        <v>Max</v>
      </c>
      <c r="D555" s="39" t="str">
        <f t="shared" si="34"/>
        <v>McCormick</v>
      </c>
      <c r="E555" s="39" t="str">
        <f t="shared" si="35"/>
        <v>Max McCormick</v>
      </c>
      <c r="F555" t="s">
        <v>1039</v>
      </c>
      <c r="G555" t="s">
        <v>93</v>
      </c>
      <c r="H555" s="292">
        <v>650000</v>
      </c>
      <c r="I555" s="292">
        <v>0</v>
      </c>
      <c r="J555" s="292">
        <v>650000</v>
      </c>
      <c r="K555" s="292" t="s">
        <v>7</v>
      </c>
      <c r="L555" s="292">
        <v>0</v>
      </c>
      <c r="M555" s="292">
        <v>0</v>
      </c>
      <c r="N555" s="292">
        <v>0</v>
      </c>
    </row>
    <row r="556" spans="1:14" x14ac:dyDescent="0.25">
      <c r="A556" t="s">
        <v>353</v>
      </c>
      <c r="B556" s="39">
        <f t="shared" si="32"/>
        <v>4</v>
      </c>
      <c r="C556" s="39" t="str">
        <f t="shared" si="33"/>
        <v>Max</v>
      </c>
      <c r="D556" s="39" t="str">
        <f t="shared" si="34"/>
        <v>Pacioretty</v>
      </c>
      <c r="E556" s="39" t="str">
        <f t="shared" si="35"/>
        <v>Max Pacioretty</v>
      </c>
      <c r="F556" t="s">
        <v>1033</v>
      </c>
      <c r="G556" t="s">
        <v>93</v>
      </c>
      <c r="H556" s="292">
        <v>4500000</v>
      </c>
      <c r="I556" s="292">
        <v>0</v>
      </c>
      <c r="J556" s="292">
        <v>5000000</v>
      </c>
      <c r="K556" s="292" t="s">
        <v>7</v>
      </c>
      <c r="L556" s="292">
        <v>0</v>
      </c>
      <c r="M556" s="292">
        <v>0</v>
      </c>
      <c r="N556" s="292">
        <v>0</v>
      </c>
    </row>
    <row r="557" spans="1:14" x14ac:dyDescent="0.25">
      <c r="A557" t="s">
        <v>485</v>
      </c>
      <c r="B557" s="39">
        <f t="shared" si="32"/>
        <v>6</v>
      </c>
      <c r="C557" s="39" t="str">
        <f t="shared" si="33"/>
        <v>Maxim</v>
      </c>
      <c r="D557" s="39" t="str">
        <f t="shared" si="34"/>
        <v>Mamin</v>
      </c>
      <c r="E557" s="39" t="str">
        <f t="shared" si="35"/>
        <v>Maxim Mamin</v>
      </c>
      <c r="F557" t="s">
        <v>1037</v>
      </c>
      <c r="G557" t="s">
        <v>88</v>
      </c>
      <c r="H557" s="292">
        <v>925000</v>
      </c>
      <c r="I557" s="292">
        <v>0</v>
      </c>
      <c r="J557" s="292">
        <v>782500</v>
      </c>
      <c r="K557" s="292" t="s">
        <v>8</v>
      </c>
      <c r="L557" s="292">
        <v>0</v>
      </c>
      <c r="M557" s="292">
        <v>0</v>
      </c>
      <c r="N557" s="292">
        <v>0</v>
      </c>
    </row>
    <row r="558" spans="1:14" x14ac:dyDescent="0.25">
      <c r="A558" t="s">
        <v>656</v>
      </c>
      <c r="B558" s="39">
        <f t="shared" si="32"/>
        <v>7</v>
      </c>
      <c r="C558" s="39" t="str">
        <f t="shared" si="33"/>
        <v>Maxime</v>
      </c>
      <c r="D558" s="39" t="str">
        <f t="shared" si="34"/>
        <v>Fortier</v>
      </c>
      <c r="E558" s="39" t="str">
        <f t="shared" si="35"/>
        <v>Maxime Fortier</v>
      </c>
      <c r="F558" t="s">
        <v>1038</v>
      </c>
      <c r="G558" t="s">
        <v>73</v>
      </c>
      <c r="H558" s="292">
        <v>925000</v>
      </c>
      <c r="I558" s="292">
        <v>925000</v>
      </c>
      <c r="J558" s="292">
        <v>742500</v>
      </c>
      <c r="K558" s="292">
        <v>792500</v>
      </c>
      <c r="L558" s="292" t="s">
        <v>8</v>
      </c>
      <c r="M558" s="292">
        <v>0</v>
      </c>
      <c r="N558" s="292">
        <v>0</v>
      </c>
    </row>
    <row r="559" spans="1:14" x14ac:dyDescent="0.25">
      <c r="A559" t="s">
        <v>704</v>
      </c>
      <c r="B559" s="39">
        <f t="shared" si="32"/>
        <v>7</v>
      </c>
      <c r="C559" s="39" t="str">
        <f t="shared" si="33"/>
        <v>Maxime</v>
      </c>
      <c r="D559" s="39" t="str">
        <f t="shared" si="34"/>
        <v>Lajoie</v>
      </c>
      <c r="E559" s="39" t="str">
        <f t="shared" si="35"/>
        <v>Maxime Lajoie</v>
      </c>
      <c r="F559" t="s">
        <v>1039</v>
      </c>
      <c r="G559" t="s">
        <v>82</v>
      </c>
      <c r="H559" s="292">
        <v>790000</v>
      </c>
      <c r="I559" s="292">
        <v>790000</v>
      </c>
      <c r="J559" s="292">
        <v>730000</v>
      </c>
      <c r="K559" s="292">
        <v>700000</v>
      </c>
      <c r="L559" s="292" t="s">
        <v>8</v>
      </c>
      <c r="M559" s="292">
        <v>0</v>
      </c>
      <c r="N559" s="292">
        <v>0</v>
      </c>
    </row>
    <row r="560" spans="1:14" x14ac:dyDescent="0.25">
      <c r="A560" t="s">
        <v>581</v>
      </c>
      <c r="B560" s="39">
        <f t="shared" si="32"/>
        <v>7</v>
      </c>
      <c r="C560" s="39" t="str">
        <f t="shared" si="33"/>
        <v>Melker</v>
      </c>
      <c r="D560" s="39" t="str">
        <f t="shared" si="34"/>
        <v>Karlsson</v>
      </c>
      <c r="E560" s="39" t="str">
        <f t="shared" si="35"/>
        <v>Melker Karlsson</v>
      </c>
      <c r="F560" t="s">
        <v>1032</v>
      </c>
      <c r="G560" t="s">
        <v>88</v>
      </c>
      <c r="H560" s="292">
        <v>2000000</v>
      </c>
      <c r="I560" s="292">
        <v>2000000</v>
      </c>
      <c r="J560" s="292">
        <v>2000000</v>
      </c>
      <c r="K560" s="292">
        <v>2000000</v>
      </c>
      <c r="L560" s="292" t="s">
        <v>7</v>
      </c>
      <c r="M560" s="292">
        <v>0</v>
      </c>
      <c r="N560" s="292">
        <v>0</v>
      </c>
    </row>
    <row r="561" spans="1:14" x14ac:dyDescent="0.25">
      <c r="A561" t="s">
        <v>592</v>
      </c>
      <c r="B561" s="39">
        <f t="shared" si="32"/>
        <v>8</v>
      </c>
      <c r="C561" s="39" t="str">
        <f t="shared" si="33"/>
        <v>Michael</v>
      </c>
      <c r="D561" s="39" t="str">
        <f t="shared" si="34"/>
        <v>Brodzinski</v>
      </c>
      <c r="E561" s="39" t="str">
        <f t="shared" si="35"/>
        <v>Michael Brodzinski</v>
      </c>
      <c r="F561" t="s">
        <v>1032</v>
      </c>
      <c r="G561" t="s">
        <v>82</v>
      </c>
      <c r="H561" s="292">
        <v>925000</v>
      </c>
      <c r="I561" s="292">
        <v>0</v>
      </c>
      <c r="J561" s="292">
        <v>925000</v>
      </c>
      <c r="K561" s="292" t="s">
        <v>8</v>
      </c>
      <c r="L561" s="292">
        <v>0</v>
      </c>
      <c r="M561" s="292">
        <v>0</v>
      </c>
      <c r="N561" s="292">
        <v>0</v>
      </c>
    </row>
    <row r="562" spans="1:14" x14ac:dyDescent="0.25">
      <c r="A562" t="s">
        <v>845</v>
      </c>
      <c r="B562" s="39">
        <f t="shared" si="32"/>
        <v>8</v>
      </c>
      <c r="C562" s="39" t="str">
        <f t="shared" si="33"/>
        <v>Michael</v>
      </c>
      <c r="D562" s="39" t="str">
        <f t="shared" si="34"/>
        <v>Carcone</v>
      </c>
      <c r="E562" s="39" t="str">
        <f t="shared" si="35"/>
        <v>Michael Carcone</v>
      </c>
      <c r="F562" t="s">
        <v>1047</v>
      </c>
      <c r="G562" t="s">
        <v>93</v>
      </c>
      <c r="H562" s="292">
        <v>675000</v>
      </c>
      <c r="I562" s="292">
        <v>0</v>
      </c>
      <c r="J562" s="292">
        <v>725000</v>
      </c>
      <c r="K562" s="292" t="s">
        <v>8</v>
      </c>
      <c r="L562" s="292">
        <v>0</v>
      </c>
      <c r="M562" s="292">
        <v>0</v>
      </c>
      <c r="N562" s="292">
        <v>0</v>
      </c>
    </row>
    <row r="563" spans="1:14" x14ac:dyDescent="0.25">
      <c r="A563" t="s">
        <v>916</v>
      </c>
      <c r="B563" s="39">
        <f t="shared" si="32"/>
        <v>8</v>
      </c>
      <c r="C563" s="39" t="str">
        <f t="shared" si="33"/>
        <v>Michael</v>
      </c>
      <c r="D563" s="39" t="str">
        <f t="shared" si="34"/>
        <v>Dal Colle</v>
      </c>
      <c r="E563" s="39" t="str">
        <f t="shared" si="35"/>
        <v>Michael Dal Colle</v>
      </c>
      <c r="F563" t="s">
        <v>1050</v>
      </c>
      <c r="G563" t="s">
        <v>93</v>
      </c>
      <c r="H563" s="292">
        <v>3063330</v>
      </c>
      <c r="I563" s="292">
        <v>0</v>
      </c>
      <c r="J563" s="292">
        <v>832500</v>
      </c>
      <c r="K563" s="292" t="s">
        <v>8</v>
      </c>
      <c r="L563" s="292">
        <v>0</v>
      </c>
      <c r="M563" s="292">
        <v>0</v>
      </c>
      <c r="N563" s="292">
        <v>0</v>
      </c>
    </row>
    <row r="564" spans="1:14" x14ac:dyDescent="0.25">
      <c r="A564" t="s">
        <v>832</v>
      </c>
      <c r="B564" s="39">
        <f t="shared" si="32"/>
        <v>8</v>
      </c>
      <c r="C564" s="39" t="str">
        <f t="shared" si="33"/>
        <v>Michael</v>
      </c>
      <c r="D564" s="39" t="str">
        <f t="shared" si="34"/>
        <v>Del Zotto</v>
      </c>
      <c r="E564" s="39" t="str">
        <f t="shared" si="35"/>
        <v>Michael Del Zotto</v>
      </c>
      <c r="F564" t="s">
        <v>1047</v>
      </c>
      <c r="G564" t="s">
        <v>389</v>
      </c>
      <c r="H564" s="292">
        <v>3000000</v>
      </c>
      <c r="I564" s="292">
        <v>0</v>
      </c>
      <c r="J564" s="292">
        <v>3000000</v>
      </c>
      <c r="K564" s="292" t="s">
        <v>7</v>
      </c>
      <c r="L564" s="292">
        <v>0</v>
      </c>
      <c r="M564" s="292">
        <v>0</v>
      </c>
      <c r="N564" s="292">
        <v>0</v>
      </c>
    </row>
    <row r="565" spans="1:14" x14ac:dyDescent="0.25">
      <c r="A565" t="s">
        <v>493</v>
      </c>
      <c r="B565" s="39">
        <f t="shared" si="32"/>
        <v>8</v>
      </c>
      <c r="C565" s="39" t="str">
        <f t="shared" si="33"/>
        <v>Michael</v>
      </c>
      <c r="D565" s="39" t="str">
        <f t="shared" si="34"/>
        <v>Downing</v>
      </c>
      <c r="E565" s="39" t="str">
        <f t="shared" si="35"/>
        <v>Michael Downing</v>
      </c>
      <c r="F565" t="s">
        <v>1037</v>
      </c>
      <c r="G565" t="s">
        <v>82</v>
      </c>
      <c r="H565" s="292">
        <v>925000</v>
      </c>
      <c r="I565" s="292">
        <v>0</v>
      </c>
      <c r="J565" s="292">
        <v>925000</v>
      </c>
      <c r="K565" s="292" t="s">
        <v>8</v>
      </c>
      <c r="L565" s="292">
        <v>0</v>
      </c>
      <c r="M565" s="292">
        <v>0</v>
      </c>
      <c r="N565" s="292">
        <v>0</v>
      </c>
    </row>
    <row r="566" spans="1:14" x14ac:dyDescent="0.25">
      <c r="A566" t="s">
        <v>1105</v>
      </c>
      <c r="B566" s="39">
        <f t="shared" si="32"/>
        <v>8</v>
      </c>
      <c r="C566" s="39" t="str">
        <f t="shared" si="33"/>
        <v>Michael</v>
      </c>
      <c r="D566" s="39" t="str">
        <f t="shared" si="34"/>
        <v>Frolik</v>
      </c>
      <c r="E566" s="39" t="str">
        <f t="shared" si="35"/>
        <v>Michael Frolik</v>
      </c>
      <c r="F566" t="s">
        <v>1041</v>
      </c>
      <c r="G566" t="s">
        <v>88</v>
      </c>
      <c r="H566" s="292">
        <v>4300000</v>
      </c>
      <c r="I566" s="292">
        <v>4300000</v>
      </c>
      <c r="J566" s="292">
        <v>4000000</v>
      </c>
      <c r="K566" s="292">
        <v>3000000</v>
      </c>
      <c r="L566" s="292" t="s">
        <v>7</v>
      </c>
      <c r="M566" s="292">
        <v>0</v>
      </c>
      <c r="N566" s="292">
        <v>0</v>
      </c>
    </row>
    <row r="567" spans="1:14" x14ac:dyDescent="0.25">
      <c r="A567" t="s">
        <v>970</v>
      </c>
      <c r="B567" s="39">
        <f t="shared" si="32"/>
        <v>8</v>
      </c>
      <c r="C567" s="39" t="str">
        <f t="shared" si="33"/>
        <v>Michael</v>
      </c>
      <c r="D567" s="39" t="str">
        <f t="shared" si="34"/>
        <v>Kapla</v>
      </c>
      <c r="E567" s="39" t="str">
        <f t="shared" si="35"/>
        <v>Michael Kapla</v>
      </c>
      <c r="F567" t="s">
        <v>1048</v>
      </c>
      <c r="G567" t="s">
        <v>82</v>
      </c>
      <c r="H567" s="292">
        <v>925000</v>
      </c>
      <c r="I567" s="292">
        <v>0</v>
      </c>
      <c r="J567" s="292">
        <v>925000</v>
      </c>
      <c r="K567" s="292" t="s">
        <v>8</v>
      </c>
      <c r="L567" s="292">
        <v>0</v>
      </c>
      <c r="M567" s="292">
        <v>0</v>
      </c>
      <c r="N567" s="292">
        <v>0</v>
      </c>
    </row>
    <row r="568" spans="1:14" x14ac:dyDescent="0.25">
      <c r="A568" t="s">
        <v>1125</v>
      </c>
      <c r="B568" s="39">
        <f t="shared" si="32"/>
        <v>8</v>
      </c>
      <c r="C568" s="39" t="str">
        <f t="shared" si="33"/>
        <v>Michael</v>
      </c>
      <c r="D568" s="39" t="str">
        <f t="shared" si="34"/>
        <v>McLeod</v>
      </c>
      <c r="E568" s="39" t="str">
        <f t="shared" si="35"/>
        <v>Michael McLeod</v>
      </c>
      <c r="F568" t="s">
        <v>1048</v>
      </c>
      <c r="G568" t="s">
        <v>73</v>
      </c>
      <c r="H568" s="292">
        <v>1425000</v>
      </c>
      <c r="I568" s="292">
        <v>0</v>
      </c>
      <c r="J568" s="292">
        <v>925000</v>
      </c>
      <c r="K568" s="292" t="s">
        <v>8</v>
      </c>
      <c r="L568" s="292">
        <v>0</v>
      </c>
      <c r="M568" s="292">
        <v>0</v>
      </c>
      <c r="N568" s="292">
        <v>0</v>
      </c>
    </row>
    <row r="569" spans="1:14" x14ac:dyDescent="0.25">
      <c r="A569" t="s">
        <v>802</v>
      </c>
      <c r="B569" s="39">
        <f t="shared" si="32"/>
        <v>8</v>
      </c>
      <c r="C569" s="39" t="str">
        <f t="shared" si="33"/>
        <v>Michael</v>
      </c>
      <c r="D569" s="39" t="str">
        <f t="shared" si="34"/>
        <v>McNiven</v>
      </c>
      <c r="E569" s="39" t="str">
        <f t="shared" si="35"/>
        <v>Michael McNiven</v>
      </c>
      <c r="F569" t="s">
        <v>1033</v>
      </c>
      <c r="G569" t="s">
        <v>128</v>
      </c>
      <c r="H569" s="292">
        <v>703333</v>
      </c>
      <c r="I569" s="292">
        <v>703333</v>
      </c>
      <c r="J569" s="292">
        <v>650000</v>
      </c>
      <c r="K569" s="292">
        <v>700000</v>
      </c>
      <c r="L569" s="292" t="s">
        <v>8</v>
      </c>
      <c r="M569" s="292">
        <v>0</v>
      </c>
      <c r="N569" s="292">
        <v>0</v>
      </c>
    </row>
    <row r="570" spans="1:14" x14ac:dyDescent="0.25">
      <c r="A570" t="s">
        <v>889</v>
      </c>
      <c r="B570" s="39">
        <f t="shared" si="32"/>
        <v>8</v>
      </c>
      <c r="C570" s="39" t="str">
        <f t="shared" si="33"/>
        <v>Michael</v>
      </c>
      <c r="D570" s="39" t="str">
        <f t="shared" si="34"/>
        <v>Raffl</v>
      </c>
      <c r="E570" s="39" t="str">
        <f t="shared" si="35"/>
        <v>Michael Raffl</v>
      </c>
      <c r="F570" t="s">
        <v>1031</v>
      </c>
      <c r="G570" t="s">
        <v>93</v>
      </c>
      <c r="H570" s="292">
        <v>2350000</v>
      </c>
      <c r="I570" s="292">
        <v>0</v>
      </c>
      <c r="J570" s="292">
        <v>2350000</v>
      </c>
      <c r="K570" s="292" t="s">
        <v>7</v>
      </c>
      <c r="L570" s="292">
        <v>0</v>
      </c>
      <c r="M570" s="292">
        <v>0</v>
      </c>
      <c r="N570" s="292">
        <v>0</v>
      </c>
    </row>
    <row r="571" spans="1:14" x14ac:dyDescent="0.25">
      <c r="A571" t="s">
        <v>147</v>
      </c>
      <c r="B571" s="39">
        <f t="shared" si="32"/>
        <v>8</v>
      </c>
      <c r="C571" s="39" t="str">
        <f t="shared" si="33"/>
        <v>Michael</v>
      </c>
      <c r="D571" s="39" t="str">
        <f t="shared" si="34"/>
        <v>Rasmussen</v>
      </c>
      <c r="E571" s="39" t="str">
        <f t="shared" si="35"/>
        <v>Michael Rasmussen</v>
      </c>
      <c r="F571" t="s">
        <v>1045</v>
      </c>
      <c r="G571" t="s">
        <v>73</v>
      </c>
      <c r="H571" s="292">
        <v>1741670</v>
      </c>
      <c r="I571" s="292">
        <v>1741670</v>
      </c>
      <c r="J571" s="292">
        <v>925000</v>
      </c>
      <c r="K571" s="292">
        <v>925000</v>
      </c>
      <c r="L571" s="292" t="s">
        <v>8</v>
      </c>
      <c r="M571" s="292">
        <v>0</v>
      </c>
      <c r="N571" s="292">
        <v>0</v>
      </c>
    </row>
    <row r="572" spans="1:14" x14ac:dyDescent="0.25">
      <c r="A572" t="s">
        <v>883</v>
      </c>
      <c r="B572" s="39">
        <f t="shared" si="32"/>
        <v>8</v>
      </c>
      <c r="C572" s="39" t="str">
        <f t="shared" si="33"/>
        <v>Michael</v>
      </c>
      <c r="D572" s="39" t="str">
        <f t="shared" si="34"/>
        <v>Spacek</v>
      </c>
      <c r="E572" s="39" t="str">
        <f t="shared" si="35"/>
        <v>Michael Spacek</v>
      </c>
      <c r="F572" t="s">
        <v>1034</v>
      </c>
      <c r="G572" t="s">
        <v>88</v>
      </c>
      <c r="H572" s="292">
        <v>850000</v>
      </c>
      <c r="I572" s="292">
        <v>850000</v>
      </c>
      <c r="J572" s="292">
        <v>735000</v>
      </c>
      <c r="K572" s="292">
        <v>785000</v>
      </c>
      <c r="L572" s="292" t="s">
        <v>8</v>
      </c>
      <c r="M572" s="292">
        <v>0</v>
      </c>
      <c r="N572" s="292">
        <v>0</v>
      </c>
    </row>
    <row r="573" spans="1:14" x14ac:dyDescent="0.25">
      <c r="A573" t="s">
        <v>762</v>
      </c>
      <c r="B573" s="39">
        <f t="shared" si="32"/>
        <v>8</v>
      </c>
      <c r="C573" s="39" t="str">
        <f t="shared" si="33"/>
        <v>Michael</v>
      </c>
      <c r="D573" s="39" t="str">
        <f t="shared" si="34"/>
        <v>Stone</v>
      </c>
      <c r="E573" s="39" t="str">
        <f t="shared" si="35"/>
        <v>Michael Stone</v>
      </c>
      <c r="F573" t="s">
        <v>1041</v>
      </c>
      <c r="G573" t="s">
        <v>388</v>
      </c>
      <c r="H573" s="292">
        <v>3500000</v>
      </c>
      <c r="I573" s="292">
        <v>3500000</v>
      </c>
      <c r="J573" s="292">
        <v>3500000</v>
      </c>
      <c r="K573" s="292">
        <v>3500000</v>
      </c>
      <c r="L573" s="292" t="s">
        <v>7</v>
      </c>
      <c r="M573" s="292">
        <v>0</v>
      </c>
      <c r="N573" s="292">
        <v>0</v>
      </c>
    </row>
    <row r="574" spans="1:14" x14ac:dyDescent="0.25">
      <c r="A574" t="s">
        <v>897</v>
      </c>
      <c r="B574" s="39">
        <f t="shared" si="32"/>
        <v>8</v>
      </c>
      <c r="C574" s="39" t="str">
        <f t="shared" si="33"/>
        <v>Michael</v>
      </c>
      <c r="D574" s="39" t="str">
        <f t="shared" si="34"/>
        <v>Vecchione</v>
      </c>
      <c r="E574" s="39" t="str">
        <f t="shared" si="35"/>
        <v>Michael Vecchione</v>
      </c>
      <c r="F574" t="s">
        <v>1031</v>
      </c>
      <c r="G574" t="s">
        <v>73</v>
      </c>
      <c r="H574" s="292">
        <v>900000</v>
      </c>
      <c r="I574" s="292">
        <v>0</v>
      </c>
      <c r="J574" s="292">
        <v>900000</v>
      </c>
      <c r="K574" s="292" t="s">
        <v>8</v>
      </c>
      <c r="L574" s="292">
        <v>0</v>
      </c>
      <c r="M574" s="292">
        <v>0</v>
      </c>
      <c r="N574" s="292">
        <v>0</v>
      </c>
    </row>
    <row r="575" spans="1:14" x14ac:dyDescent="0.25">
      <c r="A575" t="s">
        <v>896</v>
      </c>
      <c r="B575" s="39">
        <f t="shared" si="32"/>
        <v>7</v>
      </c>
      <c r="C575" s="39" t="str">
        <f t="shared" si="33"/>
        <v>Michal</v>
      </c>
      <c r="D575" s="39" t="str">
        <f t="shared" si="34"/>
        <v>Neuvirth</v>
      </c>
      <c r="E575" s="39" t="str">
        <f t="shared" si="35"/>
        <v>Michal Neuvirth</v>
      </c>
      <c r="F575" t="s">
        <v>1031</v>
      </c>
      <c r="G575" t="s">
        <v>128</v>
      </c>
      <c r="H575" s="292">
        <v>2500000</v>
      </c>
      <c r="I575" s="292">
        <v>0</v>
      </c>
      <c r="J575" s="292">
        <v>2500000</v>
      </c>
      <c r="K575" s="292" t="s">
        <v>7</v>
      </c>
      <c r="L575" s="292">
        <v>0</v>
      </c>
      <c r="M575" s="292">
        <v>0</v>
      </c>
      <c r="N575" s="292">
        <v>0</v>
      </c>
    </row>
    <row r="576" spans="1:14" x14ac:dyDescent="0.25">
      <c r="A576" t="s">
        <v>985</v>
      </c>
      <c r="B576" s="39">
        <f t="shared" si="32"/>
        <v>8</v>
      </c>
      <c r="C576" s="39" t="str">
        <f t="shared" si="33"/>
        <v>Micheal</v>
      </c>
      <c r="D576" s="39" t="str">
        <f t="shared" si="34"/>
        <v>Ferland</v>
      </c>
      <c r="E576" s="39" t="str">
        <f t="shared" si="35"/>
        <v>Micheal Ferland</v>
      </c>
      <c r="F576" t="s">
        <v>1046</v>
      </c>
      <c r="G576" t="s">
        <v>93</v>
      </c>
      <c r="H576" s="292">
        <v>1750000</v>
      </c>
      <c r="I576" s="292">
        <v>0</v>
      </c>
      <c r="J576" s="292">
        <v>1800000</v>
      </c>
      <c r="K576" s="292" t="s">
        <v>7</v>
      </c>
      <c r="L576" s="292">
        <v>0</v>
      </c>
      <c r="M576" s="292">
        <v>0</v>
      </c>
      <c r="N576" s="292">
        <v>0</v>
      </c>
    </row>
    <row r="577" spans="1:14" x14ac:dyDescent="0.25">
      <c r="A577" t="s">
        <v>484</v>
      </c>
      <c r="B577" s="39">
        <f t="shared" si="32"/>
        <v>8</v>
      </c>
      <c r="C577" s="39" t="str">
        <f t="shared" si="33"/>
        <v>Micheal</v>
      </c>
      <c r="D577" s="39" t="str">
        <f t="shared" si="34"/>
        <v>Haley</v>
      </c>
      <c r="E577" s="39" t="str">
        <f t="shared" si="35"/>
        <v>Micheal Haley</v>
      </c>
      <c r="F577" t="s">
        <v>1037</v>
      </c>
      <c r="G577" t="s">
        <v>73</v>
      </c>
      <c r="H577" s="292">
        <v>825000</v>
      </c>
      <c r="I577" s="292">
        <v>0</v>
      </c>
      <c r="J577" s="292">
        <v>850000</v>
      </c>
      <c r="K577" s="292" t="s">
        <v>7</v>
      </c>
      <c r="L577" s="292">
        <v>0</v>
      </c>
      <c r="M577" s="292">
        <v>0</v>
      </c>
      <c r="N577" s="292">
        <v>0</v>
      </c>
    </row>
    <row r="578" spans="1:14" x14ac:dyDescent="0.25">
      <c r="A578" t="s">
        <v>664</v>
      </c>
      <c r="B578" s="39">
        <f t="shared" si="32"/>
        <v>5</v>
      </c>
      <c r="C578" s="39" t="str">
        <f t="shared" si="33"/>
        <v>Mika</v>
      </c>
      <c r="D578" s="39" t="str">
        <f t="shared" si="34"/>
        <v>Zibanejad</v>
      </c>
      <c r="E578" s="39" t="str">
        <f t="shared" si="35"/>
        <v>Mika Zibanejad</v>
      </c>
      <c r="F578" t="s">
        <v>1028</v>
      </c>
      <c r="G578" t="s">
        <v>73</v>
      </c>
      <c r="H578" s="292">
        <v>5350000</v>
      </c>
      <c r="I578" s="292">
        <v>5350000</v>
      </c>
      <c r="J578" s="292">
        <v>5500000</v>
      </c>
      <c r="K578" s="292">
        <v>5350000</v>
      </c>
      <c r="L578" s="292">
        <v>5150000</v>
      </c>
      <c r="M578" s="292">
        <v>4750000</v>
      </c>
      <c r="N578" s="292" t="s">
        <v>7</v>
      </c>
    </row>
    <row r="579" spans="1:14" x14ac:dyDescent="0.25">
      <c r="A579" t="s">
        <v>347</v>
      </c>
      <c r="B579" s="39">
        <f t="shared" ref="B579:B642" si="36">SEARCH(" ",A579,1)</f>
        <v>7</v>
      </c>
      <c r="C579" s="39" t="str">
        <f t="shared" ref="C579:C642" si="37">LEFT(A579,B579-1)</f>
        <v>Mikael</v>
      </c>
      <c r="D579" s="39" t="str">
        <f t="shared" ref="D579:D642" si="38">MID(A579,B579+1,LEN(A579)-B579)</f>
        <v>Granlund</v>
      </c>
      <c r="E579" s="39" t="str">
        <f t="shared" ref="E579:E642" si="39">C579&amp;" "&amp;D579</f>
        <v>Mikael Granlund</v>
      </c>
      <c r="F579" t="s">
        <v>1035</v>
      </c>
      <c r="G579" t="s">
        <v>73</v>
      </c>
      <c r="H579" s="292">
        <v>5750000</v>
      </c>
      <c r="I579" s="292">
        <v>5750000</v>
      </c>
      <c r="J579" s="292">
        <v>5500000</v>
      </c>
      <c r="K579" s="292">
        <v>6500000</v>
      </c>
      <c r="L579" s="292" t="s">
        <v>7</v>
      </c>
      <c r="M579" s="292">
        <v>0</v>
      </c>
      <c r="N579" s="292">
        <v>0</v>
      </c>
    </row>
    <row r="580" spans="1:14" x14ac:dyDescent="0.25">
      <c r="A580" t="s">
        <v>1135</v>
      </c>
      <c r="B580" s="39">
        <f t="shared" si="36"/>
        <v>5</v>
      </c>
      <c r="C580" s="39" t="str">
        <f t="shared" si="37"/>
        <v>Mike</v>
      </c>
      <c r="D580" s="39" t="str">
        <f t="shared" si="38"/>
        <v>Amadio</v>
      </c>
      <c r="E580" s="39" t="str">
        <f t="shared" si="39"/>
        <v>Mike Amadio</v>
      </c>
      <c r="F580" t="s">
        <v>1022</v>
      </c>
      <c r="G580" t="s">
        <v>88</v>
      </c>
      <c r="H580" s="292">
        <v>925000</v>
      </c>
      <c r="I580" s="292">
        <v>0</v>
      </c>
      <c r="J580" s="292">
        <v>742500</v>
      </c>
      <c r="K580" s="292" t="s">
        <v>8</v>
      </c>
      <c r="L580" s="292">
        <v>0</v>
      </c>
      <c r="M580" s="292">
        <v>0</v>
      </c>
      <c r="N580" s="292">
        <v>0</v>
      </c>
    </row>
    <row r="581" spans="1:14" x14ac:dyDescent="0.25">
      <c r="A581" t="s">
        <v>694</v>
      </c>
      <c r="B581" s="39">
        <f t="shared" si="36"/>
        <v>5</v>
      </c>
      <c r="C581" s="39" t="str">
        <f t="shared" si="37"/>
        <v>Mike</v>
      </c>
      <c r="D581" s="39" t="str">
        <f t="shared" si="38"/>
        <v>Condon</v>
      </c>
      <c r="E581" s="39" t="str">
        <f t="shared" si="39"/>
        <v>Mike Condon</v>
      </c>
      <c r="F581" t="s">
        <v>1039</v>
      </c>
      <c r="G581" t="s">
        <v>128</v>
      </c>
      <c r="H581" s="292">
        <v>2400000</v>
      </c>
      <c r="I581" s="292">
        <v>2400000</v>
      </c>
      <c r="J581" s="292">
        <v>2500000</v>
      </c>
      <c r="K581" s="292">
        <v>3000000</v>
      </c>
      <c r="L581" s="292" t="s">
        <v>7</v>
      </c>
      <c r="M581" s="292">
        <v>0</v>
      </c>
      <c r="N581" s="292">
        <v>0</v>
      </c>
    </row>
    <row r="582" spans="1:14" x14ac:dyDescent="0.25">
      <c r="A582" t="s">
        <v>249</v>
      </c>
      <c r="B582" s="39">
        <f t="shared" si="36"/>
        <v>5</v>
      </c>
      <c r="C582" s="39" t="str">
        <f t="shared" si="37"/>
        <v>Mike</v>
      </c>
      <c r="D582" s="39" t="str">
        <f t="shared" si="38"/>
        <v>Hoffman</v>
      </c>
      <c r="E582" s="39" t="str">
        <f t="shared" si="39"/>
        <v>Mike Hoffman</v>
      </c>
      <c r="F582" t="s">
        <v>1037</v>
      </c>
      <c r="G582" t="s">
        <v>93</v>
      </c>
      <c r="H582" s="292">
        <v>5187500</v>
      </c>
      <c r="I582" s="292">
        <v>5187500</v>
      </c>
      <c r="J582" s="292">
        <v>5650000</v>
      </c>
      <c r="K582" s="292">
        <v>5650000</v>
      </c>
      <c r="L582" s="292" t="s">
        <v>7</v>
      </c>
      <c r="M582" s="292">
        <v>0</v>
      </c>
      <c r="N582" s="292">
        <v>0</v>
      </c>
    </row>
    <row r="583" spans="1:14" x14ac:dyDescent="0.25">
      <c r="A583" t="s">
        <v>796</v>
      </c>
      <c r="B583" s="39">
        <f t="shared" si="36"/>
        <v>5</v>
      </c>
      <c r="C583" s="39" t="str">
        <f t="shared" si="37"/>
        <v>Mike</v>
      </c>
      <c r="D583" s="39" t="str">
        <f t="shared" si="38"/>
        <v>Reilly</v>
      </c>
      <c r="E583" s="39" t="str">
        <f t="shared" si="39"/>
        <v>Mike Reilly</v>
      </c>
      <c r="F583" t="s">
        <v>1033</v>
      </c>
      <c r="G583" t="s">
        <v>389</v>
      </c>
      <c r="H583" s="292">
        <v>725000</v>
      </c>
      <c r="I583" s="292">
        <v>0</v>
      </c>
      <c r="J583" s="292">
        <v>775000</v>
      </c>
      <c r="K583" s="292" t="s">
        <v>8</v>
      </c>
      <c r="L583" s="292">
        <v>0</v>
      </c>
      <c r="M583" s="292">
        <v>0</v>
      </c>
      <c r="N583" s="292">
        <v>0</v>
      </c>
    </row>
    <row r="584" spans="1:14" x14ac:dyDescent="0.25">
      <c r="A584" t="s">
        <v>763</v>
      </c>
      <c r="B584" s="39">
        <f t="shared" si="36"/>
        <v>5</v>
      </c>
      <c r="C584" s="39" t="str">
        <f t="shared" si="37"/>
        <v>Mike</v>
      </c>
      <c r="D584" s="39" t="str">
        <f t="shared" si="38"/>
        <v>Smith</v>
      </c>
      <c r="E584" s="39" t="str">
        <f t="shared" si="39"/>
        <v>Mike Smith</v>
      </c>
      <c r="F584" t="s">
        <v>1041</v>
      </c>
      <c r="G584" t="s">
        <v>128</v>
      </c>
      <c r="H584" s="292">
        <v>5666670</v>
      </c>
      <c r="I584" s="292">
        <v>0</v>
      </c>
      <c r="J584" s="292">
        <v>5000000</v>
      </c>
      <c r="K584" s="292" t="s">
        <v>7</v>
      </c>
      <c r="L584" s="292">
        <v>0</v>
      </c>
      <c r="M584" s="292">
        <v>0</v>
      </c>
      <c r="N584" s="292">
        <v>0</v>
      </c>
    </row>
    <row r="585" spans="1:14" x14ac:dyDescent="0.25">
      <c r="A585" t="s">
        <v>313</v>
      </c>
      <c r="B585" s="39">
        <f t="shared" si="36"/>
        <v>8</v>
      </c>
      <c r="C585" s="39" t="str">
        <f t="shared" si="37"/>
        <v>Mikhail</v>
      </c>
      <c r="D585" s="39" t="str">
        <f t="shared" si="38"/>
        <v>Sergachev</v>
      </c>
      <c r="E585" s="39" t="str">
        <f t="shared" si="39"/>
        <v>Mikhail Sergachev</v>
      </c>
      <c r="F585" t="s">
        <v>1029</v>
      </c>
      <c r="G585" t="s">
        <v>388</v>
      </c>
      <c r="H585" s="292">
        <v>1744170</v>
      </c>
      <c r="I585" s="292">
        <v>1744170</v>
      </c>
      <c r="J585" s="292">
        <v>925000</v>
      </c>
      <c r="K585" s="292">
        <v>832500</v>
      </c>
      <c r="L585" s="292" t="s">
        <v>8</v>
      </c>
      <c r="M585" s="292">
        <v>0</v>
      </c>
      <c r="N585" s="292">
        <v>0</v>
      </c>
    </row>
    <row r="586" spans="1:14" x14ac:dyDescent="0.25">
      <c r="A586" t="s">
        <v>899</v>
      </c>
      <c r="B586" s="39">
        <f t="shared" si="36"/>
        <v>8</v>
      </c>
      <c r="C586" s="39" t="str">
        <f t="shared" si="37"/>
        <v>Mikhail</v>
      </c>
      <c r="D586" s="39" t="str">
        <f t="shared" si="38"/>
        <v>Vorobyov</v>
      </c>
      <c r="E586" s="39" t="str">
        <f t="shared" si="39"/>
        <v>Mikhail Vorobyov</v>
      </c>
      <c r="F586" t="s">
        <v>1031</v>
      </c>
      <c r="G586" t="s">
        <v>73</v>
      </c>
      <c r="H586" s="292">
        <v>925000</v>
      </c>
      <c r="I586" s="292">
        <v>925000</v>
      </c>
      <c r="J586" s="292">
        <v>792500</v>
      </c>
      <c r="K586" s="292">
        <v>817500</v>
      </c>
      <c r="L586" s="292" t="s">
        <v>8</v>
      </c>
      <c r="M586" s="292">
        <v>0</v>
      </c>
      <c r="N586" s="292">
        <v>0</v>
      </c>
    </row>
    <row r="587" spans="1:14" x14ac:dyDescent="0.25">
      <c r="A587" t="s">
        <v>686</v>
      </c>
      <c r="B587" s="39">
        <f t="shared" si="36"/>
        <v>7</v>
      </c>
      <c r="C587" s="39" t="str">
        <f t="shared" si="37"/>
        <v>Mikkel</v>
      </c>
      <c r="D587" s="39" t="str">
        <f t="shared" si="38"/>
        <v>Boedker</v>
      </c>
      <c r="E587" s="39" t="str">
        <f t="shared" si="39"/>
        <v>Mikkel Boedker</v>
      </c>
      <c r="F587" t="s">
        <v>1039</v>
      </c>
      <c r="G587" t="s">
        <v>93</v>
      </c>
      <c r="H587" s="292">
        <v>4000000</v>
      </c>
      <c r="I587" s="292">
        <v>4000000</v>
      </c>
      <c r="J587" s="292">
        <v>3000000</v>
      </c>
      <c r="K587" s="292">
        <v>3000000</v>
      </c>
      <c r="L587" s="292" t="s">
        <v>7</v>
      </c>
      <c r="M587" s="292">
        <v>0</v>
      </c>
      <c r="N587" s="292">
        <v>0</v>
      </c>
    </row>
    <row r="588" spans="1:14" x14ac:dyDescent="0.25">
      <c r="A588" t="s">
        <v>304</v>
      </c>
      <c r="B588" s="39">
        <f t="shared" si="36"/>
        <v>6</v>
      </c>
      <c r="C588" s="39" t="str">
        <f t="shared" si="37"/>
        <v>Mikko</v>
      </c>
      <c r="D588" s="39" t="str">
        <f t="shared" si="38"/>
        <v>Rantanen</v>
      </c>
      <c r="E588" s="39" t="str">
        <f t="shared" si="39"/>
        <v>Mikko Rantanen</v>
      </c>
      <c r="F588" t="s">
        <v>1043</v>
      </c>
      <c r="G588" t="s">
        <v>88</v>
      </c>
      <c r="H588" s="292">
        <v>1627500</v>
      </c>
      <c r="I588" s="292">
        <v>0</v>
      </c>
      <c r="J588" s="292">
        <v>832500</v>
      </c>
      <c r="K588" s="292" t="s">
        <v>8</v>
      </c>
      <c r="L588" s="292">
        <v>0</v>
      </c>
      <c r="M588" s="292">
        <v>0</v>
      </c>
      <c r="N588" s="292">
        <v>0</v>
      </c>
    </row>
    <row r="589" spans="1:14" x14ac:dyDescent="0.25">
      <c r="A589" t="s">
        <v>1076</v>
      </c>
      <c r="B589" s="39">
        <f t="shared" si="36"/>
        <v>6</v>
      </c>
      <c r="C589" s="39" t="str">
        <f t="shared" si="37"/>
        <v>Milan</v>
      </c>
      <c r="D589" s="39" t="str">
        <f t="shared" si="38"/>
        <v>Lucic</v>
      </c>
      <c r="E589" s="39" t="str">
        <f t="shared" si="39"/>
        <v>Milan Lucic</v>
      </c>
      <c r="F589" t="s">
        <v>1030</v>
      </c>
      <c r="G589" t="s">
        <v>93</v>
      </c>
      <c r="H589" s="292">
        <v>6000000</v>
      </c>
      <c r="I589" s="292">
        <v>6000000</v>
      </c>
      <c r="J589" s="292">
        <v>7000000</v>
      </c>
      <c r="K589" s="292">
        <v>6000000</v>
      </c>
      <c r="L589" s="292">
        <v>4000000</v>
      </c>
      <c r="M589" s="292">
        <v>5000000</v>
      </c>
      <c r="N589" s="292">
        <v>4000000</v>
      </c>
    </row>
    <row r="590" spans="1:14" x14ac:dyDescent="0.25">
      <c r="A590" t="s">
        <v>963</v>
      </c>
      <c r="B590" s="39">
        <f t="shared" si="36"/>
        <v>6</v>
      </c>
      <c r="C590" s="39" t="str">
        <f t="shared" si="37"/>
        <v>Miles</v>
      </c>
      <c r="D590" s="39" t="str">
        <f t="shared" si="38"/>
        <v>Wood</v>
      </c>
      <c r="E590" s="39" t="str">
        <f t="shared" si="39"/>
        <v>Miles Wood</v>
      </c>
      <c r="F590" t="s">
        <v>1048</v>
      </c>
      <c r="G590" t="s">
        <v>93</v>
      </c>
      <c r="H590" s="292">
        <v>925000</v>
      </c>
      <c r="I590" s="292">
        <v>0</v>
      </c>
      <c r="J590" s="292">
        <v>925000</v>
      </c>
      <c r="K590" s="292" t="s">
        <v>8</v>
      </c>
      <c r="L590" s="292">
        <v>0</v>
      </c>
      <c r="M590" s="292">
        <v>0</v>
      </c>
      <c r="N590" s="292">
        <v>0</v>
      </c>
    </row>
    <row r="591" spans="1:14" x14ac:dyDescent="0.25">
      <c r="A591" t="s">
        <v>967</v>
      </c>
      <c r="B591" s="39">
        <f t="shared" si="36"/>
        <v>6</v>
      </c>
      <c r="C591" s="39" t="str">
        <f t="shared" si="37"/>
        <v>Mirco</v>
      </c>
      <c r="D591" s="39" t="str">
        <f t="shared" si="38"/>
        <v>Mueller</v>
      </c>
      <c r="E591" s="39" t="str">
        <f t="shared" si="39"/>
        <v>Mirco Mueller</v>
      </c>
      <c r="F591" t="s">
        <v>1048</v>
      </c>
      <c r="G591" t="s">
        <v>389</v>
      </c>
      <c r="H591" s="292">
        <v>850000</v>
      </c>
      <c r="I591" s="292">
        <v>0</v>
      </c>
      <c r="J591" s="292">
        <v>925000</v>
      </c>
      <c r="K591" s="292" t="s">
        <v>8</v>
      </c>
      <c r="L591" s="292">
        <v>0</v>
      </c>
      <c r="M591" s="292">
        <v>0</v>
      </c>
      <c r="N591" s="292">
        <v>0</v>
      </c>
    </row>
    <row r="592" spans="1:14" x14ac:dyDescent="0.25">
      <c r="A592" t="s">
        <v>139</v>
      </c>
      <c r="B592" s="39">
        <f t="shared" si="36"/>
        <v>5</v>
      </c>
      <c r="C592" s="39" t="str">
        <f t="shared" si="37"/>
        <v>Miro</v>
      </c>
      <c r="D592" s="39" t="str">
        <f t="shared" si="38"/>
        <v>Heiskanen</v>
      </c>
      <c r="E592" s="39" t="str">
        <f t="shared" si="39"/>
        <v>Miro Heiskanen</v>
      </c>
      <c r="F592" t="s">
        <v>1025</v>
      </c>
      <c r="G592" t="s">
        <v>82</v>
      </c>
      <c r="H592" s="292">
        <v>3425000</v>
      </c>
      <c r="I592" s="292">
        <v>3425000</v>
      </c>
      <c r="J592" s="292">
        <v>925000</v>
      </c>
      <c r="K592" s="292">
        <v>925000</v>
      </c>
      <c r="L592" s="292" t="s">
        <v>8</v>
      </c>
      <c r="M592" s="292">
        <v>0</v>
      </c>
      <c r="N592" s="292">
        <v>0</v>
      </c>
    </row>
    <row r="593" spans="1:14" x14ac:dyDescent="0.25">
      <c r="A593" t="s">
        <v>579</v>
      </c>
      <c r="B593" s="39">
        <f t="shared" si="36"/>
        <v>6</v>
      </c>
      <c r="C593" s="39" t="str">
        <f t="shared" si="37"/>
        <v>Mitch</v>
      </c>
      <c r="D593" s="39" t="str">
        <f t="shared" si="38"/>
        <v>Callahan</v>
      </c>
      <c r="E593" s="39" t="str">
        <f t="shared" si="39"/>
        <v>Mitch Callahan</v>
      </c>
      <c r="F593" t="s">
        <v>1030</v>
      </c>
      <c r="G593" t="s">
        <v>93</v>
      </c>
      <c r="H593" s="292">
        <v>700000</v>
      </c>
      <c r="I593" s="292">
        <v>0</v>
      </c>
      <c r="J593" s="292">
        <v>700000</v>
      </c>
      <c r="K593" s="292" t="s">
        <v>7</v>
      </c>
      <c r="L593" s="292">
        <v>0</v>
      </c>
      <c r="M593" s="292">
        <v>0</v>
      </c>
      <c r="N593" s="292">
        <v>0</v>
      </c>
    </row>
    <row r="594" spans="1:14" x14ac:dyDescent="0.25">
      <c r="A594" t="s">
        <v>721</v>
      </c>
      <c r="B594" s="39">
        <f t="shared" si="36"/>
        <v>6</v>
      </c>
      <c r="C594" s="39" t="str">
        <f t="shared" si="37"/>
        <v>Mitch</v>
      </c>
      <c r="D594" s="39" t="str">
        <f t="shared" si="38"/>
        <v>Hults</v>
      </c>
      <c r="E594" s="39" t="str">
        <f t="shared" si="39"/>
        <v>Mitch Hults</v>
      </c>
      <c r="F594" t="s">
        <v>1027</v>
      </c>
      <c r="G594" t="s">
        <v>73</v>
      </c>
      <c r="H594" s="292">
        <v>925000</v>
      </c>
      <c r="I594" s="292">
        <v>0</v>
      </c>
      <c r="J594" s="292">
        <v>925000</v>
      </c>
      <c r="K594" s="292" t="s">
        <v>8</v>
      </c>
      <c r="L594" s="292">
        <v>0</v>
      </c>
      <c r="M594" s="292">
        <v>0</v>
      </c>
      <c r="N594" s="292">
        <v>0</v>
      </c>
    </row>
    <row r="595" spans="1:14" x14ac:dyDescent="0.25">
      <c r="A595" t="s">
        <v>1123</v>
      </c>
      <c r="B595" s="39">
        <f t="shared" si="36"/>
        <v>6</v>
      </c>
      <c r="C595" s="39" t="str">
        <f t="shared" si="37"/>
        <v>Mitch</v>
      </c>
      <c r="D595" s="39" t="str">
        <f t="shared" si="38"/>
        <v>Marner</v>
      </c>
      <c r="E595" s="39" t="str">
        <f t="shared" si="39"/>
        <v>Mitch Marner</v>
      </c>
      <c r="F595" t="s">
        <v>1044</v>
      </c>
      <c r="G595" t="s">
        <v>73</v>
      </c>
      <c r="H595" s="292">
        <v>1744170</v>
      </c>
      <c r="I595" s="292">
        <v>0</v>
      </c>
      <c r="J595" s="292">
        <v>832500</v>
      </c>
      <c r="K595" s="292" t="s">
        <v>8</v>
      </c>
      <c r="L595" s="292">
        <v>0</v>
      </c>
      <c r="M595" s="292">
        <v>0</v>
      </c>
      <c r="N595" s="292">
        <v>0</v>
      </c>
    </row>
    <row r="596" spans="1:14" x14ac:dyDescent="0.25">
      <c r="A596" t="s">
        <v>531</v>
      </c>
      <c r="B596" s="39">
        <f t="shared" si="36"/>
        <v>9</v>
      </c>
      <c r="C596" s="39" t="str">
        <f t="shared" si="37"/>
        <v>Mitchell</v>
      </c>
      <c r="D596" s="39" t="str">
        <f t="shared" si="38"/>
        <v>Stephens</v>
      </c>
      <c r="E596" s="39" t="str">
        <f t="shared" si="39"/>
        <v>Mitchell Stephens</v>
      </c>
      <c r="F596" t="s">
        <v>1029</v>
      </c>
      <c r="G596" t="s">
        <v>73</v>
      </c>
      <c r="H596" s="292">
        <v>925000</v>
      </c>
      <c r="I596" s="292">
        <v>0</v>
      </c>
      <c r="J596" s="292">
        <v>925000</v>
      </c>
      <c r="K596" s="292" t="s">
        <v>8</v>
      </c>
      <c r="L596" s="292">
        <v>0</v>
      </c>
      <c r="M596" s="292">
        <v>0</v>
      </c>
      <c r="N596" s="292">
        <v>0</v>
      </c>
    </row>
    <row r="597" spans="1:14" x14ac:dyDescent="0.25">
      <c r="A597" t="s">
        <v>1136</v>
      </c>
      <c r="B597" s="39">
        <f t="shared" si="36"/>
        <v>9</v>
      </c>
      <c r="C597" s="39" t="str">
        <f t="shared" si="37"/>
        <v>Mitchell</v>
      </c>
      <c r="D597" s="39" t="str">
        <f t="shared" si="38"/>
        <v>Vande Sompel</v>
      </c>
      <c r="E597" s="39" t="str">
        <f t="shared" si="39"/>
        <v>Mitchell Vande Sompel</v>
      </c>
      <c r="F597" t="s">
        <v>1050</v>
      </c>
      <c r="G597" t="s">
        <v>82</v>
      </c>
      <c r="H597" s="292">
        <v>925000</v>
      </c>
      <c r="I597" s="292">
        <v>0</v>
      </c>
      <c r="J597" s="292">
        <v>742500</v>
      </c>
      <c r="K597" s="292" t="s">
        <v>8</v>
      </c>
      <c r="L597" s="292">
        <v>0</v>
      </c>
      <c r="M597" s="292">
        <v>0</v>
      </c>
      <c r="N597" s="292">
        <v>0</v>
      </c>
    </row>
    <row r="598" spans="1:14" x14ac:dyDescent="0.25">
      <c r="A598" t="s">
        <v>161</v>
      </c>
      <c r="B598" s="39">
        <f t="shared" si="36"/>
        <v>7</v>
      </c>
      <c r="C598" s="39" t="str">
        <f t="shared" si="37"/>
        <v>Morgan</v>
      </c>
      <c r="D598" s="39" t="str">
        <f t="shared" si="38"/>
        <v>Frost</v>
      </c>
      <c r="E598" s="39" t="str">
        <f t="shared" si="39"/>
        <v>Morgan Frost</v>
      </c>
      <c r="F598" t="s">
        <v>1031</v>
      </c>
      <c r="G598" t="s">
        <v>73</v>
      </c>
      <c r="H598" s="292">
        <v>925000</v>
      </c>
      <c r="I598" s="292">
        <v>925000</v>
      </c>
      <c r="J598" s="292">
        <v>925000</v>
      </c>
      <c r="K598" s="292">
        <v>925000</v>
      </c>
      <c r="L598" s="292" t="s">
        <v>8</v>
      </c>
      <c r="M598" s="292">
        <v>0</v>
      </c>
      <c r="N598" s="292">
        <v>0</v>
      </c>
    </row>
    <row r="599" spans="1:14" x14ac:dyDescent="0.25">
      <c r="A599" t="s">
        <v>274</v>
      </c>
      <c r="B599" s="39">
        <f t="shared" si="36"/>
        <v>7</v>
      </c>
      <c r="C599" s="39" t="str">
        <f t="shared" si="37"/>
        <v>Morgan</v>
      </c>
      <c r="D599" s="39" t="str">
        <f t="shared" si="38"/>
        <v>Rielly</v>
      </c>
      <c r="E599" s="39" t="str">
        <f t="shared" si="39"/>
        <v>Morgan Rielly</v>
      </c>
      <c r="F599" t="s">
        <v>1044</v>
      </c>
      <c r="G599" t="s">
        <v>389</v>
      </c>
      <c r="H599" s="292">
        <v>5000000</v>
      </c>
      <c r="I599" s="292">
        <v>5000000</v>
      </c>
      <c r="J599" s="292">
        <v>5000000</v>
      </c>
      <c r="K599" s="292">
        <v>5000000</v>
      </c>
      <c r="L599" s="292">
        <v>5000000</v>
      </c>
      <c r="M599" s="292">
        <v>5000000</v>
      </c>
      <c r="N599" s="292" t="s">
        <v>7</v>
      </c>
    </row>
    <row r="600" spans="1:14" x14ac:dyDescent="0.25">
      <c r="A600" t="s">
        <v>470</v>
      </c>
      <c r="B600" s="39">
        <f t="shared" si="36"/>
        <v>5</v>
      </c>
      <c r="C600" s="39" t="str">
        <f t="shared" si="37"/>
        <v>Nate</v>
      </c>
      <c r="D600" s="39" t="str">
        <f t="shared" si="38"/>
        <v>Prosser</v>
      </c>
      <c r="E600" s="39" t="str">
        <f t="shared" si="39"/>
        <v>Nate Prosser</v>
      </c>
      <c r="F600" t="s">
        <v>1035</v>
      </c>
      <c r="G600" t="s">
        <v>388</v>
      </c>
      <c r="H600" s="292">
        <v>650000</v>
      </c>
      <c r="I600" s="292">
        <v>0</v>
      </c>
      <c r="J600" s="292">
        <v>650000</v>
      </c>
      <c r="K600" s="292" t="s">
        <v>7</v>
      </c>
      <c r="L600" s="292">
        <v>0</v>
      </c>
      <c r="M600" s="292">
        <v>0</v>
      </c>
      <c r="N600" s="292">
        <v>0</v>
      </c>
    </row>
    <row r="601" spans="1:14" x14ac:dyDescent="0.25">
      <c r="A601" t="s">
        <v>299</v>
      </c>
      <c r="B601" s="39">
        <f t="shared" si="36"/>
        <v>5</v>
      </c>
      <c r="C601" s="39" t="str">
        <f t="shared" si="37"/>
        <v>Nate</v>
      </c>
      <c r="D601" s="39" t="str">
        <f t="shared" si="38"/>
        <v>Schmidt</v>
      </c>
      <c r="E601" s="39" t="str">
        <f t="shared" si="39"/>
        <v>Nate Schmidt</v>
      </c>
      <c r="F601" t="s">
        <v>1051</v>
      </c>
      <c r="G601" t="s">
        <v>389</v>
      </c>
      <c r="H601" s="292">
        <v>2225000</v>
      </c>
      <c r="I601" s="292">
        <v>0</v>
      </c>
      <c r="J601" s="292">
        <v>2300000</v>
      </c>
      <c r="K601" s="292" t="s">
        <v>7</v>
      </c>
      <c r="L601" s="292">
        <v>0</v>
      </c>
      <c r="M601" s="292">
        <v>0</v>
      </c>
      <c r="N601" s="292">
        <v>0</v>
      </c>
    </row>
    <row r="602" spans="1:14" x14ac:dyDescent="0.25">
      <c r="A602" t="s">
        <v>501</v>
      </c>
      <c r="B602" s="39">
        <f t="shared" si="36"/>
        <v>5</v>
      </c>
      <c r="C602" s="39" t="str">
        <f t="shared" si="37"/>
        <v>Nate</v>
      </c>
      <c r="D602" s="39" t="str">
        <f t="shared" si="38"/>
        <v>Thompson</v>
      </c>
      <c r="E602" s="39" t="str">
        <f t="shared" si="39"/>
        <v>Nate Thompson</v>
      </c>
      <c r="F602" t="s">
        <v>1022</v>
      </c>
      <c r="G602" t="s">
        <v>73</v>
      </c>
      <c r="H602" s="292">
        <v>1650000</v>
      </c>
      <c r="I602" s="292">
        <v>0</v>
      </c>
      <c r="J602" s="292">
        <v>1650000</v>
      </c>
      <c r="K602" s="292" t="s">
        <v>7</v>
      </c>
      <c r="L602" s="292">
        <v>0</v>
      </c>
      <c r="M602" s="292">
        <v>0</v>
      </c>
      <c r="N602" s="292">
        <v>0</v>
      </c>
    </row>
    <row r="603" spans="1:14" x14ac:dyDescent="0.25">
      <c r="A603" t="s">
        <v>976</v>
      </c>
      <c r="B603" s="39">
        <f t="shared" si="36"/>
        <v>7</v>
      </c>
      <c r="C603" s="39" t="str">
        <f t="shared" si="37"/>
        <v>Nathan</v>
      </c>
      <c r="D603" s="39" t="str">
        <f t="shared" si="38"/>
        <v>Bastian</v>
      </c>
      <c r="E603" s="39" t="str">
        <f t="shared" si="39"/>
        <v>Nathan Bastian</v>
      </c>
      <c r="F603" t="s">
        <v>1048</v>
      </c>
      <c r="G603" t="s">
        <v>88</v>
      </c>
      <c r="H603" s="292">
        <v>925000</v>
      </c>
      <c r="I603" s="292">
        <v>0</v>
      </c>
      <c r="J603" s="292">
        <v>792500</v>
      </c>
      <c r="K603" s="292" t="s">
        <v>8</v>
      </c>
      <c r="L603" s="292">
        <v>0</v>
      </c>
      <c r="M603" s="292">
        <v>0</v>
      </c>
      <c r="N603" s="292">
        <v>0</v>
      </c>
    </row>
    <row r="604" spans="1:14" x14ac:dyDescent="0.25">
      <c r="A604" t="s">
        <v>363</v>
      </c>
      <c r="B604" s="39">
        <f t="shared" si="36"/>
        <v>7</v>
      </c>
      <c r="C604" s="39" t="str">
        <f t="shared" si="37"/>
        <v>Nathan</v>
      </c>
      <c r="D604" s="39" t="str">
        <f t="shared" si="38"/>
        <v>Beaulieu</v>
      </c>
      <c r="E604" s="39" t="str">
        <f t="shared" si="39"/>
        <v>Nathan Beaulieu</v>
      </c>
      <c r="F604" t="s">
        <v>1049</v>
      </c>
      <c r="G604" t="s">
        <v>389</v>
      </c>
      <c r="H604" s="292">
        <v>2400000</v>
      </c>
      <c r="I604" s="292">
        <v>0</v>
      </c>
      <c r="J604" s="292">
        <v>2500000</v>
      </c>
      <c r="K604" s="292" t="s">
        <v>8</v>
      </c>
      <c r="L604" s="292">
        <v>0</v>
      </c>
      <c r="M604" s="292">
        <v>0</v>
      </c>
      <c r="N604" s="292">
        <v>0</v>
      </c>
    </row>
    <row r="605" spans="1:14" x14ac:dyDescent="0.25">
      <c r="A605" t="s">
        <v>940</v>
      </c>
      <c r="B605" s="39">
        <f t="shared" si="36"/>
        <v>7</v>
      </c>
      <c r="C605" s="39" t="str">
        <f t="shared" si="37"/>
        <v>Nathan</v>
      </c>
      <c r="D605" s="39" t="str">
        <f t="shared" si="38"/>
        <v>Horton</v>
      </c>
      <c r="E605" s="39" t="str">
        <f t="shared" si="39"/>
        <v>Nathan Horton</v>
      </c>
      <c r="F605" t="s">
        <v>1044</v>
      </c>
      <c r="G605" t="s">
        <v>88</v>
      </c>
      <c r="H605" s="292">
        <v>5300000</v>
      </c>
      <c r="I605" s="292">
        <v>5300000</v>
      </c>
      <c r="J605" s="292">
        <v>4500000</v>
      </c>
      <c r="K605" s="292">
        <v>3600000</v>
      </c>
      <c r="L605" s="292" t="s">
        <v>7</v>
      </c>
      <c r="M605" s="292">
        <v>0</v>
      </c>
      <c r="N605" s="292">
        <v>0</v>
      </c>
    </row>
    <row r="606" spans="1:14" x14ac:dyDescent="0.25">
      <c r="A606" t="s">
        <v>311</v>
      </c>
      <c r="B606" s="39">
        <f t="shared" si="36"/>
        <v>7</v>
      </c>
      <c r="C606" s="39" t="str">
        <f t="shared" si="37"/>
        <v>Nathan</v>
      </c>
      <c r="D606" s="39" t="str">
        <f t="shared" si="38"/>
        <v>Mackinnon</v>
      </c>
      <c r="E606" s="39" t="str">
        <f t="shared" si="39"/>
        <v>Nathan Mackinnon</v>
      </c>
      <c r="F606" t="s">
        <v>1043</v>
      </c>
      <c r="G606" t="s">
        <v>73</v>
      </c>
      <c r="H606" s="292">
        <v>6300000</v>
      </c>
      <c r="I606" s="292">
        <v>6300000</v>
      </c>
      <c r="J606" s="292">
        <v>6750000</v>
      </c>
      <c r="K606" s="292">
        <v>6750000</v>
      </c>
      <c r="L606" s="292">
        <v>6150000</v>
      </c>
      <c r="M606" s="292">
        <v>6850000</v>
      </c>
      <c r="N606" s="292">
        <v>6850000</v>
      </c>
    </row>
    <row r="607" spans="1:14" x14ac:dyDescent="0.25">
      <c r="A607" t="s">
        <v>629</v>
      </c>
      <c r="B607" s="39">
        <f t="shared" si="36"/>
        <v>7</v>
      </c>
      <c r="C607" s="39" t="str">
        <f t="shared" si="37"/>
        <v>Nathan</v>
      </c>
      <c r="D607" s="39" t="str">
        <f t="shared" si="38"/>
        <v>Noel</v>
      </c>
      <c r="E607" s="39" t="str">
        <f t="shared" si="39"/>
        <v>Nathan Noel</v>
      </c>
      <c r="F607" t="s">
        <v>1021</v>
      </c>
      <c r="G607" t="s">
        <v>73</v>
      </c>
      <c r="H607" s="292">
        <v>925000</v>
      </c>
      <c r="I607" s="292">
        <v>925000</v>
      </c>
      <c r="J607" s="292">
        <v>767500</v>
      </c>
      <c r="K607" s="292">
        <v>817500</v>
      </c>
      <c r="L607" s="292" t="s">
        <v>8</v>
      </c>
      <c r="M607" s="292">
        <v>0</v>
      </c>
      <c r="N607" s="292">
        <v>0</v>
      </c>
    </row>
    <row r="608" spans="1:14" x14ac:dyDescent="0.25">
      <c r="A608" t="s">
        <v>448</v>
      </c>
      <c r="B608" s="39">
        <f t="shared" si="36"/>
        <v>7</v>
      </c>
      <c r="C608" s="39" t="str">
        <f t="shared" si="37"/>
        <v>Nathan</v>
      </c>
      <c r="D608" s="39" t="str">
        <f t="shared" si="38"/>
        <v>Walker</v>
      </c>
      <c r="E608" s="39" t="str">
        <f t="shared" si="39"/>
        <v>Nathan Walker</v>
      </c>
      <c r="F608" t="s">
        <v>1023</v>
      </c>
      <c r="G608" t="s">
        <v>93</v>
      </c>
      <c r="H608" s="292">
        <v>650000</v>
      </c>
      <c r="I608" s="292">
        <v>0</v>
      </c>
      <c r="J608" s="292">
        <v>650000</v>
      </c>
      <c r="K608" s="292" t="s">
        <v>8</v>
      </c>
      <c r="L608" s="292">
        <v>0</v>
      </c>
      <c r="M608" s="292">
        <v>0</v>
      </c>
      <c r="N608" s="292">
        <v>0</v>
      </c>
    </row>
    <row r="609" spans="1:14" x14ac:dyDescent="0.25">
      <c r="A609" t="s">
        <v>352</v>
      </c>
      <c r="B609" s="39">
        <f t="shared" si="36"/>
        <v>6</v>
      </c>
      <c r="C609" s="39" t="str">
        <f t="shared" si="37"/>
        <v>Nazem</v>
      </c>
      <c r="D609" s="39" t="str">
        <f t="shared" si="38"/>
        <v>Kadri</v>
      </c>
      <c r="E609" s="39" t="str">
        <f t="shared" si="39"/>
        <v>Nazem Kadri</v>
      </c>
      <c r="F609" t="s">
        <v>1044</v>
      </c>
      <c r="G609" t="s">
        <v>73</v>
      </c>
      <c r="H609" s="292">
        <v>4500000</v>
      </c>
      <c r="I609" s="292">
        <v>4500000</v>
      </c>
      <c r="J609" s="292">
        <v>4500000</v>
      </c>
      <c r="K609" s="292">
        <v>4500000</v>
      </c>
      <c r="L609" s="292">
        <v>4000000</v>
      </c>
      <c r="M609" s="292">
        <v>4000000</v>
      </c>
      <c r="N609" s="292" t="s">
        <v>7</v>
      </c>
    </row>
    <row r="610" spans="1:14" x14ac:dyDescent="0.25">
      <c r="A610" t="s">
        <v>673</v>
      </c>
      <c r="B610" s="39">
        <f t="shared" si="36"/>
        <v>5</v>
      </c>
      <c r="C610" s="39" t="str">
        <f t="shared" si="37"/>
        <v>Neal</v>
      </c>
      <c r="D610" s="39" t="str">
        <f t="shared" si="38"/>
        <v>Pionk</v>
      </c>
      <c r="E610" s="39" t="str">
        <f t="shared" si="39"/>
        <v>Neal Pionk</v>
      </c>
      <c r="F610" t="s">
        <v>1028</v>
      </c>
      <c r="G610" t="s">
        <v>388</v>
      </c>
      <c r="H610" s="292">
        <v>1775000</v>
      </c>
      <c r="I610" s="292">
        <v>0</v>
      </c>
      <c r="J610" s="292">
        <v>925000</v>
      </c>
      <c r="K610" s="292" t="s">
        <v>8</v>
      </c>
      <c r="L610" s="292">
        <v>0</v>
      </c>
      <c r="M610" s="292">
        <v>0</v>
      </c>
      <c r="N610" s="292">
        <v>0</v>
      </c>
    </row>
    <row r="611" spans="1:14" x14ac:dyDescent="0.25">
      <c r="A611" t="s">
        <v>887</v>
      </c>
      <c r="B611" s="39">
        <f t="shared" si="36"/>
        <v>7</v>
      </c>
      <c r="C611" s="39" t="str">
        <f t="shared" si="37"/>
        <v>Nelson</v>
      </c>
      <c r="D611" s="39" t="str">
        <f t="shared" si="38"/>
        <v>Nogier</v>
      </c>
      <c r="E611" s="39" t="str">
        <f t="shared" si="39"/>
        <v>Nelson Nogier</v>
      </c>
      <c r="F611" t="s">
        <v>1034</v>
      </c>
      <c r="G611" t="s">
        <v>82</v>
      </c>
      <c r="H611" s="292">
        <v>771667</v>
      </c>
      <c r="I611" s="292">
        <v>0</v>
      </c>
      <c r="J611" s="292">
        <v>770000</v>
      </c>
      <c r="K611" s="292" t="s">
        <v>8</v>
      </c>
      <c r="L611" s="292">
        <v>0</v>
      </c>
      <c r="M611" s="292">
        <v>0</v>
      </c>
      <c r="N611" s="292">
        <v>0</v>
      </c>
    </row>
    <row r="612" spans="1:14" x14ac:dyDescent="0.25">
      <c r="A612" t="s">
        <v>614</v>
      </c>
      <c r="B612" s="39">
        <f t="shared" si="36"/>
        <v>9</v>
      </c>
      <c r="C612" s="39" t="str">
        <f t="shared" si="37"/>
        <v>Nicholas</v>
      </c>
      <c r="D612" s="39" t="str">
        <f t="shared" si="38"/>
        <v>Caamano</v>
      </c>
      <c r="E612" s="39" t="str">
        <f t="shared" si="39"/>
        <v>Nicholas Caamano</v>
      </c>
      <c r="F612" t="s">
        <v>1025</v>
      </c>
      <c r="G612" t="s">
        <v>88</v>
      </c>
      <c r="H612" s="292">
        <v>745000</v>
      </c>
      <c r="I612" s="292">
        <v>745000</v>
      </c>
      <c r="J612" s="292">
        <v>720000</v>
      </c>
      <c r="K612" s="292">
        <v>795000</v>
      </c>
      <c r="L612" s="292" t="s">
        <v>8</v>
      </c>
      <c r="M612" s="292">
        <v>0</v>
      </c>
      <c r="N612" s="292">
        <v>0</v>
      </c>
    </row>
    <row r="613" spans="1:14" x14ac:dyDescent="0.25">
      <c r="A613" t="s">
        <v>482</v>
      </c>
      <c r="B613" s="39">
        <f t="shared" si="36"/>
        <v>5</v>
      </c>
      <c r="C613" s="39" t="str">
        <f t="shared" si="37"/>
        <v>Nick</v>
      </c>
      <c r="D613" s="39" t="str">
        <f t="shared" si="38"/>
        <v>Bjugstad</v>
      </c>
      <c r="E613" s="39" t="str">
        <f t="shared" si="39"/>
        <v>Nick Bjugstad</v>
      </c>
      <c r="F613" t="s">
        <v>1037</v>
      </c>
      <c r="G613" t="s">
        <v>88</v>
      </c>
      <c r="H613" s="292">
        <v>4099999</v>
      </c>
      <c r="I613" s="292">
        <v>4099999</v>
      </c>
      <c r="J613" s="292">
        <v>4300000</v>
      </c>
      <c r="K613" s="292">
        <v>5000000</v>
      </c>
      <c r="L613" s="292">
        <v>5250000</v>
      </c>
      <c r="M613" s="292" t="s">
        <v>7</v>
      </c>
      <c r="N613" s="292">
        <v>0</v>
      </c>
    </row>
    <row r="614" spans="1:14" x14ac:dyDescent="0.25">
      <c r="A614" t="s">
        <v>776</v>
      </c>
      <c r="B614" s="39">
        <f t="shared" si="36"/>
        <v>5</v>
      </c>
      <c r="C614" s="39" t="str">
        <f t="shared" si="37"/>
        <v>Nick</v>
      </c>
      <c r="D614" s="39" t="str">
        <f t="shared" si="38"/>
        <v>Bonino</v>
      </c>
      <c r="E614" s="39" t="str">
        <f t="shared" si="39"/>
        <v>Nick Bonino</v>
      </c>
      <c r="F614" t="s">
        <v>1026</v>
      </c>
      <c r="G614" t="s">
        <v>73</v>
      </c>
      <c r="H614" s="292">
        <v>4099999</v>
      </c>
      <c r="I614" s="292">
        <v>4099999</v>
      </c>
      <c r="J614" s="292">
        <v>4099999</v>
      </c>
      <c r="K614" s="292">
        <v>4099999</v>
      </c>
      <c r="L614" s="292">
        <v>4099999</v>
      </c>
      <c r="M614" s="292" t="s">
        <v>7</v>
      </c>
      <c r="N614" s="292">
        <v>0</v>
      </c>
    </row>
    <row r="615" spans="1:14" x14ac:dyDescent="0.25">
      <c r="A615" t="s">
        <v>848</v>
      </c>
      <c r="B615" s="39">
        <f t="shared" si="36"/>
        <v>5</v>
      </c>
      <c r="C615" s="39" t="str">
        <f t="shared" si="37"/>
        <v>Nick</v>
      </c>
      <c r="D615" s="39" t="str">
        <f t="shared" si="38"/>
        <v>Cousins</v>
      </c>
      <c r="E615" s="39" t="str">
        <f t="shared" si="39"/>
        <v>Nick Cousins</v>
      </c>
      <c r="F615" t="s">
        <v>1042</v>
      </c>
      <c r="G615" t="s">
        <v>73</v>
      </c>
      <c r="H615" s="292">
        <v>1000000</v>
      </c>
      <c r="I615" s="292">
        <v>0</v>
      </c>
      <c r="J615" s="292">
        <v>1050000</v>
      </c>
      <c r="K615" s="292" t="s">
        <v>8</v>
      </c>
      <c r="L615" s="292">
        <v>0</v>
      </c>
      <c r="M615" s="292">
        <v>0</v>
      </c>
      <c r="N615" s="292">
        <v>0</v>
      </c>
    </row>
    <row r="616" spans="1:14" x14ac:dyDescent="0.25">
      <c r="A616" t="s">
        <v>1132</v>
      </c>
      <c r="B616" s="39">
        <f t="shared" si="36"/>
        <v>5</v>
      </c>
      <c r="C616" s="39" t="str">
        <f t="shared" si="37"/>
        <v>Nick</v>
      </c>
      <c r="D616" s="39" t="str">
        <f t="shared" si="38"/>
        <v>Desimone</v>
      </c>
      <c r="E616" s="39" t="str">
        <f t="shared" si="39"/>
        <v>Nick Desimone</v>
      </c>
      <c r="F616" t="s">
        <v>1032</v>
      </c>
      <c r="G616" t="s">
        <v>82</v>
      </c>
      <c r="H616" s="292">
        <v>925000</v>
      </c>
      <c r="I616" s="292">
        <v>0</v>
      </c>
      <c r="J616" s="292">
        <v>925000</v>
      </c>
      <c r="K616" s="292" t="s">
        <v>8</v>
      </c>
      <c r="L616" s="292">
        <v>0</v>
      </c>
      <c r="M616" s="292">
        <v>0</v>
      </c>
      <c r="N616" s="292">
        <v>0</v>
      </c>
    </row>
    <row r="617" spans="1:14" x14ac:dyDescent="0.25">
      <c r="A617" t="s">
        <v>1086</v>
      </c>
      <c r="B617" s="39">
        <f t="shared" si="36"/>
        <v>5</v>
      </c>
      <c r="C617" s="39" t="str">
        <f t="shared" si="37"/>
        <v>Nick</v>
      </c>
      <c r="D617" s="39" t="str">
        <f t="shared" si="38"/>
        <v>Foligno</v>
      </c>
      <c r="E617" s="39" t="str">
        <f t="shared" si="39"/>
        <v>Nick Foligno</v>
      </c>
      <c r="F617" t="s">
        <v>1038</v>
      </c>
      <c r="G617" t="s">
        <v>93</v>
      </c>
      <c r="H617" s="292">
        <v>5500000</v>
      </c>
      <c r="I617" s="292">
        <v>5500000</v>
      </c>
      <c r="J617" s="292">
        <v>5500000</v>
      </c>
      <c r="K617" s="292">
        <v>5500000</v>
      </c>
      <c r="L617" s="292">
        <v>5500000</v>
      </c>
      <c r="M617" s="292" t="s">
        <v>7</v>
      </c>
      <c r="N617" s="292">
        <v>0</v>
      </c>
    </row>
    <row r="618" spans="1:14" x14ac:dyDescent="0.25">
      <c r="A618" t="s">
        <v>393</v>
      </c>
      <c r="B618" s="39">
        <f t="shared" si="36"/>
        <v>5</v>
      </c>
      <c r="C618" s="39" t="str">
        <f t="shared" si="37"/>
        <v>Nick</v>
      </c>
      <c r="D618" s="39" t="str">
        <f t="shared" si="38"/>
        <v>Jensen</v>
      </c>
      <c r="E618" s="39" t="str">
        <f t="shared" si="39"/>
        <v>Nick Jensen</v>
      </c>
      <c r="F618" t="s">
        <v>1045</v>
      </c>
      <c r="G618" t="s">
        <v>388</v>
      </c>
      <c r="H618" s="292">
        <v>812500</v>
      </c>
      <c r="I618" s="292">
        <v>0</v>
      </c>
      <c r="J618" s="292">
        <v>825000</v>
      </c>
      <c r="K618" s="292" t="s">
        <v>7</v>
      </c>
      <c r="L618" s="292">
        <v>0</v>
      </c>
      <c r="M618" s="292">
        <v>0</v>
      </c>
      <c r="N618" s="292">
        <v>0</v>
      </c>
    </row>
    <row r="619" spans="1:14" x14ac:dyDescent="0.25">
      <c r="A619" t="s">
        <v>358</v>
      </c>
      <c r="B619" s="39">
        <f t="shared" si="36"/>
        <v>5</v>
      </c>
      <c r="C619" s="39" t="str">
        <f t="shared" si="37"/>
        <v>Nick</v>
      </c>
      <c r="D619" s="39" t="str">
        <f t="shared" si="38"/>
        <v>Leddy</v>
      </c>
      <c r="E619" s="39" t="str">
        <f t="shared" si="39"/>
        <v>Nick Leddy</v>
      </c>
      <c r="F619" t="s">
        <v>1050</v>
      </c>
      <c r="G619" t="s">
        <v>389</v>
      </c>
      <c r="H619" s="292">
        <v>5500000</v>
      </c>
      <c r="I619" s="292">
        <v>5500000</v>
      </c>
      <c r="J619" s="292">
        <v>5500000</v>
      </c>
      <c r="K619" s="292">
        <v>6000000</v>
      </c>
      <c r="L619" s="292">
        <v>6500000</v>
      </c>
      <c r="M619" s="292">
        <v>7000000</v>
      </c>
      <c r="N619" s="292" t="s">
        <v>7</v>
      </c>
    </row>
    <row r="620" spans="1:14" x14ac:dyDescent="0.25">
      <c r="A620" t="s">
        <v>859</v>
      </c>
      <c r="B620" s="39">
        <f t="shared" si="36"/>
        <v>5</v>
      </c>
      <c r="C620" s="39" t="str">
        <f t="shared" si="37"/>
        <v>Nick</v>
      </c>
      <c r="D620" s="39" t="str">
        <f t="shared" si="38"/>
        <v>Merkley</v>
      </c>
      <c r="E620" s="39" t="str">
        <f t="shared" si="39"/>
        <v>Nick Merkley</v>
      </c>
      <c r="F620" t="s">
        <v>1042</v>
      </c>
      <c r="G620" t="s">
        <v>88</v>
      </c>
      <c r="H620" s="292">
        <v>1075830</v>
      </c>
      <c r="I620" s="292">
        <v>1075830</v>
      </c>
      <c r="J620" s="292">
        <v>832500</v>
      </c>
      <c r="K620" s="292">
        <v>832500</v>
      </c>
      <c r="L620" s="292" t="s">
        <v>8</v>
      </c>
      <c r="M620" s="292">
        <v>0</v>
      </c>
      <c r="N620" s="292">
        <v>0</v>
      </c>
    </row>
    <row r="621" spans="1:14" x14ac:dyDescent="0.25">
      <c r="A621" t="s">
        <v>240</v>
      </c>
      <c r="B621" s="39">
        <f t="shared" si="36"/>
        <v>5</v>
      </c>
      <c r="C621" s="39" t="str">
        <f t="shared" si="37"/>
        <v>Nick</v>
      </c>
      <c r="D621" s="39" t="str">
        <f t="shared" si="38"/>
        <v>Schmaltz</v>
      </c>
      <c r="E621" s="39" t="str">
        <f t="shared" si="39"/>
        <v>Nick Schmaltz</v>
      </c>
      <c r="F621" t="s">
        <v>1021</v>
      </c>
      <c r="G621" t="s">
        <v>73</v>
      </c>
      <c r="H621" s="292">
        <v>1541670</v>
      </c>
      <c r="I621" s="292">
        <v>0</v>
      </c>
      <c r="J621" s="292">
        <v>925000</v>
      </c>
      <c r="K621" s="292" t="s">
        <v>8</v>
      </c>
      <c r="L621" s="292">
        <v>0</v>
      </c>
      <c r="M621" s="292">
        <v>0</v>
      </c>
      <c r="N621" s="292">
        <v>0</v>
      </c>
    </row>
    <row r="622" spans="1:14" x14ac:dyDescent="0.25">
      <c r="A622" t="s">
        <v>774</v>
      </c>
      <c r="B622" s="39">
        <f t="shared" si="36"/>
        <v>5</v>
      </c>
      <c r="C622" s="39" t="str">
        <f t="shared" si="37"/>
        <v>Nick</v>
      </c>
      <c r="D622" s="39" t="str">
        <f t="shared" si="38"/>
        <v>Schneider</v>
      </c>
      <c r="E622" s="39" t="str">
        <f t="shared" si="39"/>
        <v>Nick Schneider</v>
      </c>
      <c r="F622" t="s">
        <v>1041</v>
      </c>
      <c r="G622" t="s">
        <v>128</v>
      </c>
      <c r="H622" s="292">
        <v>675000</v>
      </c>
      <c r="I622" s="292">
        <v>675000</v>
      </c>
      <c r="J622" s="292">
        <v>650000</v>
      </c>
      <c r="K622" s="292">
        <v>700000</v>
      </c>
      <c r="L622" s="292" t="s">
        <v>8</v>
      </c>
      <c r="M622" s="292">
        <v>0</v>
      </c>
      <c r="N622" s="292">
        <v>0</v>
      </c>
    </row>
    <row r="623" spans="1:14" x14ac:dyDescent="0.25">
      <c r="A623" t="s">
        <v>151</v>
      </c>
      <c r="B623" s="39">
        <f t="shared" si="36"/>
        <v>5</v>
      </c>
      <c r="C623" s="39" t="str">
        <f t="shared" si="37"/>
        <v>Nick</v>
      </c>
      <c r="D623" s="39" t="str">
        <f t="shared" si="38"/>
        <v>Suzuki</v>
      </c>
      <c r="E623" s="39" t="str">
        <f t="shared" si="39"/>
        <v>Nick Suzuki</v>
      </c>
      <c r="F623" t="s">
        <v>1051</v>
      </c>
      <c r="G623" t="s">
        <v>73</v>
      </c>
      <c r="H623" s="292">
        <v>1387500</v>
      </c>
      <c r="I623" s="292">
        <v>1387500</v>
      </c>
      <c r="J623" s="292">
        <v>925000</v>
      </c>
      <c r="K623" s="292">
        <v>925000</v>
      </c>
      <c r="L623" s="292" t="s">
        <v>8</v>
      </c>
      <c r="M623" s="292">
        <v>0</v>
      </c>
      <c r="N623" s="292">
        <v>0</v>
      </c>
    </row>
    <row r="624" spans="1:14" x14ac:dyDescent="0.25">
      <c r="A624" t="s">
        <v>303</v>
      </c>
      <c r="B624" s="39">
        <f t="shared" si="36"/>
        <v>8</v>
      </c>
      <c r="C624" s="39" t="str">
        <f t="shared" si="37"/>
        <v>Nicklas</v>
      </c>
      <c r="D624" s="39" t="str">
        <f t="shared" si="38"/>
        <v>Backstrom</v>
      </c>
      <c r="E624" s="39" t="str">
        <f t="shared" si="39"/>
        <v>Nicklas Backstrom</v>
      </c>
      <c r="F624" t="s">
        <v>1023</v>
      </c>
      <c r="G624" t="s">
        <v>73</v>
      </c>
      <c r="H624" s="292">
        <v>6700000</v>
      </c>
      <c r="I624" s="292">
        <v>6700000</v>
      </c>
      <c r="J624" s="292">
        <v>7500000</v>
      </c>
      <c r="K624" s="292">
        <v>8000000</v>
      </c>
      <c r="L624" s="292" t="s">
        <v>7</v>
      </c>
      <c r="M624" s="292">
        <v>0</v>
      </c>
      <c r="N624" s="292">
        <v>0</v>
      </c>
    </row>
    <row r="625" spans="1:14" x14ac:dyDescent="0.25">
      <c r="A625" t="s">
        <v>137</v>
      </c>
      <c r="B625" s="39">
        <f t="shared" si="36"/>
        <v>5</v>
      </c>
      <c r="C625" s="39" t="str">
        <f t="shared" si="37"/>
        <v>Nico</v>
      </c>
      <c r="D625" s="39" t="str">
        <f t="shared" si="38"/>
        <v>Hischier</v>
      </c>
      <c r="E625" s="39" t="str">
        <f t="shared" si="39"/>
        <v>Nico Hischier</v>
      </c>
      <c r="F625" t="s">
        <v>1048</v>
      </c>
      <c r="G625" t="s">
        <v>73</v>
      </c>
      <c r="H625" s="292">
        <v>3775000</v>
      </c>
      <c r="I625" s="292">
        <v>3775000</v>
      </c>
      <c r="J625" s="292">
        <v>925000</v>
      </c>
      <c r="K625" s="292">
        <v>925000</v>
      </c>
      <c r="L625" s="292" t="s">
        <v>8</v>
      </c>
      <c r="M625" s="292">
        <v>0</v>
      </c>
      <c r="N625" s="292">
        <v>0</v>
      </c>
    </row>
    <row r="626" spans="1:14" x14ac:dyDescent="0.25">
      <c r="A626" t="s">
        <v>1149</v>
      </c>
      <c r="B626" s="39">
        <f t="shared" si="36"/>
        <v>8</v>
      </c>
      <c r="C626" s="39" t="str">
        <f t="shared" si="37"/>
        <v>Nicolas</v>
      </c>
      <c r="D626" s="39" t="str">
        <f t="shared" si="38"/>
        <v>Aube-Kubel</v>
      </c>
      <c r="E626" s="39" t="str">
        <f t="shared" si="39"/>
        <v>Nicolas Aube-Kubel</v>
      </c>
      <c r="F626" t="s">
        <v>1031</v>
      </c>
      <c r="G626" t="s">
        <v>88</v>
      </c>
      <c r="H626" s="292">
        <v>871667</v>
      </c>
      <c r="I626" s="292">
        <v>0</v>
      </c>
      <c r="J626" s="292">
        <v>725000</v>
      </c>
      <c r="K626" s="292" t="s">
        <v>8</v>
      </c>
      <c r="L626" s="292">
        <v>0</v>
      </c>
      <c r="M626" s="292">
        <v>0</v>
      </c>
      <c r="N626" s="292">
        <v>0</v>
      </c>
    </row>
    <row r="627" spans="1:14" x14ac:dyDescent="0.25">
      <c r="A627" t="s">
        <v>171</v>
      </c>
      <c r="B627" s="39">
        <f t="shared" si="36"/>
        <v>8</v>
      </c>
      <c r="C627" s="39" t="str">
        <f t="shared" si="37"/>
        <v>Nicolas</v>
      </c>
      <c r="D627" s="39" t="str">
        <f t="shared" si="38"/>
        <v>Hague</v>
      </c>
      <c r="E627" s="39" t="str">
        <f t="shared" si="39"/>
        <v>Nicolas Hague</v>
      </c>
      <c r="F627" t="s">
        <v>1051</v>
      </c>
      <c r="G627" t="s">
        <v>82</v>
      </c>
      <c r="H627" s="292">
        <v>925000</v>
      </c>
      <c r="I627" s="292">
        <v>925000</v>
      </c>
      <c r="J627" s="292">
        <v>842500</v>
      </c>
      <c r="K627" s="292">
        <v>925000</v>
      </c>
      <c r="L627" s="292" t="s">
        <v>8</v>
      </c>
      <c r="M627" s="292">
        <v>0</v>
      </c>
      <c r="N627" s="292">
        <v>0</v>
      </c>
    </row>
    <row r="628" spans="1:14" x14ac:dyDescent="0.25">
      <c r="A628" t="s">
        <v>932</v>
      </c>
      <c r="B628" s="39">
        <f t="shared" si="36"/>
        <v>8</v>
      </c>
      <c r="C628" s="39" t="str">
        <f t="shared" si="37"/>
        <v>Nicolas</v>
      </c>
      <c r="D628" s="39" t="str">
        <f t="shared" si="38"/>
        <v>Meloche</v>
      </c>
      <c r="E628" s="39" t="str">
        <f t="shared" si="39"/>
        <v>Nicolas Meloche</v>
      </c>
      <c r="F628" t="s">
        <v>1043</v>
      </c>
      <c r="G628" t="s">
        <v>82</v>
      </c>
      <c r="H628" s="292">
        <v>925000</v>
      </c>
      <c r="I628" s="292">
        <v>925000</v>
      </c>
      <c r="J628" s="292">
        <v>842500</v>
      </c>
      <c r="K628" s="292">
        <v>925000</v>
      </c>
      <c r="L628" s="292" t="s">
        <v>8</v>
      </c>
      <c r="M628" s="292">
        <v>0</v>
      </c>
      <c r="N628" s="292">
        <v>0</v>
      </c>
    </row>
    <row r="629" spans="1:14" x14ac:dyDescent="0.25">
      <c r="A629" t="s">
        <v>1001</v>
      </c>
      <c r="B629" s="39">
        <f t="shared" si="36"/>
        <v>8</v>
      </c>
      <c r="C629" s="39" t="str">
        <f t="shared" si="37"/>
        <v>Nicolas</v>
      </c>
      <c r="D629" s="39" t="str">
        <f t="shared" si="38"/>
        <v>Roy</v>
      </c>
      <c r="E629" s="39" t="str">
        <f t="shared" si="39"/>
        <v>Nicolas Roy</v>
      </c>
      <c r="F629" t="s">
        <v>1046</v>
      </c>
      <c r="G629" t="s">
        <v>73</v>
      </c>
      <c r="H629" s="292">
        <v>790000</v>
      </c>
      <c r="I629" s="292">
        <v>790000</v>
      </c>
      <c r="J629" s="292">
        <v>730000</v>
      </c>
      <c r="K629" s="292">
        <v>700000</v>
      </c>
      <c r="L629" s="292" t="s">
        <v>8</v>
      </c>
      <c r="M629" s="292">
        <v>0</v>
      </c>
      <c r="N629" s="292">
        <v>0</v>
      </c>
    </row>
    <row r="630" spans="1:14" x14ac:dyDescent="0.25">
      <c r="A630" t="s">
        <v>225</v>
      </c>
      <c r="B630" s="39">
        <f t="shared" si="36"/>
        <v>7</v>
      </c>
      <c r="C630" s="39" t="str">
        <f t="shared" si="37"/>
        <v>Nikita</v>
      </c>
      <c r="D630" s="39" t="str">
        <f t="shared" si="38"/>
        <v>Kucherov</v>
      </c>
      <c r="E630" s="39" t="str">
        <f t="shared" si="39"/>
        <v>Nikita Kucherov</v>
      </c>
      <c r="F630" t="s">
        <v>1029</v>
      </c>
      <c r="G630" t="s">
        <v>88</v>
      </c>
      <c r="H630" s="292">
        <v>4766670</v>
      </c>
      <c r="I630" s="292">
        <v>0</v>
      </c>
      <c r="J630" s="292">
        <v>5550000</v>
      </c>
      <c r="K630" s="292" t="s">
        <v>8</v>
      </c>
      <c r="L630" s="292">
        <v>0</v>
      </c>
      <c r="M630" s="292">
        <v>0</v>
      </c>
      <c r="N630" s="292">
        <v>0</v>
      </c>
    </row>
    <row r="631" spans="1:14" x14ac:dyDescent="0.25">
      <c r="A631" t="s">
        <v>789</v>
      </c>
      <c r="B631" s="39">
        <f t="shared" si="36"/>
        <v>7</v>
      </c>
      <c r="C631" s="39" t="str">
        <f t="shared" si="37"/>
        <v>Nikita</v>
      </c>
      <c r="D631" s="39" t="str">
        <f t="shared" si="38"/>
        <v>Scherbak</v>
      </c>
      <c r="E631" s="39" t="str">
        <f t="shared" si="39"/>
        <v>Nikita Scherbak</v>
      </c>
      <c r="F631" t="s">
        <v>1033</v>
      </c>
      <c r="G631" t="s">
        <v>93</v>
      </c>
      <c r="H631" s="292">
        <v>1063330</v>
      </c>
      <c r="I631" s="292">
        <v>0</v>
      </c>
      <c r="J631" s="292">
        <v>832500</v>
      </c>
      <c r="K631" s="292" t="s">
        <v>8</v>
      </c>
      <c r="L631" s="292">
        <v>0</v>
      </c>
      <c r="M631" s="292">
        <v>0</v>
      </c>
      <c r="N631" s="292">
        <v>0</v>
      </c>
    </row>
    <row r="632" spans="1:14" x14ac:dyDescent="0.25">
      <c r="A632" t="s">
        <v>926</v>
      </c>
      <c r="B632" s="39">
        <f t="shared" si="36"/>
        <v>7</v>
      </c>
      <c r="C632" s="39" t="str">
        <f t="shared" si="37"/>
        <v>Nikita</v>
      </c>
      <c r="D632" s="39" t="str">
        <f t="shared" si="38"/>
        <v>Zadorov</v>
      </c>
      <c r="E632" s="39" t="str">
        <f t="shared" si="39"/>
        <v>Nikita Zadorov</v>
      </c>
      <c r="F632" t="s">
        <v>1043</v>
      </c>
      <c r="G632" t="s">
        <v>389</v>
      </c>
      <c r="H632" s="292">
        <v>2150000</v>
      </c>
      <c r="I632" s="292">
        <v>0</v>
      </c>
      <c r="J632" s="292">
        <v>2300000</v>
      </c>
      <c r="K632" s="292" t="s">
        <v>8</v>
      </c>
      <c r="L632" s="292">
        <v>0</v>
      </c>
      <c r="M632" s="292">
        <v>0</v>
      </c>
      <c r="N632" s="292">
        <v>0</v>
      </c>
    </row>
    <row r="633" spans="1:14" x14ac:dyDescent="0.25">
      <c r="A633" t="s">
        <v>339</v>
      </c>
      <c r="B633" s="39">
        <f t="shared" si="36"/>
        <v>7</v>
      </c>
      <c r="C633" s="39" t="str">
        <f t="shared" si="37"/>
        <v>Nikita</v>
      </c>
      <c r="D633" s="39" t="str">
        <f t="shared" si="38"/>
        <v>Zaitsev</v>
      </c>
      <c r="E633" s="39" t="str">
        <f t="shared" si="39"/>
        <v>Nikita Zaitsev</v>
      </c>
      <c r="F633" t="s">
        <v>1044</v>
      </c>
      <c r="G633" t="s">
        <v>388</v>
      </c>
      <c r="H633" s="292">
        <v>4500000</v>
      </c>
      <c r="I633" s="292">
        <v>4500000</v>
      </c>
      <c r="J633" s="292">
        <v>4500000</v>
      </c>
      <c r="K633" s="292">
        <v>4500000</v>
      </c>
      <c r="L633" s="292">
        <v>4500000</v>
      </c>
      <c r="M633" s="292">
        <v>4500000</v>
      </c>
      <c r="N633" s="292">
        <v>4500000</v>
      </c>
    </row>
    <row r="634" spans="1:14" x14ac:dyDescent="0.25">
      <c r="A634" t="s">
        <v>612</v>
      </c>
      <c r="B634" s="39">
        <f t="shared" si="36"/>
        <v>7</v>
      </c>
      <c r="C634" s="39" t="str">
        <f t="shared" si="37"/>
        <v>Niklas</v>
      </c>
      <c r="D634" s="39" t="str">
        <f t="shared" si="38"/>
        <v>Hansson</v>
      </c>
      <c r="E634" s="39" t="str">
        <f t="shared" si="39"/>
        <v>Niklas Hansson</v>
      </c>
      <c r="F634" t="s">
        <v>1025</v>
      </c>
      <c r="G634" t="s">
        <v>82</v>
      </c>
      <c r="H634" s="292">
        <v>925000</v>
      </c>
      <c r="I634" s="292">
        <v>0</v>
      </c>
      <c r="J634" s="292">
        <v>802500</v>
      </c>
      <c r="K634" s="292" t="s">
        <v>8</v>
      </c>
      <c r="L634" s="292">
        <v>0</v>
      </c>
      <c r="M634" s="292">
        <v>0</v>
      </c>
      <c r="N634" s="292">
        <v>0</v>
      </c>
    </row>
    <row r="635" spans="1:14" x14ac:dyDescent="0.25">
      <c r="A635" t="s">
        <v>1109</v>
      </c>
      <c r="B635" s="39">
        <f t="shared" si="36"/>
        <v>7</v>
      </c>
      <c r="C635" s="39" t="str">
        <f t="shared" si="37"/>
        <v>Niklas</v>
      </c>
      <c r="D635" s="39" t="str">
        <f t="shared" si="38"/>
        <v>Hjalmarsson</v>
      </c>
      <c r="E635" s="39" t="str">
        <f t="shared" si="39"/>
        <v>Niklas Hjalmarsson</v>
      </c>
      <c r="F635" t="s">
        <v>1042</v>
      </c>
      <c r="G635" t="s">
        <v>388</v>
      </c>
      <c r="H635" s="292">
        <v>4099999</v>
      </c>
      <c r="I635" s="292">
        <v>0</v>
      </c>
      <c r="J635" s="292">
        <v>4000000</v>
      </c>
      <c r="K635" s="292" t="s">
        <v>7</v>
      </c>
      <c r="L635" s="292">
        <v>0</v>
      </c>
      <c r="M635" s="292">
        <v>0</v>
      </c>
      <c r="N635" s="292">
        <v>0</v>
      </c>
    </row>
    <row r="636" spans="1:14" x14ac:dyDescent="0.25">
      <c r="A636" t="s">
        <v>1099</v>
      </c>
      <c r="B636" s="39">
        <f t="shared" si="36"/>
        <v>7</v>
      </c>
      <c r="C636" s="39" t="str">
        <f t="shared" si="37"/>
        <v>Niklas</v>
      </c>
      <c r="D636" s="39" t="str">
        <f t="shared" si="38"/>
        <v>Kronwall</v>
      </c>
      <c r="E636" s="39" t="str">
        <f t="shared" si="39"/>
        <v>Niklas Kronwall</v>
      </c>
      <c r="F636" t="s">
        <v>1045</v>
      </c>
      <c r="G636" t="s">
        <v>389</v>
      </c>
      <c r="H636" s="292">
        <v>4750000</v>
      </c>
      <c r="I636" s="292">
        <v>0</v>
      </c>
      <c r="J636" s="292">
        <v>1750000</v>
      </c>
      <c r="K636" s="292" t="s">
        <v>7</v>
      </c>
      <c r="L636" s="292">
        <v>0</v>
      </c>
      <c r="M636" s="292">
        <v>0</v>
      </c>
      <c r="N636" s="292">
        <v>0</v>
      </c>
    </row>
    <row r="637" spans="1:14" x14ac:dyDescent="0.25">
      <c r="A637" t="s">
        <v>838</v>
      </c>
      <c r="B637" s="39">
        <f t="shared" si="36"/>
        <v>8</v>
      </c>
      <c r="C637" s="39" t="str">
        <f t="shared" si="37"/>
        <v>Nikolay</v>
      </c>
      <c r="D637" s="39" t="str">
        <f t="shared" si="38"/>
        <v>Goldobin</v>
      </c>
      <c r="E637" s="39" t="str">
        <f t="shared" si="39"/>
        <v>Nikolay Goldobin</v>
      </c>
      <c r="F637" t="s">
        <v>1047</v>
      </c>
      <c r="G637" t="s">
        <v>88</v>
      </c>
      <c r="H637" s="292">
        <v>1075830</v>
      </c>
      <c r="I637" s="292">
        <v>0</v>
      </c>
      <c r="J637" s="292">
        <v>832500</v>
      </c>
      <c r="K637" s="292" t="s">
        <v>8</v>
      </c>
      <c r="L637" s="292">
        <v>0</v>
      </c>
      <c r="M637" s="292">
        <v>0</v>
      </c>
      <c r="N637" s="292">
        <v>0</v>
      </c>
    </row>
    <row r="638" spans="1:14" x14ac:dyDescent="0.25">
      <c r="A638" t="s">
        <v>463</v>
      </c>
      <c r="B638" s="39">
        <f t="shared" si="36"/>
        <v>5</v>
      </c>
      <c r="C638" s="39" t="str">
        <f t="shared" si="37"/>
        <v>Nino</v>
      </c>
      <c r="D638" s="39" t="str">
        <f t="shared" si="38"/>
        <v>Niederreiter</v>
      </c>
      <c r="E638" s="39" t="str">
        <f t="shared" si="39"/>
        <v>Nino Niederreiter</v>
      </c>
      <c r="F638" t="s">
        <v>1035</v>
      </c>
      <c r="G638" t="s">
        <v>88</v>
      </c>
      <c r="H638" s="292">
        <v>5250000</v>
      </c>
      <c r="I638" s="292">
        <v>5250000</v>
      </c>
      <c r="J638" s="292">
        <v>6075000</v>
      </c>
      <c r="K638" s="292">
        <v>5850000</v>
      </c>
      <c r="L638" s="292">
        <v>4250000</v>
      </c>
      <c r="M638" s="292">
        <v>5475000</v>
      </c>
      <c r="N638" s="292" t="s">
        <v>7</v>
      </c>
    </row>
    <row r="639" spans="1:14" x14ac:dyDescent="0.25">
      <c r="A639" t="s">
        <v>795</v>
      </c>
      <c r="B639" s="39">
        <f t="shared" si="36"/>
        <v>5</v>
      </c>
      <c r="C639" s="39" t="str">
        <f t="shared" si="37"/>
        <v>Noah</v>
      </c>
      <c r="D639" s="39" t="str">
        <f t="shared" si="38"/>
        <v>Juulsen</v>
      </c>
      <c r="E639" s="39" t="str">
        <f t="shared" si="39"/>
        <v>Noah Juulsen</v>
      </c>
      <c r="F639" t="s">
        <v>1033</v>
      </c>
      <c r="G639" t="s">
        <v>388</v>
      </c>
      <c r="H639" s="292">
        <v>1063330</v>
      </c>
      <c r="I639" s="292">
        <v>1063330</v>
      </c>
      <c r="J639" s="292">
        <v>832500</v>
      </c>
      <c r="K639" s="292">
        <v>832500</v>
      </c>
      <c r="L639" s="292" t="s">
        <v>8</v>
      </c>
      <c r="M639" s="292">
        <v>0</v>
      </c>
      <c r="N639" s="292">
        <v>0</v>
      </c>
    </row>
    <row r="640" spans="1:14" x14ac:dyDescent="0.25">
      <c r="A640" t="s">
        <v>548</v>
      </c>
      <c r="B640" s="39">
        <f t="shared" si="36"/>
        <v>5</v>
      </c>
      <c r="C640" s="39" t="str">
        <f t="shared" si="37"/>
        <v>Noel</v>
      </c>
      <c r="D640" s="39" t="str">
        <f t="shared" si="38"/>
        <v>Acciari</v>
      </c>
      <c r="E640" s="39" t="str">
        <f t="shared" si="39"/>
        <v>Noel Acciari</v>
      </c>
      <c r="F640" t="s">
        <v>1040</v>
      </c>
      <c r="G640" t="s">
        <v>73</v>
      </c>
      <c r="H640" s="292">
        <v>725000</v>
      </c>
      <c r="I640" s="292">
        <v>0</v>
      </c>
      <c r="J640" s="292">
        <v>750000</v>
      </c>
      <c r="K640" s="292" t="s">
        <v>8</v>
      </c>
      <c r="L640" s="292">
        <v>0</v>
      </c>
      <c r="M640" s="292">
        <v>0</v>
      </c>
      <c r="N640" s="292">
        <v>0</v>
      </c>
    </row>
    <row r="641" spans="1:14" x14ac:dyDescent="0.25">
      <c r="A641" t="s">
        <v>138</v>
      </c>
      <c r="B641" s="39">
        <f t="shared" si="36"/>
        <v>6</v>
      </c>
      <c r="C641" s="39" t="str">
        <f t="shared" si="37"/>
        <v>Nolan</v>
      </c>
      <c r="D641" s="39" t="str">
        <f t="shared" si="38"/>
        <v>Patrick</v>
      </c>
      <c r="E641" s="39" t="str">
        <f t="shared" si="39"/>
        <v>Nolan Patrick</v>
      </c>
      <c r="F641" t="s">
        <v>1031</v>
      </c>
      <c r="G641" t="s">
        <v>73</v>
      </c>
      <c r="H641" s="292">
        <v>3575000</v>
      </c>
      <c r="I641" s="292">
        <v>3575000</v>
      </c>
      <c r="J641" s="292">
        <v>925000</v>
      </c>
      <c r="K641" s="292">
        <v>925000</v>
      </c>
      <c r="L641" s="292" t="s">
        <v>8</v>
      </c>
      <c r="M641" s="292">
        <v>0</v>
      </c>
      <c r="N641" s="292">
        <v>0</v>
      </c>
    </row>
    <row r="642" spans="1:14" x14ac:dyDescent="0.25">
      <c r="A642" t="s">
        <v>539</v>
      </c>
      <c r="B642" s="39">
        <f t="shared" si="36"/>
        <v>5</v>
      </c>
      <c r="C642" s="39" t="str">
        <f t="shared" si="37"/>
        <v>Oleg</v>
      </c>
      <c r="D642" s="39" t="str">
        <f t="shared" si="38"/>
        <v>Sosunov</v>
      </c>
      <c r="E642" s="39" t="str">
        <f t="shared" si="39"/>
        <v>Oleg Sosunov</v>
      </c>
      <c r="F642" t="s">
        <v>1029</v>
      </c>
      <c r="G642" t="s">
        <v>82</v>
      </c>
      <c r="H642" s="292">
        <v>724067</v>
      </c>
      <c r="I642" s="292">
        <v>724067</v>
      </c>
      <c r="J642" s="292">
        <v>700000</v>
      </c>
      <c r="K642" s="292">
        <v>750000</v>
      </c>
      <c r="L642" s="292" t="s">
        <v>8</v>
      </c>
      <c r="M642" s="292">
        <v>0</v>
      </c>
      <c r="N642" s="292">
        <v>0</v>
      </c>
    </row>
    <row r="643" spans="1:14" x14ac:dyDescent="0.25">
      <c r="A643" t="s">
        <v>315</v>
      </c>
      <c r="B643" s="39">
        <f t="shared" ref="B643:B706" si="40">SEARCH(" ",A643,1)</f>
        <v>7</v>
      </c>
      <c r="C643" s="39" t="str">
        <f t="shared" ref="C643:C706" si="41">LEFT(A643,B643-1)</f>
        <v>Oliver</v>
      </c>
      <c r="D643" s="39" t="str">
        <f t="shared" ref="D643:D706" si="42">MID(A643,B643+1,LEN(A643)-B643)</f>
        <v>Ekman-Larsson</v>
      </c>
      <c r="E643" s="39" t="str">
        <f t="shared" ref="E643:E706" si="43">C643&amp;" "&amp;D643</f>
        <v>Oliver Ekman-Larsson</v>
      </c>
      <c r="F643" t="s">
        <v>1042</v>
      </c>
      <c r="G643" t="s">
        <v>389</v>
      </c>
      <c r="H643" s="292">
        <v>5500000</v>
      </c>
      <c r="I643" s="292">
        <v>0</v>
      </c>
      <c r="J643" s="292">
        <v>7000000</v>
      </c>
      <c r="K643" s="292" t="s">
        <v>7</v>
      </c>
      <c r="L643" s="292">
        <v>0</v>
      </c>
      <c r="M643" s="292">
        <v>0</v>
      </c>
      <c r="N643" s="292">
        <v>0</v>
      </c>
    </row>
    <row r="644" spans="1:14" x14ac:dyDescent="0.25">
      <c r="A644" t="s">
        <v>770</v>
      </c>
      <c r="B644" s="39">
        <f t="shared" si="40"/>
        <v>7</v>
      </c>
      <c r="C644" s="39" t="str">
        <f t="shared" si="41"/>
        <v>Oliver</v>
      </c>
      <c r="D644" s="39" t="str">
        <f t="shared" si="42"/>
        <v>Kylington</v>
      </c>
      <c r="E644" s="39" t="str">
        <f t="shared" si="43"/>
        <v>Oliver Kylington</v>
      </c>
      <c r="F644" t="s">
        <v>1041</v>
      </c>
      <c r="G644" t="s">
        <v>82</v>
      </c>
      <c r="H644" s="292">
        <v>863333</v>
      </c>
      <c r="I644" s="292">
        <v>863333</v>
      </c>
      <c r="J644" s="292">
        <v>700000</v>
      </c>
      <c r="K644" s="292">
        <v>750000</v>
      </c>
      <c r="L644" s="292" t="s">
        <v>8</v>
      </c>
      <c r="M644" s="292">
        <v>0</v>
      </c>
      <c r="N644" s="292">
        <v>0</v>
      </c>
    </row>
    <row r="645" spans="1:14" x14ac:dyDescent="0.25">
      <c r="A645" t="s">
        <v>1110</v>
      </c>
      <c r="B645" s="39">
        <f t="shared" si="40"/>
        <v>5</v>
      </c>
      <c r="C645" s="39" t="str">
        <f t="shared" si="41"/>
        <v>Olli</v>
      </c>
      <c r="D645" s="39" t="str">
        <f t="shared" si="42"/>
        <v>Maatta</v>
      </c>
      <c r="E645" s="39" t="str">
        <f t="shared" si="43"/>
        <v>Olli Maatta</v>
      </c>
      <c r="F645" t="s">
        <v>1024</v>
      </c>
      <c r="G645" t="s">
        <v>389</v>
      </c>
      <c r="H645" s="292">
        <v>4083330</v>
      </c>
      <c r="I645" s="292">
        <v>4083330</v>
      </c>
      <c r="J645" s="292">
        <v>4083300</v>
      </c>
      <c r="K645" s="292">
        <v>4083300</v>
      </c>
      <c r="L645" s="292">
        <v>4083300</v>
      </c>
      <c r="M645" s="292">
        <v>4083500</v>
      </c>
      <c r="N645" s="292" t="s">
        <v>7</v>
      </c>
    </row>
    <row r="646" spans="1:14" x14ac:dyDescent="0.25">
      <c r="A646" t="s">
        <v>522</v>
      </c>
      <c r="B646" s="39">
        <f t="shared" si="40"/>
        <v>7</v>
      </c>
      <c r="C646" s="39" t="str">
        <f t="shared" si="41"/>
        <v>Ondrej</v>
      </c>
      <c r="D646" s="39" t="str">
        <f t="shared" si="42"/>
        <v>Palat</v>
      </c>
      <c r="E646" s="39" t="str">
        <f t="shared" si="43"/>
        <v>Ondrej Palat</v>
      </c>
      <c r="F646" t="s">
        <v>1029</v>
      </c>
      <c r="G646" t="s">
        <v>93</v>
      </c>
      <c r="H646" s="292">
        <v>5300000</v>
      </c>
      <c r="I646" s="292">
        <v>5300000</v>
      </c>
      <c r="J646" s="292">
        <v>6855000</v>
      </c>
      <c r="K646" s="292">
        <v>5300000</v>
      </c>
      <c r="L646" s="292">
        <v>3445000</v>
      </c>
      <c r="M646" s="292">
        <v>5300000</v>
      </c>
      <c r="N646" s="292" t="s">
        <v>7</v>
      </c>
    </row>
    <row r="647" spans="1:14" x14ac:dyDescent="0.25">
      <c r="A647" t="s">
        <v>616</v>
      </c>
      <c r="B647" s="39">
        <f t="shared" si="40"/>
        <v>7</v>
      </c>
      <c r="C647" s="39" t="str">
        <f t="shared" si="41"/>
        <v>Ondrej</v>
      </c>
      <c r="D647" s="39" t="str">
        <f t="shared" si="42"/>
        <v>Vala</v>
      </c>
      <c r="E647" s="39" t="str">
        <f t="shared" si="43"/>
        <v>Ondrej Vala</v>
      </c>
      <c r="F647" t="s">
        <v>1025</v>
      </c>
      <c r="G647" t="s">
        <v>82</v>
      </c>
      <c r="H647" s="292">
        <v>680000</v>
      </c>
      <c r="I647" s="292">
        <v>0</v>
      </c>
      <c r="J647" s="292">
        <v>705000</v>
      </c>
      <c r="K647" s="292" t="s">
        <v>8</v>
      </c>
      <c r="L647" s="292">
        <v>0</v>
      </c>
      <c r="M647" s="292">
        <v>0</v>
      </c>
      <c r="N647" s="292">
        <v>0</v>
      </c>
    </row>
    <row r="648" spans="1:14" x14ac:dyDescent="0.25">
      <c r="A648" t="s">
        <v>362</v>
      </c>
      <c r="B648" s="39">
        <f t="shared" si="40"/>
        <v>6</v>
      </c>
      <c r="C648" s="39" t="str">
        <f t="shared" si="41"/>
        <v>Oscar</v>
      </c>
      <c r="D648" s="39" t="str">
        <f t="shared" si="42"/>
        <v>Klefbom</v>
      </c>
      <c r="E648" s="39" t="str">
        <f t="shared" si="43"/>
        <v>Oscar Klefbom</v>
      </c>
      <c r="F648" t="s">
        <v>1030</v>
      </c>
      <c r="G648" t="s">
        <v>389</v>
      </c>
      <c r="H648" s="292">
        <v>4167000</v>
      </c>
      <c r="I648" s="292">
        <v>4167000</v>
      </c>
      <c r="J648" s="292">
        <v>4000000</v>
      </c>
      <c r="K648" s="292">
        <v>4500000</v>
      </c>
      <c r="L648" s="292">
        <v>4500000</v>
      </c>
      <c r="M648" s="292">
        <v>4500000</v>
      </c>
      <c r="N648" s="292">
        <v>5169000</v>
      </c>
    </row>
    <row r="649" spans="1:14" x14ac:dyDescent="0.25">
      <c r="A649" t="s">
        <v>809</v>
      </c>
      <c r="B649" s="39">
        <f t="shared" si="40"/>
        <v>6</v>
      </c>
      <c r="C649" s="39" t="str">
        <f t="shared" si="41"/>
        <v>Oscar</v>
      </c>
      <c r="D649" s="39" t="str">
        <f t="shared" si="42"/>
        <v>Lindberg</v>
      </c>
      <c r="E649" s="39" t="str">
        <f t="shared" si="43"/>
        <v>Oscar Lindberg</v>
      </c>
      <c r="F649" t="s">
        <v>1051</v>
      </c>
      <c r="G649" t="s">
        <v>73</v>
      </c>
      <c r="H649" s="292">
        <v>1700000</v>
      </c>
      <c r="I649" s="292">
        <v>0</v>
      </c>
      <c r="J649" s="292">
        <v>1800000</v>
      </c>
      <c r="K649" s="292" t="s">
        <v>7</v>
      </c>
      <c r="L649" s="292">
        <v>0</v>
      </c>
      <c r="M649" s="292">
        <v>0</v>
      </c>
      <c r="N649" s="292">
        <v>0</v>
      </c>
    </row>
    <row r="650" spans="1:14" x14ac:dyDescent="0.25">
      <c r="A650" t="s">
        <v>892</v>
      </c>
      <c r="B650" s="39">
        <f t="shared" si="40"/>
        <v>6</v>
      </c>
      <c r="C650" s="39" t="str">
        <f t="shared" si="41"/>
        <v>Oskar</v>
      </c>
      <c r="D650" s="39" t="str">
        <f t="shared" si="42"/>
        <v>Lindblom</v>
      </c>
      <c r="E650" s="39" t="str">
        <f t="shared" si="43"/>
        <v>Oskar Lindblom</v>
      </c>
      <c r="F650" t="s">
        <v>1031</v>
      </c>
      <c r="G650" t="s">
        <v>93</v>
      </c>
      <c r="H650" s="292">
        <v>1137500</v>
      </c>
      <c r="I650" s="292">
        <v>1137500</v>
      </c>
      <c r="J650" s="292">
        <v>925000</v>
      </c>
      <c r="K650" s="292">
        <v>925000</v>
      </c>
      <c r="L650" s="292" t="s">
        <v>8</v>
      </c>
      <c r="M650" s="292">
        <v>0</v>
      </c>
      <c r="N650" s="292">
        <v>0</v>
      </c>
    </row>
    <row r="651" spans="1:14" x14ac:dyDescent="0.25">
      <c r="A651" t="s">
        <v>148</v>
      </c>
      <c r="B651" s="39">
        <f t="shared" si="40"/>
        <v>5</v>
      </c>
      <c r="C651" s="39" t="str">
        <f t="shared" si="41"/>
        <v>Owen</v>
      </c>
      <c r="D651" s="39" t="str">
        <f t="shared" si="42"/>
        <v>Tippett</v>
      </c>
      <c r="E651" s="39" t="str">
        <f t="shared" si="43"/>
        <v>Owen Tippett</v>
      </c>
      <c r="F651" t="s">
        <v>1037</v>
      </c>
      <c r="G651" t="s">
        <v>88</v>
      </c>
      <c r="H651" s="292">
        <v>1757500</v>
      </c>
      <c r="I651" s="292">
        <v>1757500</v>
      </c>
      <c r="J651" s="292">
        <v>925000</v>
      </c>
      <c r="K651" s="292">
        <v>925000</v>
      </c>
      <c r="L651" s="292" t="s">
        <v>8</v>
      </c>
      <c r="M651" s="292">
        <v>0</v>
      </c>
      <c r="N651" s="292">
        <v>0</v>
      </c>
    </row>
    <row r="652" spans="1:14" x14ac:dyDescent="0.25">
      <c r="A652" t="s">
        <v>318</v>
      </c>
      <c r="B652" s="39">
        <f t="shared" si="40"/>
        <v>5</v>
      </c>
      <c r="C652" s="39" t="str">
        <f t="shared" si="41"/>
        <v>P.K.</v>
      </c>
      <c r="D652" s="39" t="str">
        <f t="shared" si="42"/>
        <v>Subban</v>
      </c>
      <c r="E652" s="39" t="str">
        <f t="shared" si="43"/>
        <v>P.K. Subban</v>
      </c>
      <c r="F652" t="s">
        <v>1026</v>
      </c>
      <c r="G652" t="s">
        <v>388</v>
      </c>
      <c r="H652" s="292">
        <v>9000000</v>
      </c>
      <c r="I652" s="292">
        <v>9000000</v>
      </c>
      <c r="J652" s="292">
        <v>10000000</v>
      </c>
      <c r="K652" s="292">
        <v>10000000</v>
      </c>
      <c r="L652" s="292">
        <v>8000000</v>
      </c>
      <c r="M652" s="292">
        <v>8000000</v>
      </c>
      <c r="N652" s="292" t="s">
        <v>7</v>
      </c>
    </row>
    <row r="653" spans="1:14" x14ac:dyDescent="0.25">
      <c r="A653" t="s">
        <v>700</v>
      </c>
      <c r="B653" s="39">
        <f t="shared" si="40"/>
        <v>7</v>
      </c>
      <c r="C653" s="39" t="str">
        <f t="shared" si="41"/>
        <v>Parker</v>
      </c>
      <c r="D653" s="39" t="str">
        <f t="shared" si="42"/>
        <v>Kelly</v>
      </c>
      <c r="E653" s="39" t="str">
        <f t="shared" si="43"/>
        <v>Parker Kelly</v>
      </c>
      <c r="F653" t="s">
        <v>1039</v>
      </c>
      <c r="G653" t="s">
        <v>73</v>
      </c>
      <c r="H653" s="292">
        <v>746667</v>
      </c>
      <c r="I653" s="292">
        <v>746667</v>
      </c>
      <c r="J653" s="292">
        <v>730000</v>
      </c>
      <c r="K653" s="292">
        <v>780000</v>
      </c>
      <c r="L653" s="292" t="s">
        <v>8</v>
      </c>
      <c r="M653" s="292">
        <v>0</v>
      </c>
      <c r="N653" s="292">
        <v>0</v>
      </c>
    </row>
    <row r="654" spans="1:14" x14ac:dyDescent="0.25">
      <c r="A654" t="s">
        <v>918</v>
      </c>
      <c r="B654" s="39">
        <f t="shared" si="40"/>
        <v>7</v>
      </c>
      <c r="C654" s="39" t="str">
        <f t="shared" si="41"/>
        <v>Parker</v>
      </c>
      <c r="D654" s="39" t="str">
        <f t="shared" si="42"/>
        <v>Wotherspoon</v>
      </c>
      <c r="E654" s="39" t="str">
        <f t="shared" si="43"/>
        <v>Parker Wotherspoon</v>
      </c>
      <c r="F654" t="s">
        <v>1050</v>
      </c>
      <c r="G654" t="s">
        <v>82</v>
      </c>
      <c r="H654" s="292">
        <v>858333</v>
      </c>
      <c r="I654" s="292">
        <v>0</v>
      </c>
      <c r="J654" s="292">
        <v>812500</v>
      </c>
      <c r="K654" s="292" t="s">
        <v>8</v>
      </c>
      <c r="L654" s="292">
        <v>0</v>
      </c>
      <c r="M654" s="292">
        <v>0</v>
      </c>
      <c r="N654" s="292">
        <v>0</v>
      </c>
    </row>
    <row r="655" spans="1:14" x14ac:dyDescent="0.25">
      <c r="A655" t="s">
        <v>900</v>
      </c>
      <c r="B655" s="39">
        <f t="shared" si="40"/>
        <v>7</v>
      </c>
      <c r="C655" s="39" t="str">
        <f t="shared" si="41"/>
        <v>Pascal</v>
      </c>
      <c r="D655" s="39" t="str">
        <f t="shared" si="42"/>
        <v>Laberge</v>
      </c>
      <c r="E655" s="39" t="str">
        <f t="shared" si="43"/>
        <v>Pascal Laberge</v>
      </c>
      <c r="F655" t="s">
        <v>1031</v>
      </c>
      <c r="G655" t="s">
        <v>73</v>
      </c>
      <c r="H655" s="292">
        <v>925000</v>
      </c>
      <c r="I655" s="292">
        <v>0</v>
      </c>
      <c r="J655" s="292">
        <v>867500</v>
      </c>
      <c r="K655" s="292" t="s">
        <v>8</v>
      </c>
      <c r="L655" s="292">
        <v>0</v>
      </c>
      <c r="M655" s="292">
        <v>0</v>
      </c>
      <c r="N655" s="292">
        <v>0</v>
      </c>
    </row>
    <row r="656" spans="1:14" x14ac:dyDescent="0.25">
      <c r="A656" t="s">
        <v>1066</v>
      </c>
      <c r="B656" s="39">
        <f t="shared" si="40"/>
        <v>8</v>
      </c>
      <c r="C656" s="39" t="str">
        <f t="shared" si="41"/>
        <v>Patrice</v>
      </c>
      <c r="D656" s="39" t="str">
        <f t="shared" si="42"/>
        <v>Bergeron</v>
      </c>
      <c r="E656" s="39" t="str">
        <f t="shared" si="43"/>
        <v>Patrice Bergeron</v>
      </c>
      <c r="F656" t="s">
        <v>1040</v>
      </c>
      <c r="G656" t="s">
        <v>73</v>
      </c>
      <c r="H656" s="292">
        <v>6875000</v>
      </c>
      <c r="I656" s="292">
        <v>6875000</v>
      </c>
      <c r="J656" s="292">
        <v>6875000</v>
      </c>
      <c r="K656" s="292">
        <v>4375000</v>
      </c>
      <c r="L656" s="292">
        <v>4375000</v>
      </c>
      <c r="M656" s="292">
        <v>4375000</v>
      </c>
      <c r="N656" s="292" t="s">
        <v>7</v>
      </c>
    </row>
    <row r="657" spans="1:14" x14ac:dyDescent="0.25">
      <c r="A657" t="s">
        <v>712</v>
      </c>
      <c r="B657" s="39">
        <f t="shared" si="40"/>
        <v>8</v>
      </c>
      <c r="C657" s="39" t="str">
        <f t="shared" si="41"/>
        <v>Patrick</v>
      </c>
      <c r="D657" s="39" t="str">
        <f t="shared" si="42"/>
        <v>Eaves</v>
      </c>
      <c r="E657" s="39" t="str">
        <f t="shared" si="43"/>
        <v>Patrick Eaves</v>
      </c>
      <c r="F657" t="s">
        <v>1027</v>
      </c>
      <c r="G657" t="s">
        <v>88</v>
      </c>
      <c r="H657" s="292">
        <v>3150000</v>
      </c>
      <c r="I657" s="292">
        <v>3150000</v>
      </c>
      <c r="J657" s="292">
        <v>3150000</v>
      </c>
      <c r="K657" s="292">
        <v>3000000</v>
      </c>
      <c r="L657" s="292" t="s">
        <v>7</v>
      </c>
      <c r="M657" s="292">
        <v>0</v>
      </c>
      <c r="N657" s="292">
        <v>0</v>
      </c>
    </row>
    <row r="658" spans="1:14" x14ac:dyDescent="0.25">
      <c r="A658" t="s">
        <v>326</v>
      </c>
      <c r="B658" s="39">
        <f t="shared" si="40"/>
        <v>8</v>
      </c>
      <c r="C658" s="39" t="str">
        <f t="shared" si="41"/>
        <v>Patrick</v>
      </c>
      <c r="D658" s="39" t="str">
        <f t="shared" si="42"/>
        <v>Kane</v>
      </c>
      <c r="E658" s="39" t="str">
        <f t="shared" si="43"/>
        <v>Patrick Kane</v>
      </c>
      <c r="F658" t="s">
        <v>1021</v>
      </c>
      <c r="G658" t="s">
        <v>88</v>
      </c>
      <c r="H658" s="292">
        <v>10500000</v>
      </c>
      <c r="I658" s="292">
        <v>10500000</v>
      </c>
      <c r="J658" s="292">
        <v>12000000</v>
      </c>
      <c r="K658" s="292">
        <v>9800000</v>
      </c>
      <c r="L658" s="292">
        <v>7000000</v>
      </c>
      <c r="M658" s="292">
        <v>6900000</v>
      </c>
      <c r="N658" s="292">
        <v>6900000</v>
      </c>
    </row>
    <row r="659" spans="1:14" x14ac:dyDescent="0.25">
      <c r="A659" t="s">
        <v>939</v>
      </c>
      <c r="B659" s="39">
        <f t="shared" si="40"/>
        <v>8</v>
      </c>
      <c r="C659" s="39" t="str">
        <f t="shared" si="41"/>
        <v>Patrick</v>
      </c>
      <c r="D659" s="39" t="str">
        <f t="shared" si="42"/>
        <v>Marleau</v>
      </c>
      <c r="E659" s="39" t="str">
        <f t="shared" si="43"/>
        <v>Patrick Marleau</v>
      </c>
      <c r="F659" t="s">
        <v>1044</v>
      </c>
      <c r="G659" t="s">
        <v>93</v>
      </c>
      <c r="H659" s="292">
        <v>6250000</v>
      </c>
      <c r="I659" s="292">
        <v>6250000</v>
      </c>
      <c r="J659" s="292">
        <v>6000000</v>
      </c>
      <c r="K659" s="292">
        <v>4250000</v>
      </c>
      <c r="L659" s="292" t="s">
        <v>7</v>
      </c>
      <c r="M659" s="292">
        <v>0</v>
      </c>
      <c r="N659" s="292">
        <v>0</v>
      </c>
    </row>
    <row r="660" spans="1:14" x14ac:dyDescent="0.25">
      <c r="A660" t="s">
        <v>735</v>
      </c>
      <c r="B660" s="39">
        <f t="shared" si="40"/>
        <v>7</v>
      </c>
      <c r="C660" s="39" t="str">
        <f t="shared" si="41"/>
        <v>Patrik</v>
      </c>
      <c r="D660" s="39" t="str">
        <f t="shared" si="42"/>
        <v>Berglund</v>
      </c>
      <c r="E660" s="39" t="str">
        <f t="shared" si="43"/>
        <v>Patrik Berglund</v>
      </c>
      <c r="F660" t="s">
        <v>1049</v>
      </c>
      <c r="G660" t="s">
        <v>73</v>
      </c>
      <c r="H660" s="292">
        <v>3850000</v>
      </c>
      <c r="I660" s="292">
        <v>3850000</v>
      </c>
      <c r="J660" s="292">
        <v>4700000</v>
      </c>
      <c r="K660" s="292">
        <v>4500000</v>
      </c>
      <c r="L660" s="292">
        <v>2900000</v>
      </c>
      <c r="M660" s="292">
        <v>2450000</v>
      </c>
      <c r="N660" s="292" t="s">
        <v>7</v>
      </c>
    </row>
    <row r="661" spans="1:14" x14ac:dyDescent="0.25">
      <c r="A661" t="s">
        <v>263</v>
      </c>
      <c r="B661" s="39">
        <f t="shared" si="40"/>
        <v>7</v>
      </c>
      <c r="C661" s="39" t="str">
        <f t="shared" si="41"/>
        <v>Patrik</v>
      </c>
      <c r="D661" s="39" t="str">
        <f t="shared" si="42"/>
        <v>Laine</v>
      </c>
      <c r="E661" s="39" t="str">
        <f t="shared" si="43"/>
        <v>Patrik Laine</v>
      </c>
      <c r="F661" t="s">
        <v>1034</v>
      </c>
      <c r="G661" t="s">
        <v>88</v>
      </c>
      <c r="H661" s="292">
        <v>3575000</v>
      </c>
      <c r="I661" s="292">
        <v>0</v>
      </c>
      <c r="J661" s="292">
        <v>925000</v>
      </c>
      <c r="K661" s="292" t="s">
        <v>8</v>
      </c>
      <c r="L661" s="292">
        <v>0</v>
      </c>
      <c r="M661" s="292">
        <v>0</v>
      </c>
      <c r="N661" s="292">
        <v>0</v>
      </c>
    </row>
    <row r="662" spans="1:14" x14ac:dyDescent="0.25">
      <c r="A662" t="s">
        <v>658</v>
      </c>
      <c r="B662" s="39">
        <f t="shared" si="40"/>
        <v>5</v>
      </c>
      <c r="C662" s="39" t="str">
        <f t="shared" si="41"/>
        <v>Paul</v>
      </c>
      <c r="D662" s="39" t="str">
        <f t="shared" si="42"/>
        <v>Bittner</v>
      </c>
      <c r="E662" s="39" t="str">
        <f t="shared" si="43"/>
        <v>Paul Bittner</v>
      </c>
      <c r="F662" t="s">
        <v>1038</v>
      </c>
      <c r="G662" t="s">
        <v>93</v>
      </c>
      <c r="H662" s="292">
        <v>863333</v>
      </c>
      <c r="I662" s="292">
        <v>863333</v>
      </c>
      <c r="J662" s="292">
        <v>700000</v>
      </c>
      <c r="K662" s="292">
        <v>800000</v>
      </c>
      <c r="L662" s="292" t="s">
        <v>8</v>
      </c>
      <c r="M662" s="292">
        <v>0</v>
      </c>
      <c r="N662" s="292">
        <v>0</v>
      </c>
    </row>
    <row r="663" spans="1:14" x14ac:dyDescent="0.25">
      <c r="A663" t="s">
        <v>335</v>
      </c>
      <c r="B663" s="39">
        <f t="shared" si="40"/>
        <v>5</v>
      </c>
      <c r="C663" s="39" t="str">
        <f t="shared" si="41"/>
        <v>Paul</v>
      </c>
      <c r="D663" s="39" t="str">
        <f t="shared" si="42"/>
        <v>Byron</v>
      </c>
      <c r="E663" s="39" t="str">
        <f t="shared" si="43"/>
        <v>Paul Byron</v>
      </c>
      <c r="F663" t="s">
        <v>1033</v>
      </c>
      <c r="G663" t="s">
        <v>73</v>
      </c>
      <c r="H663" s="292">
        <v>1166670</v>
      </c>
      <c r="I663" s="292">
        <v>0</v>
      </c>
      <c r="J663" s="292">
        <v>1000000</v>
      </c>
      <c r="K663" s="292" t="s">
        <v>7</v>
      </c>
      <c r="L663" s="292">
        <v>0</v>
      </c>
      <c r="M663" s="292">
        <v>0</v>
      </c>
      <c r="N663" s="292">
        <v>0</v>
      </c>
    </row>
    <row r="664" spans="1:14" x14ac:dyDescent="0.25">
      <c r="A664" t="s">
        <v>1097</v>
      </c>
      <c r="B664" s="39">
        <f t="shared" si="40"/>
        <v>5</v>
      </c>
      <c r="C664" s="39" t="str">
        <f t="shared" si="41"/>
        <v>Paul</v>
      </c>
      <c r="D664" s="39" t="str">
        <f t="shared" si="42"/>
        <v>Martin</v>
      </c>
      <c r="E664" s="39" t="str">
        <f t="shared" si="43"/>
        <v>Paul Martin</v>
      </c>
      <c r="F664" t="s">
        <v>1032</v>
      </c>
      <c r="G664" t="s">
        <v>389</v>
      </c>
      <c r="H664" s="292">
        <v>4850000</v>
      </c>
      <c r="I664" s="292">
        <v>0</v>
      </c>
      <c r="J664" s="292">
        <v>4250000</v>
      </c>
      <c r="K664" s="292" t="s">
        <v>7</v>
      </c>
      <c r="L664" s="292">
        <v>0</v>
      </c>
      <c r="M664" s="292">
        <v>0</v>
      </c>
      <c r="N664" s="292">
        <v>0</v>
      </c>
    </row>
    <row r="665" spans="1:14" x14ac:dyDescent="0.25">
      <c r="A665" t="s">
        <v>224</v>
      </c>
      <c r="B665" s="39">
        <f t="shared" si="40"/>
        <v>6</v>
      </c>
      <c r="C665" s="39" t="str">
        <f t="shared" si="41"/>
        <v>Pavel</v>
      </c>
      <c r="D665" s="39" t="str">
        <f t="shared" si="42"/>
        <v>Buchnevich</v>
      </c>
      <c r="E665" s="39" t="str">
        <f t="shared" si="43"/>
        <v>Pavel Buchnevich</v>
      </c>
      <c r="F665" t="s">
        <v>1028</v>
      </c>
      <c r="G665" t="s">
        <v>88</v>
      </c>
      <c r="H665" s="292">
        <v>925000</v>
      </c>
      <c r="I665" s="292">
        <v>0</v>
      </c>
      <c r="J665" s="292">
        <v>925000</v>
      </c>
      <c r="K665" s="292" t="s">
        <v>8</v>
      </c>
      <c r="L665" s="292">
        <v>0</v>
      </c>
      <c r="M665" s="292">
        <v>0</v>
      </c>
      <c r="N665" s="292">
        <v>0</v>
      </c>
    </row>
    <row r="666" spans="1:14" x14ac:dyDescent="0.25">
      <c r="A666" t="s">
        <v>480</v>
      </c>
      <c r="B666" s="39">
        <f t="shared" si="40"/>
        <v>6</v>
      </c>
      <c r="C666" s="39" t="str">
        <f t="shared" si="41"/>
        <v>Pavel</v>
      </c>
      <c r="D666" s="39" t="str">
        <f t="shared" si="42"/>
        <v>Jenys</v>
      </c>
      <c r="E666" s="39" t="str">
        <f t="shared" si="43"/>
        <v>Pavel Jenys</v>
      </c>
      <c r="F666" t="s">
        <v>1035</v>
      </c>
      <c r="G666" t="s">
        <v>73</v>
      </c>
      <c r="H666" s="292">
        <v>773333</v>
      </c>
      <c r="I666" s="292">
        <v>0</v>
      </c>
      <c r="J666" s="292">
        <v>650000</v>
      </c>
      <c r="K666" s="292" t="s">
        <v>8</v>
      </c>
      <c r="L666" s="292">
        <v>0</v>
      </c>
      <c r="M666" s="292">
        <v>0</v>
      </c>
      <c r="N666" s="292">
        <v>0</v>
      </c>
    </row>
    <row r="667" spans="1:14" x14ac:dyDescent="0.25">
      <c r="A667" t="s">
        <v>962</v>
      </c>
      <c r="B667" s="39">
        <f t="shared" si="40"/>
        <v>6</v>
      </c>
      <c r="C667" s="39" t="str">
        <f t="shared" si="41"/>
        <v>Pavel</v>
      </c>
      <c r="D667" s="39" t="str">
        <f t="shared" si="42"/>
        <v>Zacha</v>
      </c>
      <c r="E667" s="39" t="str">
        <f t="shared" si="43"/>
        <v>Pavel Zacha</v>
      </c>
      <c r="F667" t="s">
        <v>1048</v>
      </c>
      <c r="G667" t="s">
        <v>73</v>
      </c>
      <c r="H667" s="292">
        <v>1744170</v>
      </c>
      <c r="I667" s="292">
        <v>0</v>
      </c>
      <c r="J667" s="292">
        <v>832500</v>
      </c>
      <c r="K667" s="292" t="s">
        <v>8</v>
      </c>
      <c r="L667" s="292">
        <v>0</v>
      </c>
      <c r="M667" s="292">
        <v>0</v>
      </c>
      <c r="N667" s="292">
        <v>0</v>
      </c>
    </row>
    <row r="668" spans="1:14" x14ac:dyDescent="0.25">
      <c r="A668" t="s">
        <v>218</v>
      </c>
      <c r="B668" s="39">
        <f t="shared" si="40"/>
        <v>6</v>
      </c>
      <c r="C668" s="39" t="str">
        <f t="shared" si="41"/>
        <v>Pekka</v>
      </c>
      <c r="D668" s="39" t="str">
        <f t="shared" si="42"/>
        <v>Rinne</v>
      </c>
      <c r="E668" s="39" t="str">
        <f t="shared" si="43"/>
        <v>Pekka Rinne</v>
      </c>
      <c r="F668" t="s">
        <v>1026</v>
      </c>
      <c r="G668" t="s">
        <v>128</v>
      </c>
      <c r="H668" s="292">
        <v>7000000</v>
      </c>
      <c r="I668" s="292">
        <v>0</v>
      </c>
      <c r="J668" s="292">
        <v>7000000</v>
      </c>
      <c r="K668" s="292" t="s">
        <v>7</v>
      </c>
      <c r="L668" s="292">
        <v>0</v>
      </c>
      <c r="M668" s="292">
        <v>0</v>
      </c>
      <c r="N668" s="292">
        <v>0</v>
      </c>
    </row>
    <row r="669" spans="1:14" x14ac:dyDescent="0.25">
      <c r="A669" t="s">
        <v>508</v>
      </c>
      <c r="B669" s="39">
        <f t="shared" si="40"/>
        <v>6</v>
      </c>
      <c r="C669" s="39" t="str">
        <f t="shared" si="41"/>
        <v>Peter</v>
      </c>
      <c r="D669" s="39" t="str">
        <f t="shared" si="42"/>
        <v>Budaj</v>
      </c>
      <c r="E669" s="39" t="str">
        <f t="shared" si="43"/>
        <v>Peter Budaj</v>
      </c>
      <c r="F669" t="s">
        <v>1022</v>
      </c>
      <c r="G669" t="s">
        <v>128</v>
      </c>
      <c r="H669" s="292">
        <v>1024999</v>
      </c>
      <c r="I669" s="292">
        <v>0</v>
      </c>
      <c r="J669" s="292">
        <v>1024999</v>
      </c>
      <c r="K669" s="292" t="s">
        <v>7</v>
      </c>
      <c r="L669" s="292">
        <v>0</v>
      </c>
      <c r="M669" s="292">
        <v>0</v>
      </c>
      <c r="N669" s="292">
        <v>0</v>
      </c>
    </row>
    <row r="670" spans="1:14" x14ac:dyDescent="0.25">
      <c r="A670" t="s">
        <v>1146</v>
      </c>
      <c r="B670" s="39">
        <f t="shared" si="40"/>
        <v>6</v>
      </c>
      <c r="C670" s="39" t="str">
        <f t="shared" si="41"/>
        <v>Peter</v>
      </c>
      <c r="D670" s="39" t="str">
        <f t="shared" si="42"/>
        <v>Cehlarik</v>
      </c>
      <c r="E670" s="39" t="str">
        <f t="shared" si="43"/>
        <v>Peter Cehlarik</v>
      </c>
      <c r="F670" t="s">
        <v>1040</v>
      </c>
      <c r="G670" t="s">
        <v>93</v>
      </c>
      <c r="H670" s="292">
        <v>925000</v>
      </c>
      <c r="I670" s="292">
        <v>0</v>
      </c>
      <c r="J670" s="292">
        <v>792500</v>
      </c>
      <c r="K670" s="292" t="s">
        <v>8</v>
      </c>
      <c r="L670" s="292">
        <v>0</v>
      </c>
      <c r="M670" s="292">
        <v>0</v>
      </c>
      <c r="N670" s="292">
        <v>0</v>
      </c>
    </row>
    <row r="671" spans="1:14" x14ac:dyDescent="0.25">
      <c r="A671" t="s">
        <v>668</v>
      </c>
      <c r="B671" s="39">
        <f t="shared" si="40"/>
        <v>6</v>
      </c>
      <c r="C671" s="39" t="str">
        <f t="shared" si="41"/>
        <v>Peter</v>
      </c>
      <c r="D671" s="39" t="str">
        <f t="shared" si="42"/>
        <v>Holland</v>
      </c>
      <c r="E671" s="39" t="str">
        <f t="shared" si="43"/>
        <v>Peter Holland</v>
      </c>
      <c r="F671" t="s">
        <v>1028</v>
      </c>
      <c r="G671" t="s">
        <v>73</v>
      </c>
      <c r="H671" s="292">
        <v>675000</v>
      </c>
      <c r="I671" s="292">
        <v>0</v>
      </c>
      <c r="J671" s="292">
        <v>700000</v>
      </c>
      <c r="K671" s="292" t="s">
        <v>7</v>
      </c>
      <c r="L671" s="292">
        <v>0</v>
      </c>
      <c r="M671" s="292">
        <v>0</v>
      </c>
      <c r="N671" s="292">
        <v>0</v>
      </c>
    </row>
    <row r="672" spans="1:14" x14ac:dyDescent="0.25">
      <c r="A672" t="s">
        <v>452</v>
      </c>
      <c r="B672" s="39">
        <f t="shared" si="40"/>
        <v>8</v>
      </c>
      <c r="C672" s="39" t="str">
        <f t="shared" si="41"/>
        <v>Pheonix</v>
      </c>
      <c r="D672" s="39" t="str">
        <f t="shared" si="42"/>
        <v>Copley</v>
      </c>
      <c r="E672" s="39" t="str">
        <f t="shared" si="43"/>
        <v>Pheonix Copley</v>
      </c>
      <c r="F672" t="s">
        <v>1023</v>
      </c>
      <c r="G672" t="s">
        <v>128</v>
      </c>
      <c r="H672" s="292">
        <v>650000</v>
      </c>
      <c r="I672" s="292">
        <v>0</v>
      </c>
      <c r="J672" s="292">
        <v>650000</v>
      </c>
      <c r="K672" s="292" t="s">
        <v>7</v>
      </c>
      <c r="L672" s="292">
        <v>0</v>
      </c>
      <c r="M672" s="292">
        <v>0</v>
      </c>
      <c r="N672" s="292">
        <v>0</v>
      </c>
    </row>
    <row r="673" spans="1:14" x14ac:dyDescent="0.25">
      <c r="A673" t="s">
        <v>430</v>
      </c>
      <c r="B673" s="39">
        <f t="shared" si="40"/>
        <v>5</v>
      </c>
      <c r="C673" s="39" t="str">
        <f t="shared" si="41"/>
        <v>Phil</v>
      </c>
      <c r="D673" s="39" t="str">
        <f t="shared" si="42"/>
        <v>Kessel</v>
      </c>
      <c r="E673" s="39" t="str">
        <f t="shared" si="43"/>
        <v>Phil Kessel</v>
      </c>
      <c r="F673" t="s">
        <v>1024</v>
      </c>
      <c r="G673" t="s">
        <v>88</v>
      </c>
      <c r="H673" s="292">
        <v>8000000</v>
      </c>
      <c r="I673" s="292">
        <v>8000000</v>
      </c>
      <c r="J673" s="292">
        <v>7000000</v>
      </c>
      <c r="K673" s="292">
        <v>7000000</v>
      </c>
      <c r="L673" s="292">
        <v>6000000</v>
      </c>
      <c r="M673" s="292">
        <v>6000000</v>
      </c>
      <c r="N673" s="292" t="s">
        <v>7</v>
      </c>
    </row>
    <row r="674" spans="1:14" x14ac:dyDescent="0.25">
      <c r="A674" t="s">
        <v>1161</v>
      </c>
      <c r="B674" s="39">
        <f t="shared" si="40"/>
        <v>5</v>
      </c>
      <c r="C674" s="39" t="str">
        <f t="shared" si="41"/>
        <v>Phil</v>
      </c>
      <c r="D674" s="39" t="str">
        <f t="shared" si="42"/>
        <v>Varone</v>
      </c>
      <c r="E674" s="39" t="str">
        <f t="shared" si="43"/>
        <v>Phil Varone</v>
      </c>
      <c r="F674" t="s">
        <v>1031</v>
      </c>
      <c r="G674" t="s">
        <v>73</v>
      </c>
      <c r="H674" s="292">
        <v>650000</v>
      </c>
      <c r="I674" s="292">
        <v>0</v>
      </c>
      <c r="J674" s="292">
        <v>650000</v>
      </c>
      <c r="K674" s="292" t="s">
        <v>7</v>
      </c>
      <c r="L674" s="292">
        <v>0</v>
      </c>
      <c r="M674" s="292">
        <v>0</v>
      </c>
      <c r="N674" s="292">
        <v>0</v>
      </c>
    </row>
    <row r="675" spans="1:14" x14ac:dyDescent="0.25">
      <c r="A675" t="s">
        <v>810</v>
      </c>
      <c r="B675" s="39">
        <f t="shared" si="40"/>
        <v>15</v>
      </c>
      <c r="C675" s="39" t="str">
        <f t="shared" si="41"/>
        <v>Pierre-Édouard</v>
      </c>
      <c r="D675" s="39" t="str">
        <f t="shared" si="42"/>
        <v>Bellemare</v>
      </c>
      <c r="E675" s="39" t="str">
        <f t="shared" si="43"/>
        <v>Pierre-Édouard Bellemare</v>
      </c>
      <c r="F675" t="s">
        <v>1051</v>
      </c>
      <c r="G675" t="s">
        <v>73</v>
      </c>
      <c r="H675" s="292">
        <v>1450000</v>
      </c>
      <c r="I675" s="292">
        <v>0</v>
      </c>
      <c r="J675" s="292">
        <v>1450000</v>
      </c>
      <c r="K675" s="292" t="s">
        <v>7</v>
      </c>
      <c r="L675" s="292">
        <v>0</v>
      </c>
      <c r="M675" s="292">
        <v>0</v>
      </c>
      <c r="N675" s="292">
        <v>0</v>
      </c>
    </row>
    <row r="676" spans="1:14" x14ac:dyDescent="0.25">
      <c r="A676" t="s">
        <v>643</v>
      </c>
      <c r="B676" s="39">
        <f t="shared" si="40"/>
        <v>11</v>
      </c>
      <c r="C676" s="39" t="str">
        <f t="shared" si="41"/>
        <v>Pierre-Luc</v>
      </c>
      <c r="D676" s="39" t="str">
        <f t="shared" si="42"/>
        <v>Dubois</v>
      </c>
      <c r="E676" s="39" t="str">
        <f t="shared" si="43"/>
        <v>Pierre-Luc Dubois</v>
      </c>
      <c r="F676" t="s">
        <v>1038</v>
      </c>
      <c r="G676" t="s">
        <v>73</v>
      </c>
      <c r="H676" s="292">
        <v>3394170</v>
      </c>
      <c r="I676" s="292">
        <v>3394170</v>
      </c>
      <c r="J676" s="292">
        <v>925000</v>
      </c>
      <c r="K676" s="292">
        <v>832500</v>
      </c>
      <c r="L676" s="292" t="s">
        <v>8</v>
      </c>
      <c r="M676" s="292">
        <v>0</v>
      </c>
      <c r="N676" s="292">
        <v>0</v>
      </c>
    </row>
    <row r="677" spans="1:14" x14ac:dyDescent="0.25">
      <c r="A677" t="s">
        <v>1160</v>
      </c>
      <c r="B677" s="39">
        <f t="shared" si="40"/>
        <v>7</v>
      </c>
      <c r="C677" s="39" t="str">
        <f t="shared" si="41"/>
        <v>Pontus</v>
      </c>
      <c r="D677" s="39" t="str">
        <f t="shared" si="42"/>
        <v>Aberg</v>
      </c>
      <c r="E677" s="39" t="str">
        <f t="shared" si="43"/>
        <v>Pontus Aberg</v>
      </c>
      <c r="F677" t="s">
        <v>1030</v>
      </c>
      <c r="G677" t="s">
        <v>93</v>
      </c>
      <c r="H677" s="292">
        <v>650000</v>
      </c>
      <c r="I677" s="292">
        <v>0</v>
      </c>
      <c r="J677" s="292">
        <v>650000</v>
      </c>
      <c r="K677" s="292" t="s">
        <v>8</v>
      </c>
      <c r="L677" s="292">
        <v>0</v>
      </c>
      <c r="M677" s="292">
        <v>0</v>
      </c>
      <c r="N677" s="292">
        <v>0</v>
      </c>
    </row>
    <row r="678" spans="1:14" x14ac:dyDescent="0.25">
      <c r="A678" t="s">
        <v>603</v>
      </c>
      <c r="B678" s="39">
        <f t="shared" si="40"/>
        <v>6</v>
      </c>
      <c r="C678" s="39" t="str">
        <f t="shared" si="41"/>
        <v>Radek</v>
      </c>
      <c r="D678" s="39" t="str">
        <f t="shared" si="42"/>
        <v>Faksa</v>
      </c>
      <c r="E678" s="39" t="str">
        <f t="shared" si="43"/>
        <v>Radek Faksa</v>
      </c>
      <c r="F678" t="s">
        <v>1025</v>
      </c>
      <c r="G678" t="s">
        <v>73</v>
      </c>
      <c r="H678" s="292">
        <v>2200000</v>
      </c>
      <c r="I678" s="292">
        <v>2200000</v>
      </c>
      <c r="J678" s="292">
        <v>2200000</v>
      </c>
      <c r="K678" s="292">
        <v>2400000</v>
      </c>
      <c r="L678" s="292" t="s">
        <v>8</v>
      </c>
      <c r="M678" s="292">
        <v>0</v>
      </c>
      <c r="N678" s="292">
        <v>0</v>
      </c>
    </row>
    <row r="679" spans="1:14" x14ac:dyDescent="0.25">
      <c r="A679" t="s">
        <v>904</v>
      </c>
      <c r="B679" s="39">
        <f t="shared" si="40"/>
        <v>6</v>
      </c>
      <c r="C679" s="39" t="str">
        <f t="shared" si="41"/>
        <v>Radel</v>
      </c>
      <c r="D679" s="39" t="str">
        <f t="shared" si="42"/>
        <v>Fazleev</v>
      </c>
      <c r="E679" s="39" t="str">
        <f t="shared" si="43"/>
        <v>Radel Fazleev</v>
      </c>
      <c r="F679" t="s">
        <v>1031</v>
      </c>
      <c r="G679" t="s">
        <v>73</v>
      </c>
      <c r="H679" s="292">
        <v>747500</v>
      </c>
      <c r="I679" s="292">
        <v>0</v>
      </c>
      <c r="J679" s="292">
        <v>650000</v>
      </c>
      <c r="K679" s="292" t="s">
        <v>8</v>
      </c>
      <c r="L679" s="292">
        <v>0</v>
      </c>
      <c r="M679" s="292">
        <v>0</v>
      </c>
      <c r="N679" s="292">
        <v>0</v>
      </c>
    </row>
    <row r="680" spans="1:14" x14ac:dyDescent="0.25">
      <c r="A680" t="s">
        <v>893</v>
      </c>
      <c r="B680" s="39">
        <f t="shared" si="40"/>
        <v>6</v>
      </c>
      <c r="C680" s="39" t="str">
        <f t="shared" si="41"/>
        <v>Radko</v>
      </c>
      <c r="D680" s="39" t="str">
        <f t="shared" si="42"/>
        <v>Gudas</v>
      </c>
      <c r="E680" s="39" t="str">
        <f t="shared" si="43"/>
        <v>Radko Gudas</v>
      </c>
      <c r="F680" t="s">
        <v>1031</v>
      </c>
      <c r="G680" t="s">
        <v>388</v>
      </c>
      <c r="H680" s="292">
        <v>3350000</v>
      </c>
      <c r="I680" s="292">
        <v>3350000</v>
      </c>
      <c r="J680" s="292">
        <v>3400000</v>
      </c>
      <c r="K680" s="292">
        <v>2500000</v>
      </c>
      <c r="L680" s="292" t="s">
        <v>7</v>
      </c>
      <c r="M680" s="292">
        <v>0</v>
      </c>
      <c r="N680" s="292">
        <v>0</v>
      </c>
    </row>
    <row r="681" spans="1:14" x14ac:dyDescent="0.25">
      <c r="A681" t="s">
        <v>769</v>
      </c>
      <c r="B681" s="39">
        <f t="shared" si="40"/>
        <v>7</v>
      </c>
      <c r="C681" s="39" t="str">
        <f t="shared" si="41"/>
        <v>Rasmus</v>
      </c>
      <c r="D681" s="39" t="str">
        <f t="shared" si="42"/>
        <v>Andersson</v>
      </c>
      <c r="E681" s="39" t="str">
        <f t="shared" si="43"/>
        <v>Rasmus Andersson</v>
      </c>
      <c r="F681" t="s">
        <v>1041</v>
      </c>
      <c r="G681" t="s">
        <v>388</v>
      </c>
      <c r="H681" s="292">
        <v>863333</v>
      </c>
      <c r="I681" s="292">
        <v>863333</v>
      </c>
      <c r="J681" s="292">
        <v>750000</v>
      </c>
      <c r="K681" s="292">
        <v>775000</v>
      </c>
      <c r="L681" s="292" t="s">
        <v>8</v>
      </c>
      <c r="M681" s="292">
        <v>0</v>
      </c>
      <c r="N681" s="292">
        <v>0</v>
      </c>
    </row>
    <row r="682" spans="1:14" x14ac:dyDescent="0.25">
      <c r="A682" t="s">
        <v>213</v>
      </c>
      <c r="B682" s="39">
        <f t="shared" si="40"/>
        <v>7</v>
      </c>
      <c r="C682" s="39" t="str">
        <f t="shared" si="41"/>
        <v>Rasmus</v>
      </c>
      <c r="D682" s="39" t="str">
        <f t="shared" si="42"/>
        <v>Ristolainen</v>
      </c>
      <c r="E682" s="39" t="str">
        <f t="shared" si="43"/>
        <v>Rasmus Ristolainen</v>
      </c>
      <c r="F682" t="s">
        <v>1049</v>
      </c>
      <c r="G682" t="s">
        <v>388</v>
      </c>
      <c r="H682" s="292">
        <v>5400000</v>
      </c>
      <c r="I682" s="292">
        <v>5400000</v>
      </c>
      <c r="J682" s="292">
        <v>5400000</v>
      </c>
      <c r="K682" s="292">
        <v>5400000</v>
      </c>
      <c r="L682" s="292">
        <v>5400000</v>
      </c>
      <c r="M682" s="292">
        <v>5400000</v>
      </c>
      <c r="N682" s="292" t="s">
        <v>7</v>
      </c>
    </row>
    <row r="683" spans="1:14" x14ac:dyDescent="0.25">
      <c r="A683" t="s">
        <v>818</v>
      </c>
      <c r="B683" s="39">
        <f t="shared" si="40"/>
        <v>5</v>
      </c>
      <c r="C683" s="39" t="str">
        <f t="shared" si="41"/>
        <v>Reid</v>
      </c>
      <c r="D683" s="39" t="str">
        <f t="shared" si="42"/>
        <v>Duke</v>
      </c>
      <c r="E683" s="39" t="str">
        <f t="shared" si="43"/>
        <v>Reid Duke</v>
      </c>
      <c r="F683" t="s">
        <v>1051</v>
      </c>
      <c r="G683" t="s">
        <v>73</v>
      </c>
      <c r="H683" s="292">
        <v>925000</v>
      </c>
      <c r="I683" s="292">
        <v>925000</v>
      </c>
      <c r="J683" s="292">
        <v>742500</v>
      </c>
      <c r="K683" s="292">
        <v>825000</v>
      </c>
      <c r="L683" s="292" t="s">
        <v>8</v>
      </c>
      <c r="M683" s="292">
        <v>0</v>
      </c>
      <c r="N683" s="292">
        <v>0</v>
      </c>
    </row>
    <row r="684" spans="1:14" x14ac:dyDescent="0.25">
      <c r="A684" t="s">
        <v>1094</v>
      </c>
      <c r="B684" s="39">
        <f t="shared" si="40"/>
        <v>7</v>
      </c>
      <c r="C684" s="39" t="str">
        <f t="shared" si="41"/>
        <v>Reilly</v>
      </c>
      <c r="D684" s="39" t="str">
        <f t="shared" si="42"/>
        <v>Smith</v>
      </c>
      <c r="E684" s="39" t="str">
        <f t="shared" si="43"/>
        <v>Reilly Smith</v>
      </c>
      <c r="F684" t="s">
        <v>1051</v>
      </c>
      <c r="G684" t="s">
        <v>88</v>
      </c>
      <c r="H684" s="292">
        <v>5000000</v>
      </c>
      <c r="I684" s="292">
        <v>5000000</v>
      </c>
      <c r="J684" s="292">
        <v>6000000</v>
      </c>
      <c r="K684" s="292">
        <v>5000000</v>
      </c>
      <c r="L684" s="292">
        <v>3500000</v>
      </c>
      <c r="M684" s="292">
        <v>4500000</v>
      </c>
      <c r="N684" s="292" t="s">
        <v>7</v>
      </c>
    </row>
    <row r="685" spans="1:14" x14ac:dyDescent="0.25">
      <c r="A685" t="s">
        <v>1118</v>
      </c>
      <c r="B685" s="39">
        <f t="shared" si="40"/>
        <v>8</v>
      </c>
      <c r="C685" s="39" t="str">
        <f t="shared" si="41"/>
        <v>Richard</v>
      </c>
      <c r="D685" s="39" t="str">
        <f t="shared" si="42"/>
        <v>Panik</v>
      </c>
      <c r="E685" s="39" t="str">
        <f t="shared" si="43"/>
        <v>Richard Panik</v>
      </c>
      <c r="F685" t="s">
        <v>1042</v>
      </c>
      <c r="G685" t="s">
        <v>88</v>
      </c>
      <c r="H685" s="292">
        <v>2800000</v>
      </c>
      <c r="I685" s="292">
        <v>0</v>
      </c>
      <c r="J685" s="292">
        <v>2800000</v>
      </c>
      <c r="K685" s="292" t="s">
        <v>7</v>
      </c>
      <c r="L685" s="292">
        <v>0</v>
      </c>
      <c r="M685" s="292">
        <v>0</v>
      </c>
      <c r="N685" s="292">
        <v>0</v>
      </c>
    </row>
    <row r="686" spans="1:14" x14ac:dyDescent="0.25">
      <c r="A686" t="s">
        <v>302</v>
      </c>
      <c r="B686" s="39">
        <f t="shared" si="40"/>
        <v>8</v>
      </c>
      <c r="C686" s="39" t="str">
        <f t="shared" si="41"/>
        <v>Rickard</v>
      </c>
      <c r="D686" s="39" t="str">
        <f t="shared" si="42"/>
        <v>Rakell</v>
      </c>
      <c r="E686" s="39" t="str">
        <f t="shared" si="43"/>
        <v>Rickard Rakell</v>
      </c>
      <c r="F686" t="s">
        <v>1027</v>
      </c>
      <c r="G686" t="s">
        <v>93</v>
      </c>
      <c r="H686" s="292">
        <v>3800000</v>
      </c>
      <c r="I686" s="292">
        <v>3800000</v>
      </c>
      <c r="J686" s="292">
        <v>3800000</v>
      </c>
      <c r="K686" s="292">
        <v>3800000</v>
      </c>
      <c r="L686" s="292">
        <v>3800000</v>
      </c>
      <c r="M686" s="292">
        <v>3800000</v>
      </c>
      <c r="N686" s="292" t="s">
        <v>7</v>
      </c>
    </row>
    <row r="687" spans="1:14" x14ac:dyDescent="0.25">
      <c r="A687" t="s">
        <v>870</v>
      </c>
      <c r="B687" s="39">
        <f t="shared" si="40"/>
        <v>7</v>
      </c>
      <c r="C687" s="39" t="str">
        <f t="shared" si="41"/>
        <v>Robbie</v>
      </c>
      <c r="D687" s="39" t="str">
        <f t="shared" si="42"/>
        <v>Russo</v>
      </c>
      <c r="E687" s="39" t="str">
        <f t="shared" si="43"/>
        <v>Robbie Russo</v>
      </c>
      <c r="F687" t="s">
        <v>1045</v>
      </c>
      <c r="G687" t="s">
        <v>82</v>
      </c>
      <c r="H687" s="292">
        <v>650000</v>
      </c>
      <c r="I687" s="292">
        <v>0</v>
      </c>
      <c r="J687" s="292">
        <v>650000</v>
      </c>
      <c r="K687" s="292" t="s">
        <v>8</v>
      </c>
      <c r="L687" s="292">
        <v>0</v>
      </c>
      <c r="M687" s="292">
        <v>0</v>
      </c>
      <c r="N687" s="292">
        <v>0</v>
      </c>
    </row>
    <row r="688" spans="1:14" x14ac:dyDescent="0.25">
      <c r="A688" t="s">
        <v>415</v>
      </c>
      <c r="B688" s="39">
        <f t="shared" si="40"/>
        <v>7</v>
      </c>
      <c r="C688" s="39" t="str">
        <f t="shared" si="41"/>
        <v>Robert</v>
      </c>
      <c r="D688" s="39" t="str">
        <f t="shared" si="42"/>
        <v>Bortuzzo</v>
      </c>
      <c r="E688" s="39" t="str">
        <f t="shared" si="43"/>
        <v>Robert Bortuzzo</v>
      </c>
      <c r="F688" t="s">
        <v>1036</v>
      </c>
      <c r="G688" t="s">
        <v>388</v>
      </c>
      <c r="H688" s="292">
        <v>1150000</v>
      </c>
      <c r="I688" s="292">
        <v>0</v>
      </c>
      <c r="J688" s="292">
        <v>1150000</v>
      </c>
      <c r="K688" s="292" t="s">
        <v>7</v>
      </c>
      <c r="L688" s="292">
        <v>0</v>
      </c>
      <c r="M688" s="292">
        <v>0</v>
      </c>
      <c r="N688" s="292">
        <v>0</v>
      </c>
    </row>
    <row r="689" spans="1:14" x14ac:dyDescent="0.25">
      <c r="A689" t="s">
        <v>157</v>
      </c>
      <c r="B689" s="39">
        <f t="shared" si="40"/>
        <v>7</v>
      </c>
      <c r="C689" s="39" t="str">
        <f t="shared" si="41"/>
        <v>Robert</v>
      </c>
      <c r="D689" s="39" t="str">
        <f t="shared" si="42"/>
        <v>Thomas</v>
      </c>
      <c r="E689" s="39" t="str">
        <f t="shared" si="43"/>
        <v>Robert Thomas</v>
      </c>
      <c r="F689" t="s">
        <v>1036</v>
      </c>
      <c r="G689" t="s">
        <v>73</v>
      </c>
      <c r="H689" s="292">
        <v>1208330</v>
      </c>
      <c r="I689" s="292">
        <v>1208330</v>
      </c>
      <c r="J689" s="292">
        <v>925000</v>
      </c>
      <c r="K689" s="292">
        <v>925000</v>
      </c>
      <c r="L689" s="292" t="s">
        <v>8</v>
      </c>
      <c r="M689" s="292">
        <v>0</v>
      </c>
      <c r="N689" s="292">
        <v>0</v>
      </c>
    </row>
    <row r="690" spans="1:14" x14ac:dyDescent="0.25">
      <c r="A690" t="s">
        <v>490</v>
      </c>
      <c r="B690" s="39">
        <f t="shared" si="40"/>
        <v>8</v>
      </c>
      <c r="C690" s="39" t="str">
        <f t="shared" si="41"/>
        <v>Roberto</v>
      </c>
      <c r="D690" s="39" t="str">
        <f t="shared" si="42"/>
        <v>Luongo</v>
      </c>
      <c r="E690" s="39" t="str">
        <f t="shared" si="43"/>
        <v>Roberto Luongo</v>
      </c>
      <c r="F690" t="s">
        <v>1037</v>
      </c>
      <c r="G690" t="s">
        <v>128</v>
      </c>
      <c r="H690" s="292">
        <v>5333330</v>
      </c>
      <c r="I690" s="292">
        <v>5333330</v>
      </c>
      <c r="J690" s="292">
        <v>3382000</v>
      </c>
      <c r="K690" s="292">
        <v>1618000</v>
      </c>
      <c r="L690" s="292">
        <v>1000000</v>
      </c>
      <c r="M690" s="292">
        <v>1000000</v>
      </c>
      <c r="N690" s="292" t="s">
        <v>7</v>
      </c>
    </row>
    <row r="691" spans="1:14" x14ac:dyDescent="0.25">
      <c r="A691" t="s">
        <v>636</v>
      </c>
      <c r="B691" s="39">
        <f t="shared" si="40"/>
        <v>6</v>
      </c>
      <c r="C691" s="39" t="str">
        <f t="shared" si="41"/>
        <v>Robin</v>
      </c>
      <c r="D691" s="39" t="str">
        <f t="shared" si="42"/>
        <v>Norell</v>
      </c>
      <c r="E691" s="39" t="str">
        <f t="shared" si="43"/>
        <v>Robin Norell</v>
      </c>
      <c r="F691" t="s">
        <v>1021</v>
      </c>
      <c r="G691" t="s">
        <v>82</v>
      </c>
      <c r="H691" s="292">
        <v>925000</v>
      </c>
      <c r="I691" s="292">
        <v>0</v>
      </c>
      <c r="J691" s="292">
        <v>742500</v>
      </c>
      <c r="K691" s="292" t="s">
        <v>8</v>
      </c>
      <c r="L691" s="292">
        <v>0</v>
      </c>
      <c r="M691" s="292">
        <v>0</v>
      </c>
      <c r="N691" s="292">
        <v>0</v>
      </c>
    </row>
    <row r="692" spans="1:14" x14ac:dyDescent="0.25">
      <c r="A692" t="s">
        <v>996</v>
      </c>
      <c r="B692" s="39">
        <f t="shared" si="40"/>
        <v>7</v>
      </c>
      <c r="C692" s="39" t="str">
        <f t="shared" si="41"/>
        <v>Roland</v>
      </c>
      <c r="D692" s="39" t="str">
        <f t="shared" si="42"/>
        <v>McKeown</v>
      </c>
      <c r="E692" s="39" t="str">
        <f t="shared" si="43"/>
        <v>Roland McKeown</v>
      </c>
      <c r="F692" t="s">
        <v>1046</v>
      </c>
      <c r="G692" t="s">
        <v>388</v>
      </c>
      <c r="H692" s="292">
        <v>894167</v>
      </c>
      <c r="I692" s="292">
        <v>0</v>
      </c>
      <c r="J692" s="292">
        <v>750000</v>
      </c>
      <c r="K692" s="292" t="s">
        <v>8</v>
      </c>
      <c r="L692" s="292">
        <v>0</v>
      </c>
      <c r="M692" s="292">
        <v>0</v>
      </c>
      <c r="N692" s="292">
        <v>0</v>
      </c>
    </row>
    <row r="693" spans="1:14" x14ac:dyDescent="0.25">
      <c r="A693" t="s">
        <v>317</v>
      </c>
      <c r="B693" s="39">
        <f t="shared" si="40"/>
        <v>6</v>
      </c>
      <c r="C693" s="39" t="str">
        <f t="shared" si="41"/>
        <v>Roman</v>
      </c>
      <c r="D693" s="39" t="str">
        <f t="shared" si="42"/>
        <v>Josi</v>
      </c>
      <c r="E693" s="39" t="str">
        <f t="shared" si="43"/>
        <v>Roman Josi</v>
      </c>
      <c r="F693" t="s">
        <v>1026</v>
      </c>
      <c r="G693" t="s">
        <v>389</v>
      </c>
      <c r="H693" s="292">
        <v>4000000</v>
      </c>
      <c r="I693" s="292">
        <v>4000000</v>
      </c>
      <c r="J693" s="292">
        <v>5250000</v>
      </c>
      <c r="K693" s="292">
        <v>4000000</v>
      </c>
      <c r="L693" s="292" t="s">
        <v>7</v>
      </c>
      <c r="M693" s="292">
        <v>0</v>
      </c>
      <c r="N693" s="292">
        <v>0</v>
      </c>
    </row>
    <row r="694" spans="1:14" x14ac:dyDescent="0.25">
      <c r="A694" t="s">
        <v>946</v>
      </c>
      <c r="B694" s="39">
        <f t="shared" si="40"/>
        <v>4</v>
      </c>
      <c r="C694" s="39" t="str">
        <f t="shared" si="41"/>
        <v>Ron</v>
      </c>
      <c r="D694" s="39" t="str">
        <f t="shared" si="42"/>
        <v>Hainsey</v>
      </c>
      <c r="E694" s="39" t="str">
        <f t="shared" si="43"/>
        <v>Ron Hainsey</v>
      </c>
      <c r="F694" t="s">
        <v>1044</v>
      </c>
      <c r="G694" t="s">
        <v>388</v>
      </c>
      <c r="H694" s="292">
        <v>3000000</v>
      </c>
      <c r="I694" s="292">
        <v>0</v>
      </c>
      <c r="J694" s="292">
        <v>2400000</v>
      </c>
      <c r="K694" s="292" t="s">
        <v>7</v>
      </c>
      <c r="L694" s="292">
        <v>0</v>
      </c>
      <c r="M694" s="292">
        <v>0</v>
      </c>
      <c r="N694" s="292">
        <v>0</v>
      </c>
    </row>
    <row r="695" spans="1:14" x14ac:dyDescent="0.25">
      <c r="A695" t="s">
        <v>610</v>
      </c>
      <c r="B695" s="39">
        <f t="shared" si="40"/>
        <v>6</v>
      </c>
      <c r="C695" s="39" t="str">
        <f t="shared" si="41"/>
        <v>Roope</v>
      </c>
      <c r="D695" s="39" t="str">
        <f t="shared" si="42"/>
        <v>Hintz</v>
      </c>
      <c r="E695" s="39" t="str">
        <f t="shared" si="43"/>
        <v>Roope Hintz</v>
      </c>
      <c r="F695" t="s">
        <v>1025</v>
      </c>
      <c r="G695" t="s">
        <v>93</v>
      </c>
      <c r="H695" s="292">
        <v>925000</v>
      </c>
      <c r="I695" s="292">
        <v>925000</v>
      </c>
      <c r="J695" s="292">
        <v>767500</v>
      </c>
      <c r="K695" s="292">
        <v>925000</v>
      </c>
      <c r="L695" s="292" t="s">
        <v>8</v>
      </c>
      <c r="M695" s="292">
        <v>0</v>
      </c>
      <c r="N695" s="292">
        <v>0</v>
      </c>
    </row>
    <row r="696" spans="1:14" x14ac:dyDescent="0.25">
      <c r="A696" t="s">
        <v>598</v>
      </c>
      <c r="B696" s="39">
        <f t="shared" si="40"/>
        <v>7</v>
      </c>
      <c r="C696" s="39" t="str">
        <f t="shared" si="41"/>
        <v>Rourke</v>
      </c>
      <c r="D696" s="39" t="str">
        <f t="shared" si="42"/>
        <v>Chartier</v>
      </c>
      <c r="E696" s="39" t="str">
        <f t="shared" si="43"/>
        <v>Rourke Chartier</v>
      </c>
      <c r="F696" t="s">
        <v>1032</v>
      </c>
      <c r="G696" t="s">
        <v>73</v>
      </c>
      <c r="H696" s="292">
        <v>863333</v>
      </c>
      <c r="I696" s="292">
        <v>0</v>
      </c>
      <c r="J696" s="292">
        <v>700000</v>
      </c>
      <c r="K696" s="292" t="s">
        <v>8</v>
      </c>
      <c r="L696" s="292">
        <v>0</v>
      </c>
      <c r="M696" s="292">
        <v>0</v>
      </c>
      <c r="N696" s="292">
        <v>0</v>
      </c>
    </row>
    <row r="697" spans="1:14" x14ac:dyDescent="0.25">
      <c r="A697" t="s">
        <v>594</v>
      </c>
      <c r="B697" s="39">
        <f t="shared" si="40"/>
        <v>8</v>
      </c>
      <c r="C697" s="39" t="str">
        <f t="shared" si="41"/>
        <v>Rudolfs</v>
      </c>
      <c r="D697" s="39" t="str">
        <f t="shared" si="42"/>
        <v>Balcers</v>
      </c>
      <c r="E697" s="39" t="str">
        <f t="shared" si="43"/>
        <v>Rudolfs Balcers</v>
      </c>
      <c r="F697" t="s">
        <v>1032</v>
      </c>
      <c r="G697" t="s">
        <v>93</v>
      </c>
      <c r="H697" s="292">
        <v>925000</v>
      </c>
      <c r="I697" s="292">
        <v>925000</v>
      </c>
      <c r="J697" s="292">
        <v>742500</v>
      </c>
      <c r="K697" s="292">
        <v>792500</v>
      </c>
      <c r="L697" s="292" t="s">
        <v>8</v>
      </c>
      <c r="M697" s="292">
        <v>0</v>
      </c>
      <c r="N697" s="292">
        <v>0</v>
      </c>
    </row>
    <row r="698" spans="1:14" x14ac:dyDescent="0.25">
      <c r="A698" t="s">
        <v>1078</v>
      </c>
      <c r="B698" s="39">
        <f t="shared" si="40"/>
        <v>5</v>
      </c>
      <c r="C698" s="39" t="str">
        <f t="shared" si="41"/>
        <v>Ryan</v>
      </c>
      <c r="D698" s="39" t="str">
        <f t="shared" si="42"/>
        <v>Callahan</v>
      </c>
      <c r="E698" s="39" t="str">
        <f t="shared" si="43"/>
        <v>Ryan Callahan</v>
      </c>
      <c r="F698" t="s">
        <v>1029</v>
      </c>
      <c r="G698" t="s">
        <v>88</v>
      </c>
      <c r="H698" s="292">
        <v>5800000</v>
      </c>
      <c r="I698" s="292">
        <v>5800000</v>
      </c>
      <c r="J698" s="292">
        <v>4700000</v>
      </c>
      <c r="K698" s="292">
        <v>4700000</v>
      </c>
      <c r="L698" s="292" t="s">
        <v>7</v>
      </c>
      <c r="M698" s="292">
        <v>0</v>
      </c>
      <c r="N698" s="292">
        <v>0</v>
      </c>
    </row>
    <row r="699" spans="1:14" x14ac:dyDescent="0.25">
      <c r="A699" t="s">
        <v>812</v>
      </c>
      <c r="B699" s="39">
        <f t="shared" si="40"/>
        <v>5</v>
      </c>
      <c r="C699" s="39" t="str">
        <f t="shared" si="41"/>
        <v>Ryan</v>
      </c>
      <c r="D699" s="39" t="str">
        <f t="shared" si="42"/>
        <v>Carpenter</v>
      </c>
      <c r="E699" s="39" t="str">
        <f t="shared" si="43"/>
        <v>Ryan Carpenter</v>
      </c>
      <c r="F699" t="s">
        <v>1051</v>
      </c>
      <c r="G699" t="s">
        <v>73</v>
      </c>
      <c r="H699" s="292">
        <v>650000</v>
      </c>
      <c r="I699" s="292">
        <v>0</v>
      </c>
      <c r="J699" s="292">
        <v>650000</v>
      </c>
      <c r="K699" s="292" t="s">
        <v>7</v>
      </c>
      <c r="L699" s="292">
        <v>0</v>
      </c>
      <c r="M699" s="292">
        <v>0</v>
      </c>
      <c r="N699" s="292">
        <v>0</v>
      </c>
    </row>
    <row r="700" spans="1:14" x14ac:dyDescent="0.25">
      <c r="A700" t="s">
        <v>653</v>
      </c>
      <c r="B700" s="39">
        <f t="shared" si="40"/>
        <v>5</v>
      </c>
      <c r="C700" s="39" t="str">
        <f t="shared" si="41"/>
        <v>Ryan</v>
      </c>
      <c r="D700" s="39" t="str">
        <f t="shared" si="42"/>
        <v>Collins</v>
      </c>
      <c r="E700" s="39" t="str">
        <f t="shared" si="43"/>
        <v>Ryan Collins</v>
      </c>
      <c r="F700" t="s">
        <v>1038</v>
      </c>
      <c r="G700" t="s">
        <v>82</v>
      </c>
      <c r="H700" s="292">
        <v>925000</v>
      </c>
      <c r="I700" s="292">
        <v>925000</v>
      </c>
      <c r="J700" s="292">
        <v>925000</v>
      </c>
      <c r="K700" s="292">
        <v>925000</v>
      </c>
      <c r="L700" s="292" t="s">
        <v>8</v>
      </c>
      <c r="M700" s="292">
        <v>0</v>
      </c>
      <c r="N700" s="292">
        <v>0</v>
      </c>
    </row>
    <row r="701" spans="1:14" x14ac:dyDescent="0.25">
      <c r="A701" t="s">
        <v>546</v>
      </c>
      <c r="B701" s="39">
        <f t="shared" si="40"/>
        <v>5</v>
      </c>
      <c r="C701" s="39" t="str">
        <f t="shared" si="41"/>
        <v>Ryan</v>
      </c>
      <c r="D701" s="39" t="str">
        <f t="shared" si="42"/>
        <v>Donato</v>
      </c>
      <c r="E701" s="39" t="str">
        <f t="shared" si="43"/>
        <v>Ryan Donato</v>
      </c>
      <c r="F701" t="s">
        <v>1040</v>
      </c>
      <c r="G701" t="s">
        <v>73</v>
      </c>
      <c r="H701" s="292">
        <v>1350000</v>
      </c>
      <c r="I701" s="292">
        <v>0</v>
      </c>
      <c r="J701" s="292">
        <v>925000</v>
      </c>
      <c r="K701" s="292" t="s">
        <v>8</v>
      </c>
      <c r="L701" s="292">
        <v>0</v>
      </c>
      <c r="M701" s="292">
        <v>0</v>
      </c>
      <c r="N701" s="292">
        <v>0</v>
      </c>
    </row>
    <row r="702" spans="1:14" x14ac:dyDescent="0.25">
      <c r="A702" t="s">
        <v>689</v>
      </c>
      <c r="B702" s="39">
        <f t="shared" si="40"/>
        <v>5</v>
      </c>
      <c r="C702" s="39" t="str">
        <f t="shared" si="41"/>
        <v>Ryan</v>
      </c>
      <c r="D702" s="39" t="str">
        <f t="shared" si="42"/>
        <v>Dzingel</v>
      </c>
      <c r="E702" s="39" t="str">
        <f t="shared" si="43"/>
        <v>Ryan Dzingel</v>
      </c>
      <c r="F702" t="s">
        <v>1039</v>
      </c>
      <c r="G702" t="s">
        <v>88</v>
      </c>
      <c r="H702" s="292">
        <v>1800000</v>
      </c>
      <c r="I702" s="292">
        <v>0</v>
      </c>
      <c r="J702" s="292">
        <v>2100000</v>
      </c>
      <c r="K702" s="292" t="s">
        <v>7</v>
      </c>
      <c r="L702" s="292">
        <v>0</v>
      </c>
      <c r="M702" s="292">
        <v>0</v>
      </c>
      <c r="N702" s="292">
        <v>0</v>
      </c>
    </row>
    <row r="703" spans="1:14" x14ac:dyDescent="0.25">
      <c r="A703" t="s">
        <v>342</v>
      </c>
      <c r="B703" s="39">
        <f t="shared" si="40"/>
        <v>5</v>
      </c>
      <c r="C703" s="39" t="str">
        <f t="shared" si="41"/>
        <v>Ryan</v>
      </c>
      <c r="D703" s="39" t="str">
        <f t="shared" si="42"/>
        <v>Ellis</v>
      </c>
      <c r="E703" s="39" t="str">
        <f t="shared" si="43"/>
        <v>Ryan Ellis</v>
      </c>
      <c r="F703" t="s">
        <v>1026</v>
      </c>
      <c r="G703" t="s">
        <v>388</v>
      </c>
      <c r="H703" s="292">
        <v>2500000</v>
      </c>
      <c r="I703" s="292">
        <v>0</v>
      </c>
      <c r="J703" s="292">
        <v>3500000</v>
      </c>
      <c r="K703" s="292" t="s">
        <v>7</v>
      </c>
      <c r="L703" s="292">
        <v>0</v>
      </c>
      <c r="M703" s="292">
        <v>0</v>
      </c>
      <c r="N703" s="292">
        <v>0</v>
      </c>
    </row>
    <row r="704" spans="1:14" x14ac:dyDescent="0.25">
      <c r="A704" t="s">
        <v>557</v>
      </c>
      <c r="B704" s="39">
        <f t="shared" si="40"/>
        <v>5</v>
      </c>
      <c r="C704" s="39" t="str">
        <f t="shared" si="41"/>
        <v>Ryan</v>
      </c>
      <c r="D704" s="39" t="str">
        <f t="shared" si="42"/>
        <v>Fitzgerald</v>
      </c>
      <c r="E704" s="39" t="str">
        <f t="shared" si="43"/>
        <v>Ryan Fitzgerald</v>
      </c>
      <c r="F704" t="s">
        <v>1040</v>
      </c>
      <c r="G704" t="s">
        <v>73</v>
      </c>
      <c r="H704" s="292">
        <v>925000</v>
      </c>
      <c r="I704" s="292">
        <v>0</v>
      </c>
      <c r="J704" s="292">
        <v>842500</v>
      </c>
      <c r="K704" s="292" t="s">
        <v>8</v>
      </c>
      <c r="L704" s="292">
        <v>0</v>
      </c>
      <c r="M704" s="292">
        <v>0</v>
      </c>
      <c r="N704" s="292">
        <v>0</v>
      </c>
    </row>
    <row r="705" spans="1:14" x14ac:dyDescent="0.25">
      <c r="A705" t="s">
        <v>1057</v>
      </c>
      <c r="B705" s="39">
        <f t="shared" si="40"/>
        <v>5</v>
      </c>
      <c r="C705" s="39" t="str">
        <f t="shared" si="41"/>
        <v>Ryan</v>
      </c>
      <c r="D705" s="39" t="str">
        <f t="shared" si="42"/>
        <v>Getzlaf</v>
      </c>
      <c r="E705" s="39" t="str">
        <f t="shared" si="43"/>
        <v>Ryan Getzlaf</v>
      </c>
      <c r="F705" t="s">
        <v>1027</v>
      </c>
      <c r="G705" t="s">
        <v>73</v>
      </c>
      <c r="H705" s="292">
        <v>8250000</v>
      </c>
      <c r="I705" s="292">
        <v>8250000</v>
      </c>
      <c r="J705" s="292">
        <v>8950000</v>
      </c>
      <c r="K705" s="292">
        <v>8275000</v>
      </c>
      <c r="L705" s="292">
        <v>6000000</v>
      </c>
      <c r="M705" s="292" t="s">
        <v>7</v>
      </c>
      <c r="N705" s="292">
        <v>0</v>
      </c>
    </row>
    <row r="706" spans="1:14" x14ac:dyDescent="0.25">
      <c r="A706" t="s">
        <v>675</v>
      </c>
      <c r="B706" s="39">
        <f t="shared" si="40"/>
        <v>5</v>
      </c>
      <c r="C706" s="39" t="str">
        <f t="shared" si="41"/>
        <v>Ryan</v>
      </c>
      <c r="D706" s="39" t="str">
        <f t="shared" si="42"/>
        <v>Gropp</v>
      </c>
      <c r="E706" s="39" t="str">
        <f t="shared" si="43"/>
        <v>Ryan Gropp</v>
      </c>
      <c r="F706" t="s">
        <v>1028</v>
      </c>
      <c r="G706" t="s">
        <v>93</v>
      </c>
      <c r="H706" s="292">
        <v>894167</v>
      </c>
      <c r="I706" s="292">
        <v>0</v>
      </c>
      <c r="J706" s="292">
        <v>832500</v>
      </c>
      <c r="K706" s="292" t="s">
        <v>8</v>
      </c>
      <c r="L706" s="292">
        <v>0</v>
      </c>
      <c r="M706" s="292">
        <v>0</v>
      </c>
      <c r="N706" s="292">
        <v>0</v>
      </c>
    </row>
    <row r="707" spans="1:14" x14ac:dyDescent="0.25">
      <c r="A707" t="s">
        <v>1058</v>
      </c>
      <c r="B707" s="39">
        <f t="shared" ref="B707:B770" si="44">SEARCH(" ",A707,1)</f>
        <v>5</v>
      </c>
      <c r="C707" s="39" t="str">
        <f t="shared" ref="C707:C770" si="45">LEFT(A707,B707-1)</f>
        <v>Ryan</v>
      </c>
      <c r="D707" s="39" t="str">
        <f t="shared" ref="D707:D770" si="46">MID(A707,B707+1,LEN(A707)-B707)</f>
        <v>Johansen</v>
      </c>
      <c r="E707" s="39" t="str">
        <f t="shared" ref="E707:E770" si="47">C707&amp;" "&amp;D707</f>
        <v>Ryan Johansen</v>
      </c>
      <c r="F707" t="s">
        <v>1026</v>
      </c>
      <c r="G707" t="s">
        <v>73</v>
      </c>
      <c r="H707" s="292">
        <v>8000000</v>
      </c>
      <c r="I707" s="292">
        <v>8000000</v>
      </c>
      <c r="J707" s="292">
        <v>8000000</v>
      </c>
      <c r="K707" s="292">
        <v>8000000</v>
      </c>
      <c r="L707" s="292">
        <v>8000000</v>
      </c>
      <c r="M707" s="292">
        <v>8000000</v>
      </c>
      <c r="N707" s="292">
        <v>8000000</v>
      </c>
    </row>
    <row r="708" spans="1:14" x14ac:dyDescent="0.25">
      <c r="A708" t="s">
        <v>1068</v>
      </c>
      <c r="B708" s="39">
        <f t="shared" si="44"/>
        <v>5</v>
      </c>
      <c r="C708" s="39" t="str">
        <f t="shared" si="45"/>
        <v>Ryan</v>
      </c>
      <c r="D708" s="39" t="str">
        <f t="shared" si="46"/>
        <v>Kesler</v>
      </c>
      <c r="E708" s="39" t="str">
        <f t="shared" si="47"/>
        <v>Ryan Kesler</v>
      </c>
      <c r="F708" t="s">
        <v>1027</v>
      </c>
      <c r="G708" t="s">
        <v>73</v>
      </c>
      <c r="H708" s="292">
        <v>6875000</v>
      </c>
      <c r="I708" s="292">
        <v>6875000</v>
      </c>
      <c r="J708" s="292">
        <v>6675000</v>
      </c>
      <c r="K708" s="292">
        <v>6675000</v>
      </c>
      <c r="L708" s="292">
        <v>6675000</v>
      </c>
      <c r="M708" s="292">
        <v>6675000</v>
      </c>
      <c r="N708" s="292" t="s">
        <v>7</v>
      </c>
    </row>
    <row r="709" spans="1:14" x14ac:dyDescent="0.25">
      <c r="A709" t="s">
        <v>772</v>
      </c>
      <c r="B709" s="39">
        <f t="shared" si="44"/>
        <v>5</v>
      </c>
      <c r="C709" s="39" t="str">
        <f t="shared" si="45"/>
        <v>Ryan</v>
      </c>
      <c r="D709" s="39" t="str">
        <f t="shared" si="46"/>
        <v>Lomberg</v>
      </c>
      <c r="E709" s="39" t="str">
        <f t="shared" si="47"/>
        <v>Ryan Lomberg</v>
      </c>
      <c r="F709" t="s">
        <v>1041</v>
      </c>
      <c r="G709" t="s">
        <v>93</v>
      </c>
      <c r="H709" s="292">
        <v>710000</v>
      </c>
      <c r="I709" s="292">
        <v>0</v>
      </c>
      <c r="J709" s="292">
        <v>710000</v>
      </c>
      <c r="K709" s="292" t="s">
        <v>8</v>
      </c>
      <c r="L709" s="292">
        <v>0</v>
      </c>
      <c r="M709" s="292">
        <v>0</v>
      </c>
      <c r="N709" s="292">
        <v>0</v>
      </c>
    </row>
    <row r="710" spans="1:14" x14ac:dyDescent="0.25">
      <c r="A710" t="s">
        <v>655</v>
      </c>
      <c r="B710" s="39">
        <f t="shared" si="44"/>
        <v>5</v>
      </c>
      <c r="C710" s="39" t="str">
        <f t="shared" si="45"/>
        <v>Ryan</v>
      </c>
      <c r="D710" s="39" t="str">
        <f t="shared" si="46"/>
        <v>MacInnis</v>
      </c>
      <c r="E710" s="39" t="str">
        <f t="shared" si="47"/>
        <v>Ryan MacInnis</v>
      </c>
      <c r="F710" t="s">
        <v>1042</v>
      </c>
      <c r="G710" t="s">
        <v>73</v>
      </c>
      <c r="H710" s="292">
        <v>894167</v>
      </c>
      <c r="I710" s="292">
        <v>0</v>
      </c>
      <c r="J710" s="292">
        <v>832500</v>
      </c>
      <c r="K710" s="292" t="s">
        <v>8</v>
      </c>
      <c r="L710" s="292">
        <v>0</v>
      </c>
      <c r="M710" s="292">
        <v>0</v>
      </c>
      <c r="N710" s="292">
        <v>0</v>
      </c>
    </row>
    <row r="711" spans="1:14" x14ac:dyDescent="0.25">
      <c r="A711" t="s">
        <v>571</v>
      </c>
      <c r="B711" s="39">
        <f t="shared" si="44"/>
        <v>5</v>
      </c>
      <c r="C711" s="39" t="str">
        <f t="shared" si="45"/>
        <v>Ryan</v>
      </c>
      <c r="D711" s="39" t="str">
        <f t="shared" si="46"/>
        <v>Mantha</v>
      </c>
      <c r="E711" s="39" t="str">
        <f t="shared" si="47"/>
        <v>Ryan Mantha</v>
      </c>
      <c r="F711" t="s">
        <v>1030</v>
      </c>
      <c r="G711" t="s">
        <v>82</v>
      </c>
      <c r="H711" s="292">
        <v>925000</v>
      </c>
      <c r="I711" s="292">
        <v>925000</v>
      </c>
      <c r="J711" s="292">
        <v>842500</v>
      </c>
      <c r="K711" s="292">
        <v>925000</v>
      </c>
      <c r="L711" s="292" t="s">
        <v>8</v>
      </c>
      <c r="M711" s="292">
        <v>0</v>
      </c>
      <c r="N711" s="292">
        <v>0</v>
      </c>
    </row>
    <row r="712" spans="1:14" x14ac:dyDescent="0.25">
      <c r="A712" t="s">
        <v>526</v>
      </c>
      <c r="B712" s="39">
        <f t="shared" si="44"/>
        <v>5</v>
      </c>
      <c r="C712" s="39" t="str">
        <f t="shared" si="45"/>
        <v>Ryan</v>
      </c>
      <c r="D712" s="39" t="str">
        <f t="shared" si="46"/>
        <v>McDonagh</v>
      </c>
      <c r="E712" s="39" t="str">
        <f t="shared" si="47"/>
        <v>Ryan McDonagh</v>
      </c>
      <c r="F712" t="s">
        <v>1029</v>
      </c>
      <c r="G712" t="s">
        <v>389</v>
      </c>
      <c r="H712" s="292">
        <v>4700000</v>
      </c>
      <c r="I712" s="292">
        <v>0</v>
      </c>
      <c r="J712" s="292">
        <v>5300000</v>
      </c>
      <c r="K712" s="292" t="s">
        <v>7</v>
      </c>
      <c r="L712" s="292">
        <v>0</v>
      </c>
      <c r="M712" s="292">
        <v>0</v>
      </c>
      <c r="N712" s="292">
        <v>0</v>
      </c>
    </row>
    <row r="713" spans="1:14" x14ac:dyDescent="0.25">
      <c r="A713" t="s">
        <v>716</v>
      </c>
      <c r="B713" s="39">
        <f t="shared" si="44"/>
        <v>5</v>
      </c>
      <c r="C713" s="39" t="str">
        <f t="shared" si="45"/>
        <v>Ryan</v>
      </c>
      <c r="D713" s="39" t="str">
        <f t="shared" si="46"/>
        <v>Miller</v>
      </c>
      <c r="E713" s="39" t="str">
        <f t="shared" si="47"/>
        <v>Ryan Miller</v>
      </c>
      <c r="F713" t="s">
        <v>1027</v>
      </c>
      <c r="G713" t="s">
        <v>128</v>
      </c>
      <c r="H713" s="292">
        <v>2000000</v>
      </c>
      <c r="I713" s="292">
        <v>0</v>
      </c>
      <c r="J713" s="292">
        <v>2000000</v>
      </c>
      <c r="K713" s="292" t="s">
        <v>7</v>
      </c>
      <c r="L713" s="292">
        <v>0</v>
      </c>
      <c r="M713" s="292">
        <v>0</v>
      </c>
      <c r="N713" s="292">
        <v>0</v>
      </c>
    </row>
    <row r="714" spans="1:14" x14ac:dyDescent="0.25">
      <c r="A714" t="s">
        <v>1074</v>
      </c>
      <c r="B714" s="39">
        <f t="shared" si="44"/>
        <v>5</v>
      </c>
      <c r="C714" s="39" t="str">
        <f t="shared" si="45"/>
        <v>Ryan</v>
      </c>
      <c r="D714" s="39" t="str">
        <f t="shared" si="46"/>
        <v>Nugent-Hopkins</v>
      </c>
      <c r="E714" s="39" t="str">
        <f t="shared" si="47"/>
        <v>Ryan Nugent-Hopkins</v>
      </c>
      <c r="F714" t="s">
        <v>1030</v>
      </c>
      <c r="G714" t="s">
        <v>73</v>
      </c>
      <c r="H714" s="292">
        <v>6000000</v>
      </c>
      <c r="I714" s="292">
        <v>6000000</v>
      </c>
      <c r="J714" s="292">
        <v>6000000</v>
      </c>
      <c r="K714" s="292">
        <v>6000000</v>
      </c>
      <c r="L714" s="292">
        <v>6000000</v>
      </c>
      <c r="M714" s="292" t="s">
        <v>7</v>
      </c>
      <c r="N714" s="292">
        <v>0</v>
      </c>
    </row>
    <row r="715" spans="1:14" x14ac:dyDescent="0.25">
      <c r="A715" t="s">
        <v>409</v>
      </c>
      <c r="B715" s="39">
        <f t="shared" si="44"/>
        <v>5</v>
      </c>
      <c r="C715" s="39" t="str">
        <f t="shared" si="45"/>
        <v>Ryan</v>
      </c>
      <c r="D715" s="39" t="str">
        <f t="shared" si="46"/>
        <v>O'Reilly</v>
      </c>
      <c r="E715" s="39" t="str">
        <f t="shared" si="47"/>
        <v>Ryan O'Reilly</v>
      </c>
      <c r="F715" t="s">
        <v>1036</v>
      </c>
      <c r="G715" t="s">
        <v>73</v>
      </c>
      <c r="H715" s="292">
        <v>7500000</v>
      </c>
      <c r="I715" s="292">
        <v>7500000</v>
      </c>
      <c r="J715" s="292">
        <v>8500000</v>
      </c>
      <c r="K715" s="292">
        <v>6000000</v>
      </c>
      <c r="L715" s="292">
        <v>6000000</v>
      </c>
      <c r="M715" s="292">
        <v>6000000</v>
      </c>
      <c r="N715" s="292">
        <v>6000000</v>
      </c>
    </row>
    <row r="716" spans="1:14" x14ac:dyDescent="0.25">
      <c r="A716" t="s">
        <v>578</v>
      </c>
      <c r="B716" s="39">
        <f t="shared" si="44"/>
        <v>5</v>
      </c>
      <c r="C716" s="39" t="str">
        <f t="shared" si="45"/>
        <v>Ryan</v>
      </c>
      <c r="D716" s="39" t="str">
        <f t="shared" si="46"/>
        <v>Stanton</v>
      </c>
      <c r="E716" s="39" t="str">
        <f t="shared" si="47"/>
        <v>Ryan Stanton</v>
      </c>
      <c r="F716" t="s">
        <v>1030</v>
      </c>
      <c r="G716" t="s">
        <v>82</v>
      </c>
      <c r="H716" s="292">
        <v>700000</v>
      </c>
      <c r="I716" s="292">
        <v>0</v>
      </c>
      <c r="J716" s="292">
        <v>700000</v>
      </c>
      <c r="K716" s="292" t="s">
        <v>7</v>
      </c>
      <c r="L716" s="292">
        <v>0</v>
      </c>
      <c r="M716" s="292">
        <v>0</v>
      </c>
      <c r="N716" s="292">
        <v>0</v>
      </c>
    </row>
    <row r="717" spans="1:14" x14ac:dyDescent="0.25">
      <c r="A717" t="s">
        <v>1060</v>
      </c>
      <c r="B717" s="39">
        <f t="shared" si="44"/>
        <v>5</v>
      </c>
      <c r="C717" s="39" t="str">
        <f t="shared" si="45"/>
        <v>Ryan</v>
      </c>
      <c r="D717" s="39" t="str">
        <f t="shared" si="46"/>
        <v>Suter</v>
      </c>
      <c r="E717" s="39" t="str">
        <f t="shared" si="47"/>
        <v>Ryan Suter</v>
      </c>
      <c r="F717" t="s">
        <v>1035</v>
      </c>
      <c r="G717" t="s">
        <v>389</v>
      </c>
      <c r="H717" s="292">
        <v>7538460</v>
      </c>
      <c r="I717" s="292">
        <v>7538460</v>
      </c>
      <c r="J717" s="292">
        <v>9000000</v>
      </c>
      <c r="K717" s="292">
        <v>9000000</v>
      </c>
      <c r="L717" s="292">
        <v>8000000</v>
      </c>
      <c r="M717" s="292">
        <v>6000000</v>
      </c>
      <c r="N717" s="292">
        <v>2000000</v>
      </c>
    </row>
    <row r="718" spans="1:14" x14ac:dyDescent="0.25">
      <c r="A718" t="s">
        <v>758</v>
      </c>
      <c r="B718" s="39">
        <f t="shared" si="44"/>
        <v>4</v>
      </c>
      <c r="C718" s="39" t="str">
        <f t="shared" si="45"/>
        <v>Sam</v>
      </c>
      <c r="D718" s="39" t="str">
        <f t="shared" si="46"/>
        <v>Bennett</v>
      </c>
      <c r="E718" s="39" t="str">
        <f t="shared" si="47"/>
        <v>Sam Bennett</v>
      </c>
      <c r="F718" t="s">
        <v>1041</v>
      </c>
      <c r="G718" t="s">
        <v>73</v>
      </c>
      <c r="H718" s="292">
        <v>1950000</v>
      </c>
      <c r="I718" s="292">
        <v>0</v>
      </c>
      <c r="J718" s="292">
        <v>1950000</v>
      </c>
      <c r="K718" s="292" t="s">
        <v>8</v>
      </c>
      <c r="L718" s="292">
        <v>0</v>
      </c>
      <c r="M718" s="292">
        <v>0</v>
      </c>
      <c r="N718" s="292">
        <v>0</v>
      </c>
    </row>
    <row r="719" spans="1:14" x14ac:dyDescent="0.25">
      <c r="A719" t="s">
        <v>731</v>
      </c>
      <c r="B719" s="39">
        <f t="shared" si="44"/>
        <v>4</v>
      </c>
      <c r="C719" s="39" t="str">
        <f t="shared" si="45"/>
        <v>Sam</v>
      </c>
      <c r="D719" s="39" t="str">
        <f t="shared" si="46"/>
        <v>Carrick</v>
      </c>
      <c r="E719" s="39" t="str">
        <f t="shared" si="47"/>
        <v>Sam Carrick</v>
      </c>
      <c r="F719" t="s">
        <v>1027</v>
      </c>
      <c r="G719" t="s">
        <v>73</v>
      </c>
      <c r="H719" s="292">
        <v>650000</v>
      </c>
      <c r="I719" s="292">
        <v>0</v>
      </c>
      <c r="J719" s="292">
        <v>650000</v>
      </c>
      <c r="K719" s="292" t="s">
        <v>7</v>
      </c>
      <c r="L719" s="292">
        <v>0</v>
      </c>
      <c r="M719" s="292">
        <v>0</v>
      </c>
      <c r="N719" s="292">
        <v>0</v>
      </c>
    </row>
    <row r="720" spans="1:14" x14ac:dyDescent="0.25">
      <c r="A720" t="s">
        <v>825</v>
      </c>
      <c r="B720" s="39">
        <f t="shared" si="44"/>
        <v>4</v>
      </c>
      <c r="C720" s="39" t="str">
        <f t="shared" si="45"/>
        <v>Sam</v>
      </c>
      <c r="D720" s="39" t="str">
        <f t="shared" si="46"/>
        <v>Gagner</v>
      </c>
      <c r="E720" s="39" t="str">
        <f t="shared" si="47"/>
        <v>Sam Gagner</v>
      </c>
      <c r="F720" t="s">
        <v>1047</v>
      </c>
      <c r="G720" t="s">
        <v>88</v>
      </c>
      <c r="H720" s="292">
        <v>3150000</v>
      </c>
      <c r="I720" s="292">
        <v>3150000</v>
      </c>
      <c r="J720" s="292">
        <v>3500000</v>
      </c>
      <c r="K720" s="292">
        <v>3200000</v>
      </c>
      <c r="L720" s="292" t="s">
        <v>7</v>
      </c>
      <c r="M720" s="292">
        <v>0</v>
      </c>
      <c r="N720" s="292">
        <v>0</v>
      </c>
    </row>
    <row r="721" spans="1:14" x14ac:dyDescent="0.25">
      <c r="A721" t="s">
        <v>442</v>
      </c>
      <c r="B721" s="39">
        <f t="shared" si="44"/>
        <v>4</v>
      </c>
      <c r="C721" s="39" t="str">
        <f t="shared" si="45"/>
        <v>Sam</v>
      </c>
      <c r="D721" s="39" t="str">
        <f t="shared" si="46"/>
        <v>Miletic</v>
      </c>
      <c r="E721" s="39" t="str">
        <f t="shared" si="47"/>
        <v>Sam Miletic</v>
      </c>
      <c r="F721" t="s">
        <v>1024</v>
      </c>
      <c r="G721" t="s">
        <v>73</v>
      </c>
      <c r="H721" s="292">
        <v>710000</v>
      </c>
      <c r="I721" s="292">
        <v>710000</v>
      </c>
      <c r="J721" s="292">
        <v>700000</v>
      </c>
      <c r="K721" s="292">
        <v>750000</v>
      </c>
      <c r="L721" s="292" t="s">
        <v>8</v>
      </c>
      <c r="M721" s="292">
        <v>0</v>
      </c>
      <c r="N721" s="292">
        <v>0</v>
      </c>
    </row>
    <row r="722" spans="1:14" x14ac:dyDescent="0.25">
      <c r="A722" t="s">
        <v>719</v>
      </c>
      <c r="B722" s="39">
        <f t="shared" si="44"/>
        <v>4</v>
      </c>
      <c r="C722" s="39" t="str">
        <f t="shared" si="45"/>
        <v>Sam</v>
      </c>
      <c r="D722" s="39" t="str">
        <f t="shared" si="46"/>
        <v>Steel</v>
      </c>
      <c r="E722" s="39" t="str">
        <f t="shared" si="47"/>
        <v>Sam Steel</v>
      </c>
      <c r="F722" t="s">
        <v>1027</v>
      </c>
      <c r="G722" t="s">
        <v>73</v>
      </c>
      <c r="H722" s="292">
        <v>894167</v>
      </c>
      <c r="I722" s="292">
        <v>894167</v>
      </c>
      <c r="J722" s="292">
        <v>925000</v>
      </c>
      <c r="K722" s="292">
        <v>832500</v>
      </c>
      <c r="L722" s="292" t="s">
        <v>8</v>
      </c>
      <c r="M722" s="292">
        <v>0</v>
      </c>
      <c r="N722" s="292">
        <v>0</v>
      </c>
    </row>
    <row r="723" spans="1:14" x14ac:dyDescent="0.25">
      <c r="A723" t="s">
        <v>650</v>
      </c>
      <c r="B723" s="39">
        <f t="shared" si="44"/>
        <v>4</v>
      </c>
      <c r="C723" s="39" t="str">
        <f t="shared" si="45"/>
        <v>Sam</v>
      </c>
      <c r="D723" s="39" t="str">
        <f t="shared" si="46"/>
        <v>Vigneault</v>
      </c>
      <c r="E723" s="39" t="str">
        <f t="shared" si="47"/>
        <v>Sam Vigneault</v>
      </c>
      <c r="F723" t="s">
        <v>1038</v>
      </c>
      <c r="G723" t="s">
        <v>73</v>
      </c>
      <c r="H723" s="292">
        <v>925000</v>
      </c>
      <c r="I723" s="292">
        <v>0</v>
      </c>
      <c r="J723" s="292">
        <v>925000</v>
      </c>
      <c r="K723" s="292" t="s">
        <v>8</v>
      </c>
      <c r="L723" s="292">
        <v>0</v>
      </c>
      <c r="M723" s="292">
        <v>0</v>
      </c>
      <c r="N723" s="292">
        <v>0</v>
      </c>
    </row>
    <row r="724" spans="1:14" x14ac:dyDescent="0.25">
      <c r="A724" t="s">
        <v>881</v>
      </c>
      <c r="B724" s="39">
        <f t="shared" si="44"/>
        <v>5</v>
      </c>
      <c r="C724" s="39" t="str">
        <f t="shared" si="45"/>
        <v>Sami</v>
      </c>
      <c r="D724" s="39" t="str">
        <f t="shared" si="46"/>
        <v>Niku</v>
      </c>
      <c r="E724" s="39" t="str">
        <f t="shared" si="47"/>
        <v>Sami Niku</v>
      </c>
      <c r="F724" t="s">
        <v>1034</v>
      </c>
      <c r="G724" t="s">
        <v>389</v>
      </c>
      <c r="H724" s="292">
        <v>916667</v>
      </c>
      <c r="I724" s="292">
        <v>916667</v>
      </c>
      <c r="J724" s="292">
        <v>742500</v>
      </c>
      <c r="K724" s="292">
        <v>840000</v>
      </c>
      <c r="L724" s="292" t="s">
        <v>8</v>
      </c>
      <c r="M724" s="292">
        <v>0</v>
      </c>
      <c r="N724" s="292">
        <v>0</v>
      </c>
    </row>
    <row r="725" spans="1:14" x14ac:dyDescent="0.25">
      <c r="A725" t="s">
        <v>964</v>
      </c>
      <c r="B725" s="39">
        <f t="shared" si="44"/>
        <v>5</v>
      </c>
      <c r="C725" s="39" t="str">
        <f t="shared" si="45"/>
        <v>Sami</v>
      </c>
      <c r="D725" s="39" t="str">
        <f t="shared" si="46"/>
        <v>Vatanen</v>
      </c>
      <c r="E725" s="39" t="str">
        <f t="shared" si="47"/>
        <v>Sami Vatanen</v>
      </c>
      <c r="F725" t="s">
        <v>1048</v>
      </c>
      <c r="G725" t="s">
        <v>388</v>
      </c>
      <c r="H725" s="292">
        <v>4875000</v>
      </c>
      <c r="I725" s="292">
        <v>4875000</v>
      </c>
      <c r="J725" s="292">
        <v>5000000</v>
      </c>
      <c r="K725" s="292">
        <v>4500000</v>
      </c>
      <c r="L725" s="292" t="s">
        <v>7</v>
      </c>
      <c r="M725" s="292">
        <v>0</v>
      </c>
      <c r="N725" s="292">
        <v>0</v>
      </c>
    </row>
    <row r="726" spans="1:14" x14ac:dyDescent="0.25">
      <c r="A726" t="s">
        <v>425</v>
      </c>
      <c r="B726" s="39">
        <f t="shared" si="44"/>
        <v>7</v>
      </c>
      <c r="C726" s="39" t="str">
        <f t="shared" si="45"/>
        <v>Samuel</v>
      </c>
      <c r="D726" s="39" t="str">
        <f t="shared" si="46"/>
        <v>Blais</v>
      </c>
      <c r="E726" s="39" t="str">
        <f t="shared" si="47"/>
        <v>Samuel Blais</v>
      </c>
      <c r="F726" t="s">
        <v>1036</v>
      </c>
      <c r="G726" t="s">
        <v>93</v>
      </c>
      <c r="H726" s="292">
        <v>700833</v>
      </c>
      <c r="I726" s="292">
        <v>0</v>
      </c>
      <c r="J726" s="292">
        <v>650000</v>
      </c>
      <c r="K726" s="292" t="s">
        <v>8</v>
      </c>
      <c r="L726" s="292">
        <v>0</v>
      </c>
      <c r="M726" s="292">
        <v>0</v>
      </c>
      <c r="N726" s="292">
        <v>0</v>
      </c>
    </row>
    <row r="727" spans="1:14" x14ac:dyDescent="0.25">
      <c r="A727" t="s">
        <v>927</v>
      </c>
      <c r="B727" s="39">
        <f t="shared" si="44"/>
        <v>7</v>
      </c>
      <c r="C727" s="39" t="str">
        <f t="shared" si="45"/>
        <v>Samuel</v>
      </c>
      <c r="D727" s="39" t="str">
        <f t="shared" si="46"/>
        <v>Girard</v>
      </c>
      <c r="E727" s="39" t="str">
        <f t="shared" si="47"/>
        <v>Samuel Girard</v>
      </c>
      <c r="F727" t="s">
        <v>1043</v>
      </c>
      <c r="G727" t="s">
        <v>389</v>
      </c>
      <c r="H727" s="292">
        <v>925000</v>
      </c>
      <c r="I727" s="292">
        <v>935833</v>
      </c>
      <c r="J727" s="292">
        <v>742500</v>
      </c>
      <c r="K727" s="292">
        <v>700000</v>
      </c>
      <c r="L727" s="292" t="s">
        <v>8</v>
      </c>
      <c r="M727" s="292">
        <v>0</v>
      </c>
      <c r="N727" s="292">
        <v>0</v>
      </c>
    </row>
    <row r="728" spans="1:14" x14ac:dyDescent="0.25">
      <c r="A728" t="s">
        <v>496</v>
      </c>
      <c r="B728" s="39">
        <f t="shared" si="44"/>
        <v>7</v>
      </c>
      <c r="C728" s="39" t="str">
        <f t="shared" si="45"/>
        <v>Samuel</v>
      </c>
      <c r="D728" s="39" t="str">
        <f t="shared" si="46"/>
        <v>Montembeault</v>
      </c>
      <c r="E728" s="39" t="str">
        <f t="shared" si="47"/>
        <v>Samuel Montembeault</v>
      </c>
      <c r="F728" t="s">
        <v>1037</v>
      </c>
      <c r="G728" t="s">
        <v>128</v>
      </c>
      <c r="H728" s="292">
        <v>925000</v>
      </c>
      <c r="I728" s="292">
        <v>0</v>
      </c>
      <c r="J728" s="292">
        <v>767500</v>
      </c>
      <c r="K728" s="292" t="s">
        <v>8</v>
      </c>
      <c r="L728" s="292">
        <v>0</v>
      </c>
      <c r="M728" s="292">
        <v>0</v>
      </c>
      <c r="N728" s="292">
        <v>0</v>
      </c>
    </row>
    <row r="729" spans="1:14" x14ac:dyDescent="0.25">
      <c r="A729" t="s">
        <v>989</v>
      </c>
      <c r="B729" s="39">
        <f t="shared" si="44"/>
        <v>6</v>
      </c>
      <c r="C729" s="39" t="str">
        <f t="shared" si="45"/>
        <v>Scott</v>
      </c>
      <c r="D729" s="39" t="str">
        <f t="shared" si="46"/>
        <v>Darling</v>
      </c>
      <c r="E729" s="39" t="str">
        <f t="shared" si="47"/>
        <v>Scott Darling</v>
      </c>
      <c r="F729" t="s">
        <v>1046</v>
      </c>
      <c r="G729" t="s">
        <v>128</v>
      </c>
      <c r="H729" s="292">
        <v>4150000</v>
      </c>
      <c r="I729" s="292">
        <v>4150000</v>
      </c>
      <c r="J729" s="292">
        <v>4750000</v>
      </c>
      <c r="K729" s="292">
        <v>4099999</v>
      </c>
      <c r="L729" s="292">
        <v>3000000</v>
      </c>
      <c r="M729" s="292" t="s">
        <v>7</v>
      </c>
      <c r="N729" s="292">
        <v>0</v>
      </c>
    </row>
    <row r="730" spans="1:14" x14ac:dyDescent="0.25">
      <c r="A730" t="s">
        <v>648</v>
      </c>
      <c r="B730" s="39">
        <f t="shared" si="44"/>
        <v>6</v>
      </c>
      <c r="C730" s="39" t="str">
        <f t="shared" si="45"/>
        <v>Scott</v>
      </c>
      <c r="D730" s="39" t="str">
        <f t="shared" si="46"/>
        <v>Harrington</v>
      </c>
      <c r="E730" s="39" t="str">
        <f t="shared" si="47"/>
        <v>Scott Harrington</v>
      </c>
      <c r="F730" t="s">
        <v>1038</v>
      </c>
      <c r="G730" t="s">
        <v>389</v>
      </c>
      <c r="H730" s="292">
        <v>675000</v>
      </c>
      <c r="I730" s="292">
        <v>0</v>
      </c>
      <c r="J730" s="292">
        <v>700000</v>
      </c>
      <c r="K730" s="292" t="s">
        <v>8</v>
      </c>
      <c r="L730" s="292">
        <v>0</v>
      </c>
      <c r="M730" s="292">
        <v>0</v>
      </c>
      <c r="N730" s="292">
        <v>0</v>
      </c>
    </row>
    <row r="731" spans="1:14" x14ac:dyDescent="0.25">
      <c r="A731" t="s">
        <v>891</v>
      </c>
      <c r="B731" s="39">
        <f t="shared" si="44"/>
        <v>6</v>
      </c>
      <c r="C731" s="39" t="str">
        <f t="shared" si="45"/>
        <v>Scott</v>
      </c>
      <c r="D731" s="39" t="str">
        <f t="shared" si="46"/>
        <v>Laughton</v>
      </c>
      <c r="E731" s="39" t="str">
        <f t="shared" si="47"/>
        <v>Scott Laughton</v>
      </c>
      <c r="F731" t="s">
        <v>1031</v>
      </c>
      <c r="G731" t="s">
        <v>73</v>
      </c>
      <c r="H731" s="292">
        <v>962500</v>
      </c>
      <c r="I731" s="292">
        <v>0</v>
      </c>
      <c r="J731" s="292">
        <v>1050000</v>
      </c>
      <c r="K731" s="292" t="s">
        <v>8</v>
      </c>
      <c r="L731" s="292">
        <v>0</v>
      </c>
      <c r="M731" s="292">
        <v>0</v>
      </c>
      <c r="N731" s="292">
        <v>0</v>
      </c>
    </row>
    <row r="732" spans="1:14" x14ac:dyDescent="0.25">
      <c r="A732" t="s">
        <v>301</v>
      </c>
      <c r="B732" s="39">
        <f t="shared" si="44"/>
        <v>5</v>
      </c>
      <c r="C732" s="39" t="str">
        <f t="shared" si="45"/>
        <v>Sean</v>
      </c>
      <c r="D732" s="39" t="str">
        <f t="shared" si="46"/>
        <v>Couturier</v>
      </c>
      <c r="E732" s="39" t="str">
        <f t="shared" si="47"/>
        <v>Sean Couturier</v>
      </c>
      <c r="F732" t="s">
        <v>1031</v>
      </c>
      <c r="G732" t="s">
        <v>73</v>
      </c>
      <c r="H732" s="292">
        <v>4333330</v>
      </c>
      <c r="I732" s="292">
        <v>4333330</v>
      </c>
      <c r="J732" s="292">
        <v>4250000</v>
      </c>
      <c r="K732" s="292">
        <v>4500000</v>
      </c>
      <c r="L732" s="292">
        <v>4750000</v>
      </c>
      <c r="M732" s="292">
        <v>4750000</v>
      </c>
      <c r="N732" s="292" t="s">
        <v>7</v>
      </c>
    </row>
    <row r="733" spans="1:14" x14ac:dyDescent="0.25">
      <c r="A733" t="s">
        <v>679</v>
      </c>
      <c r="B733" s="39">
        <f t="shared" si="44"/>
        <v>5</v>
      </c>
      <c r="C733" s="39" t="str">
        <f t="shared" si="45"/>
        <v>Sean</v>
      </c>
      <c r="D733" s="39" t="str">
        <f t="shared" si="46"/>
        <v>Day</v>
      </c>
      <c r="E733" s="39" t="str">
        <f t="shared" si="47"/>
        <v>Sean Day</v>
      </c>
      <c r="F733" t="s">
        <v>1028</v>
      </c>
      <c r="G733" t="s">
        <v>82</v>
      </c>
      <c r="H733" s="292">
        <v>925000</v>
      </c>
      <c r="I733" s="292">
        <v>925000</v>
      </c>
      <c r="J733" s="292">
        <v>742500</v>
      </c>
      <c r="K733" s="292">
        <v>842500</v>
      </c>
      <c r="L733" s="292" t="s">
        <v>8</v>
      </c>
      <c r="M733" s="292">
        <v>0</v>
      </c>
      <c r="N733" s="292">
        <v>0</v>
      </c>
    </row>
    <row r="734" spans="1:14" x14ac:dyDescent="0.25">
      <c r="A734" t="s">
        <v>223</v>
      </c>
      <c r="B734" s="39">
        <f t="shared" si="44"/>
        <v>5</v>
      </c>
      <c r="C734" s="39" t="str">
        <f t="shared" si="45"/>
        <v>Sean</v>
      </c>
      <c r="D734" s="39" t="str">
        <f t="shared" si="46"/>
        <v>Monahan</v>
      </c>
      <c r="E734" s="39" t="str">
        <f t="shared" si="47"/>
        <v>Sean Monahan</v>
      </c>
      <c r="F734" t="s">
        <v>1041</v>
      </c>
      <c r="G734" t="s">
        <v>73</v>
      </c>
      <c r="H734" s="292">
        <v>6375000</v>
      </c>
      <c r="I734" s="292">
        <v>6375000</v>
      </c>
      <c r="J734" s="292">
        <v>6750000</v>
      </c>
      <c r="K734" s="292">
        <v>6750000</v>
      </c>
      <c r="L734" s="292">
        <v>6000000</v>
      </c>
      <c r="M734" s="292">
        <v>6125000</v>
      </c>
      <c r="N734" s="292">
        <v>6000000</v>
      </c>
    </row>
    <row r="735" spans="1:14" x14ac:dyDescent="0.25">
      <c r="A735" t="s">
        <v>231</v>
      </c>
      <c r="B735" s="39">
        <f t="shared" si="44"/>
        <v>10</v>
      </c>
      <c r="C735" s="39" t="str">
        <f t="shared" si="45"/>
        <v>Sebastian</v>
      </c>
      <c r="D735" s="39" t="str">
        <f t="shared" si="46"/>
        <v>Aho</v>
      </c>
      <c r="E735" s="39" t="str">
        <f t="shared" si="47"/>
        <v>Sebastian Aho</v>
      </c>
      <c r="F735" t="s">
        <v>1046</v>
      </c>
      <c r="G735" t="s">
        <v>93</v>
      </c>
      <c r="H735" s="292">
        <v>1775000</v>
      </c>
      <c r="I735" s="292">
        <v>0</v>
      </c>
      <c r="J735" s="292">
        <v>925000</v>
      </c>
      <c r="K735" s="292" t="s">
        <v>8</v>
      </c>
      <c r="L735" s="292">
        <v>0</v>
      </c>
      <c r="M735" s="292">
        <v>0</v>
      </c>
      <c r="N735" s="292">
        <v>0</v>
      </c>
    </row>
    <row r="736" spans="1:14" x14ac:dyDescent="0.25">
      <c r="A736" t="s">
        <v>231</v>
      </c>
      <c r="B736" s="39">
        <f t="shared" si="44"/>
        <v>10</v>
      </c>
      <c r="C736" s="39" t="str">
        <f t="shared" si="45"/>
        <v>Sebastian</v>
      </c>
      <c r="D736" s="39" t="str">
        <f t="shared" si="46"/>
        <v>Aho</v>
      </c>
      <c r="E736" s="39" t="str">
        <f t="shared" si="47"/>
        <v>Sebastian Aho</v>
      </c>
      <c r="F736" t="s">
        <v>1050</v>
      </c>
      <c r="G736" t="s">
        <v>389</v>
      </c>
      <c r="H736" s="292">
        <v>925000</v>
      </c>
      <c r="I736" s="292">
        <v>925000</v>
      </c>
      <c r="J736" s="292">
        <v>742500</v>
      </c>
      <c r="K736" s="292">
        <v>825000</v>
      </c>
      <c r="L736" s="292" t="s">
        <v>8</v>
      </c>
      <c r="M736" s="292">
        <v>0</v>
      </c>
      <c r="N736" s="292">
        <v>0</v>
      </c>
    </row>
    <row r="737" spans="1:14" x14ac:dyDescent="0.25">
      <c r="A737" t="s">
        <v>929</v>
      </c>
      <c r="B737" s="39">
        <f t="shared" si="44"/>
        <v>7</v>
      </c>
      <c r="C737" s="39" t="str">
        <f t="shared" si="45"/>
        <v>Semyon</v>
      </c>
      <c r="D737" s="39" t="str">
        <f t="shared" si="46"/>
        <v>Varlamov</v>
      </c>
      <c r="E737" s="39" t="str">
        <f t="shared" si="47"/>
        <v>Semyon Varlamov</v>
      </c>
      <c r="F737" t="s">
        <v>1043</v>
      </c>
      <c r="G737" t="s">
        <v>128</v>
      </c>
      <c r="H737" s="292">
        <v>5900000</v>
      </c>
      <c r="I737" s="292">
        <v>0</v>
      </c>
      <c r="J737" s="292">
        <v>5500000</v>
      </c>
      <c r="K737" s="292" t="s">
        <v>7</v>
      </c>
      <c r="L737" s="292">
        <v>0</v>
      </c>
      <c r="M737" s="292">
        <v>0</v>
      </c>
      <c r="N737" s="292">
        <v>0</v>
      </c>
    </row>
    <row r="738" spans="1:14" x14ac:dyDescent="0.25">
      <c r="A738" t="s">
        <v>359</v>
      </c>
      <c r="B738" s="39">
        <f t="shared" si="44"/>
        <v>7</v>
      </c>
      <c r="C738" s="39" t="str">
        <f t="shared" si="45"/>
        <v>Sergei</v>
      </c>
      <c r="D738" s="39" t="str">
        <f t="shared" si="46"/>
        <v>Bobrovsky</v>
      </c>
      <c r="E738" s="39" t="str">
        <f t="shared" si="47"/>
        <v>Sergei Bobrovsky</v>
      </c>
      <c r="F738" t="s">
        <v>1038</v>
      </c>
      <c r="G738" t="s">
        <v>128</v>
      </c>
      <c r="H738" s="292">
        <v>7425000</v>
      </c>
      <c r="I738" s="292">
        <v>0</v>
      </c>
      <c r="J738" s="292">
        <v>6200000</v>
      </c>
      <c r="K738" s="292" t="s">
        <v>7</v>
      </c>
      <c r="L738" s="292">
        <v>0</v>
      </c>
      <c r="M738" s="292">
        <v>0</v>
      </c>
      <c r="N738" s="292">
        <v>0</v>
      </c>
    </row>
    <row r="739" spans="1:14" x14ac:dyDescent="0.25">
      <c r="A739" t="s">
        <v>935</v>
      </c>
      <c r="B739" s="39">
        <f t="shared" si="44"/>
        <v>7</v>
      </c>
      <c r="C739" s="39" t="str">
        <f t="shared" si="45"/>
        <v>Sergei</v>
      </c>
      <c r="D739" s="39" t="str">
        <f t="shared" si="46"/>
        <v>Boikov</v>
      </c>
      <c r="E739" s="39" t="str">
        <f t="shared" si="47"/>
        <v>Sergei Boikov</v>
      </c>
      <c r="F739" t="s">
        <v>1043</v>
      </c>
      <c r="G739" t="s">
        <v>82</v>
      </c>
      <c r="H739" s="292">
        <v>681667</v>
      </c>
      <c r="I739" s="292">
        <v>0</v>
      </c>
      <c r="J739" s="292">
        <v>705000</v>
      </c>
      <c r="K739" s="292" t="s">
        <v>8</v>
      </c>
      <c r="L739" s="292">
        <v>0</v>
      </c>
      <c r="M739" s="292">
        <v>0</v>
      </c>
      <c r="N739" s="292">
        <v>0</v>
      </c>
    </row>
    <row r="740" spans="1:14" x14ac:dyDescent="0.25">
      <c r="A740" t="s">
        <v>1144</v>
      </c>
      <c r="B740" s="39">
        <f t="shared" si="44"/>
        <v>7</v>
      </c>
      <c r="C740" s="39" t="str">
        <f t="shared" si="45"/>
        <v>Sergey</v>
      </c>
      <c r="D740" s="39" t="str">
        <f t="shared" si="46"/>
        <v>Zborovskiy</v>
      </c>
      <c r="E740" s="39" t="str">
        <f t="shared" si="47"/>
        <v>Sergey Zborovskiy</v>
      </c>
      <c r="F740" t="s">
        <v>1028</v>
      </c>
      <c r="G740" t="s">
        <v>82</v>
      </c>
      <c r="H740" s="292">
        <v>925000</v>
      </c>
      <c r="I740" s="292">
        <v>0</v>
      </c>
      <c r="J740" s="292">
        <v>792500</v>
      </c>
      <c r="K740" s="292" t="s">
        <v>8</v>
      </c>
      <c r="L740" s="292">
        <v>0</v>
      </c>
      <c r="M740" s="292">
        <v>0</v>
      </c>
      <c r="N740" s="292">
        <v>0</v>
      </c>
    </row>
    <row r="741" spans="1:14" x14ac:dyDescent="0.25">
      <c r="A741" t="s">
        <v>254</v>
      </c>
      <c r="B741" s="39">
        <f t="shared" si="44"/>
        <v>5</v>
      </c>
      <c r="C741" s="39" t="str">
        <f t="shared" si="45"/>
        <v>Seth</v>
      </c>
      <c r="D741" s="39" t="str">
        <f t="shared" si="46"/>
        <v>Jones</v>
      </c>
      <c r="E741" s="39" t="str">
        <f t="shared" si="47"/>
        <v>Seth Jones</v>
      </c>
      <c r="F741" t="s">
        <v>1038</v>
      </c>
      <c r="G741" t="s">
        <v>388</v>
      </c>
      <c r="H741" s="292">
        <v>5400000</v>
      </c>
      <c r="I741" s="292">
        <v>5400000</v>
      </c>
      <c r="J741" s="292">
        <v>5400000</v>
      </c>
      <c r="K741" s="292">
        <v>5400000</v>
      </c>
      <c r="L741" s="292">
        <v>5400000</v>
      </c>
      <c r="M741" s="292">
        <v>5400000</v>
      </c>
      <c r="N741" s="292" t="s">
        <v>7</v>
      </c>
    </row>
    <row r="742" spans="1:14" x14ac:dyDescent="0.25">
      <c r="A742" t="s">
        <v>572</v>
      </c>
      <c r="B742" s="39">
        <f t="shared" si="44"/>
        <v>6</v>
      </c>
      <c r="C742" s="39" t="str">
        <f t="shared" si="45"/>
        <v>Shane</v>
      </c>
      <c r="D742" s="39" t="str">
        <f t="shared" si="46"/>
        <v>Starrett</v>
      </c>
      <c r="E742" s="39" t="str">
        <f t="shared" si="47"/>
        <v>Shane Starrett</v>
      </c>
      <c r="F742" t="s">
        <v>1030</v>
      </c>
      <c r="G742" t="s">
        <v>128</v>
      </c>
      <c r="H742" s="292">
        <v>925000</v>
      </c>
      <c r="I742" s="292">
        <v>0</v>
      </c>
      <c r="J742" s="292">
        <v>842500</v>
      </c>
      <c r="K742" s="292" t="s">
        <v>8</v>
      </c>
      <c r="L742" s="292">
        <v>0</v>
      </c>
      <c r="M742" s="292">
        <v>0</v>
      </c>
      <c r="N742" s="292">
        <v>0</v>
      </c>
    </row>
    <row r="743" spans="1:14" x14ac:dyDescent="0.25">
      <c r="A743" t="s">
        <v>316</v>
      </c>
      <c r="B743" s="39">
        <f t="shared" si="44"/>
        <v>7</v>
      </c>
      <c r="C743" s="39" t="str">
        <f t="shared" si="45"/>
        <v>Shayne</v>
      </c>
      <c r="D743" s="39" t="str">
        <f t="shared" si="46"/>
        <v>Gostisbehere</v>
      </c>
      <c r="E743" s="39" t="str">
        <f t="shared" si="47"/>
        <v>Shayne Gostisbehere</v>
      </c>
      <c r="F743" t="s">
        <v>1031</v>
      </c>
      <c r="G743" t="s">
        <v>389</v>
      </c>
      <c r="H743" s="292">
        <v>4500000</v>
      </c>
      <c r="I743" s="292">
        <v>4500000</v>
      </c>
      <c r="J743" s="292">
        <v>6000000</v>
      </c>
      <c r="K743" s="292">
        <v>5250000</v>
      </c>
      <c r="L743" s="292">
        <v>3250000</v>
      </c>
      <c r="M743" s="292">
        <v>3250000</v>
      </c>
      <c r="N743" s="292">
        <v>3250000</v>
      </c>
    </row>
    <row r="744" spans="1:14" x14ac:dyDescent="0.25">
      <c r="A744" t="s">
        <v>293</v>
      </c>
      <c r="B744" s="39">
        <f t="shared" si="44"/>
        <v>5</v>
      </c>
      <c r="C744" s="39" t="str">
        <f t="shared" si="45"/>
        <v>Shea</v>
      </c>
      <c r="D744" s="39" t="str">
        <f t="shared" si="46"/>
        <v>Weber</v>
      </c>
      <c r="E744" s="39" t="str">
        <f t="shared" si="47"/>
        <v>Shea Weber</v>
      </c>
      <c r="F744" t="s">
        <v>1033</v>
      </c>
      <c r="G744" t="s">
        <v>388</v>
      </c>
      <c r="H744" s="292">
        <v>7857140</v>
      </c>
      <c r="I744" s="292">
        <v>7857140</v>
      </c>
      <c r="J744" s="292">
        <v>6000000</v>
      </c>
      <c r="K744" s="292">
        <v>6000000</v>
      </c>
      <c r="L744" s="292">
        <v>6000000</v>
      </c>
      <c r="M744" s="292">
        <v>6000000</v>
      </c>
      <c r="N744" s="292">
        <v>3000000</v>
      </c>
    </row>
    <row r="745" spans="1:14" x14ac:dyDescent="0.25">
      <c r="A745" t="s">
        <v>242</v>
      </c>
      <c r="B745" s="39">
        <f t="shared" si="44"/>
        <v>7</v>
      </c>
      <c r="C745" s="39" t="str">
        <f t="shared" si="45"/>
        <v>Sidney</v>
      </c>
      <c r="D745" s="39" t="str">
        <f t="shared" si="46"/>
        <v>Crosby</v>
      </c>
      <c r="E745" s="39" t="str">
        <f t="shared" si="47"/>
        <v>Sidney Crosby</v>
      </c>
      <c r="F745" t="s">
        <v>1024</v>
      </c>
      <c r="G745" t="s">
        <v>73</v>
      </c>
      <c r="H745" s="292">
        <v>8700000</v>
      </c>
      <c r="I745" s="292">
        <v>8700000</v>
      </c>
      <c r="J745" s="292">
        <v>10000000</v>
      </c>
      <c r="K745" s="292">
        <v>9000000</v>
      </c>
      <c r="L745" s="292">
        <v>9600000</v>
      </c>
      <c r="M745" s="292">
        <v>9000000</v>
      </c>
      <c r="N745" s="292">
        <v>3000000</v>
      </c>
    </row>
    <row r="746" spans="1:14" x14ac:dyDescent="0.25">
      <c r="A746" t="s">
        <v>886</v>
      </c>
      <c r="B746" s="39">
        <f t="shared" si="44"/>
        <v>6</v>
      </c>
      <c r="C746" s="39" t="str">
        <f t="shared" si="45"/>
        <v>Simon</v>
      </c>
      <c r="D746" s="39" t="str">
        <f t="shared" si="46"/>
        <v>Bourque</v>
      </c>
      <c r="E746" s="39" t="str">
        <f t="shared" si="47"/>
        <v>Simon Bourque</v>
      </c>
      <c r="F746" t="s">
        <v>1034</v>
      </c>
      <c r="G746" t="s">
        <v>82</v>
      </c>
      <c r="H746" s="292">
        <v>720000</v>
      </c>
      <c r="I746" s="292">
        <v>720000</v>
      </c>
      <c r="J746" s="292">
        <v>700000</v>
      </c>
      <c r="K746" s="292">
        <v>740000</v>
      </c>
      <c r="L746" s="292" t="s">
        <v>8</v>
      </c>
      <c r="M746" s="292">
        <v>0</v>
      </c>
      <c r="N746" s="292">
        <v>0</v>
      </c>
    </row>
    <row r="747" spans="1:14" x14ac:dyDescent="0.25">
      <c r="A747" t="s">
        <v>644</v>
      </c>
      <c r="B747" s="39">
        <f t="shared" si="44"/>
        <v>6</v>
      </c>
      <c r="C747" s="39" t="str">
        <f t="shared" si="45"/>
        <v>Sonny</v>
      </c>
      <c r="D747" s="39" t="str">
        <f t="shared" si="46"/>
        <v>Milano</v>
      </c>
      <c r="E747" s="39" t="str">
        <f t="shared" si="47"/>
        <v>Sonny Milano</v>
      </c>
      <c r="F747" t="s">
        <v>1038</v>
      </c>
      <c r="G747" t="s">
        <v>93</v>
      </c>
      <c r="H747" s="292">
        <v>1263330</v>
      </c>
      <c r="I747" s="292">
        <v>0</v>
      </c>
      <c r="J747" s="292">
        <v>832500</v>
      </c>
      <c r="K747" s="292" t="s">
        <v>8</v>
      </c>
      <c r="L747" s="292">
        <v>0</v>
      </c>
      <c r="M747" s="292">
        <v>0</v>
      </c>
      <c r="N747" s="292">
        <v>0</v>
      </c>
    </row>
    <row r="748" spans="1:14" x14ac:dyDescent="0.25">
      <c r="A748" t="s">
        <v>764</v>
      </c>
      <c r="B748" s="39">
        <f t="shared" si="44"/>
        <v>8</v>
      </c>
      <c r="C748" s="39" t="str">
        <f t="shared" si="45"/>
        <v>Spencer</v>
      </c>
      <c r="D748" s="39" t="str">
        <f t="shared" si="46"/>
        <v>Foo</v>
      </c>
      <c r="E748" s="39" t="str">
        <f t="shared" si="47"/>
        <v>Spencer Foo</v>
      </c>
      <c r="F748" t="s">
        <v>1041</v>
      </c>
      <c r="G748" t="s">
        <v>88</v>
      </c>
      <c r="H748" s="292">
        <v>1775000</v>
      </c>
      <c r="I748" s="292">
        <v>0</v>
      </c>
      <c r="J748" s="292">
        <v>925000</v>
      </c>
      <c r="K748" s="292" t="s">
        <v>8</v>
      </c>
      <c r="L748" s="292">
        <v>0</v>
      </c>
      <c r="M748" s="292">
        <v>0</v>
      </c>
      <c r="N748" s="292">
        <v>0</v>
      </c>
    </row>
    <row r="749" spans="1:14" x14ac:dyDescent="0.25">
      <c r="A749" t="s">
        <v>999</v>
      </c>
      <c r="B749" s="39">
        <f t="shared" si="44"/>
        <v>8</v>
      </c>
      <c r="C749" s="39" t="str">
        <f t="shared" si="45"/>
        <v>Spencer</v>
      </c>
      <c r="D749" s="39" t="str">
        <f t="shared" si="46"/>
        <v>Smallman</v>
      </c>
      <c r="E749" s="39" t="str">
        <f t="shared" si="47"/>
        <v>Spencer Smallman</v>
      </c>
      <c r="F749" t="s">
        <v>1046</v>
      </c>
      <c r="G749" t="s">
        <v>88</v>
      </c>
      <c r="H749" s="292">
        <v>758333</v>
      </c>
      <c r="I749" s="292">
        <v>758333</v>
      </c>
      <c r="J749" s="292">
        <v>725000</v>
      </c>
      <c r="K749" s="292">
        <v>775000</v>
      </c>
      <c r="L749" s="292" t="s">
        <v>8</v>
      </c>
      <c r="M749" s="292">
        <v>0</v>
      </c>
      <c r="N749" s="292">
        <v>0</v>
      </c>
    </row>
    <row r="750" spans="1:14" x14ac:dyDescent="0.25">
      <c r="A750" t="s">
        <v>518</v>
      </c>
      <c r="B750" s="39">
        <f t="shared" si="44"/>
        <v>8</v>
      </c>
      <c r="C750" s="39" t="str">
        <f t="shared" si="45"/>
        <v>Spencer</v>
      </c>
      <c r="D750" s="39" t="str">
        <f t="shared" si="46"/>
        <v>Watson</v>
      </c>
      <c r="E750" s="39" t="str">
        <f t="shared" si="47"/>
        <v>Spencer Watson</v>
      </c>
      <c r="F750" t="s">
        <v>1022</v>
      </c>
      <c r="G750" t="s">
        <v>88</v>
      </c>
      <c r="H750" s="292">
        <v>808333</v>
      </c>
      <c r="I750" s="292">
        <v>0</v>
      </c>
      <c r="J750" s="292">
        <v>732500</v>
      </c>
      <c r="K750" s="292" t="s">
        <v>8</v>
      </c>
      <c r="L750" s="292">
        <v>0</v>
      </c>
      <c r="M750" s="292">
        <v>0</v>
      </c>
      <c r="N750" s="292">
        <v>0</v>
      </c>
    </row>
    <row r="751" spans="1:14" x14ac:dyDescent="0.25">
      <c r="A751" t="s">
        <v>519</v>
      </c>
      <c r="B751" s="39">
        <f t="shared" si="44"/>
        <v>7</v>
      </c>
      <c r="C751" s="39" t="str">
        <f t="shared" si="45"/>
        <v>Stepan</v>
      </c>
      <c r="D751" s="39" t="str">
        <f t="shared" si="46"/>
        <v>Falkovsky</v>
      </c>
      <c r="E751" s="39" t="str">
        <f t="shared" si="47"/>
        <v>Stepan Falkovsky</v>
      </c>
      <c r="F751" t="s">
        <v>1022</v>
      </c>
      <c r="G751" t="s">
        <v>82</v>
      </c>
      <c r="H751" s="292">
        <v>698333</v>
      </c>
      <c r="I751" s="292">
        <v>698333</v>
      </c>
      <c r="J751" s="292">
        <v>680000</v>
      </c>
      <c r="K751" s="292">
        <v>730000</v>
      </c>
      <c r="L751" s="292" t="s">
        <v>8</v>
      </c>
      <c r="M751" s="292">
        <v>0</v>
      </c>
      <c r="N751" s="292">
        <v>0</v>
      </c>
    </row>
    <row r="752" spans="1:14" x14ac:dyDescent="0.25">
      <c r="A752" t="s">
        <v>920</v>
      </c>
      <c r="B752" s="39">
        <f t="shared" si="44"/>
        <v>6</v>
      </c>
      <c r="C752" s="39" t="str">
        <f t="shared" si="45"/>
        <v>Steve</v>
      </c>
      <c r="D752" s="39" t="str">
        <f t="shared" si="46"/>
        <v>Bernier</v>
      </c>
      <c r="E752" s="39" t="str">
        <f t="shared" si="47"/>
        <v>Steve Bernier</v>
      </c>
      <c r="F752" t="s">
        <v>1050</v>
      </c>
      <c r="G752" t="s">
        <v>88</v>
      </c>
      <c r="H752" s="292">
        <v>650000</v>
      </c>
      <c r="I752" s="292">
        <v>0</v>
      </c>
      <c r="J752" s="292">
        <v>650000</v>
      </c>
      <c r="K752" s="292" t="s">
        <v>7</v>
      </c>
      <c r="L752" s="292">
        <v>0</v>
      </c>
      <c r="M752" s="292">
        <v>0</v>
      </c>
      <c r="N752" s="292">
        <v>0</v>
      </c>
    </row>
    <row r="753" spans="1:14" x14ac:dyDescent="0.25">
      <c r="A753" t="s">
        <v>1164</v>
      </c>
      <c r="B753" s="39">
        <f t="shared" si="44"/>
        <v>6</v>
      </c>
      <c r="C753" s="39" t="str">
        <f t="shared" si="45"/>
        <v>Steve</v>
      </c>
      <c r="D753" s="39" t="str">
        <f t="shared" si="46"/>
        <v>Kampfer</v>
      </c>
      <c r="E753" s="39" t="str">
        <f t="shared" si="47"/>
        <v>Steve Kampfer</v>
      </c>
      <c r="F753" t="s">
        <v>1028</v>
      </c>
      <c r="G753" t="s">
        <v>388</v>
      </c>
      <c r="H753" s="292">
        <v>650000</v>
      </c>
      <c r="I753" s="292">
        <v>0</v>
      </c>
      <c r="J753" s="292">
        <v>650000</v>
      </c>
      <c r="K753" s="292" t="s">
        <v>7</v>
      </c>
      <c r="L753" s="292">
        <v>0</v>
      </c>
      <c r="M753" s="292">
        <v>0</v>
      </c>
      <c r="N753" s="292">
        <v>0</v>
      </c>
    </row>
    <row r="754" spans="1:14" x14ac:dyDescent="0.25">
      <c r="A754" t="s">
        <v>1108</v>
      </c>
      <c r="B754" s="39">
        <f t="shared" si="44"/>
        <v>6</v>
      </c>
      <c r="C754" s="39" t="str">
        <f t="shared" si="45"/>
        <v>Steve</v>
      </c>
      <c r="D754" s="39" t="str">
        <f t="shared" si="46"/>
        <v>Mason</v>
      </c>
      <c r="E754" s="39" t="str">
        <f t="shared" si="47"/>
        <v>Steve Mason</v>
      </c>
      <c r="F754" t="s">
        <v>1033</v>
      </c>
      <c r="G754" t="s">
        <v>128</v>
      </c>
      <c r="H754" s="292">
        <v>4100000</v>
      </c>
      <c r="I754" s="292">
        <v>0</v>
      </c>
      <c r="J754" s="292">
        <v>4100000</v>
      </c>
      <c r="K754" s="292" t="s">
        <v>7</v>
      </c>
      <c r="L754" s="292">
        <v>0</v>
      </c>
      <c r="M754" s="292">
        <v>0</v>
      </c>
      <c r="N754" s="292">
        <v>0</v>
      </c>
    </row>
    <row r="755" spans="1:14" x14ac:dyDescent="0.25">
      <c r="A755" t="s">
        <v>1000</v>
      </c>
      <c r="B755" s="39">
        <f t="shared" si="44"/>
        <v>7</v>
      </c>
      <c r="C755" s="39" t="str">
        <f t="shared" si="45"/>
        <v>Steven</v>
      </c>
      <c r="D755" s="39" t="str">
        <f t="shared" si="46"/>
        <v>Lorentz</v>
      </c>
      <c r="E755" s="39" t="str">
        <f t="shared" si="47"/>
        <v>Steven Lorentz</v>
      </c>
      <c r="F755" t="s">
        <v>1046</v>
      </c>
      <c r="G755" t="s">
        <v>73</v>
      </c>
      <c r="H755" s="292">
        <v>728333</v>
      </c>
      <c r="I755" s="292">
        <v>728333</v>
      </c>
      <c r="J755" s="292">
        <v>710000</v>
      </c>
      <c r="K755" s="292">
        <v>760000</v>
      </c>
      <c r="L755" s="292" t="s">
        <v>8</v>
      </c>
      <c r="M755" s="292">
        <v>0</v>
      </c>
      <c r="N755" s="292">
        <v>0</v>
      </c>
    </row>
    <row r="756" spans="1:14" x14ac:dyDescent="0.25">
      <c r="A756" t="s">
        <v>1163</v>
      </c>
      <c r="B756" s="39">
        <f t="shared" si="44"/>
        <v>7</v>
      </c>
      <c r="C756" s="39" t="str">
        <f t="shared" si="45"/>
        <v>Steven</v>
      </c>
      <c r="D756" s="39" t="str">
        <f t="shared" si="46"/>
        <v>Oleksy</v>
      </c>
      <c r="E756" s="39" t="str">
        <f t="shared" si="47"/>
        <v>Steven Oleksy</v>
      </c>
      <c r="F756" t="s">
        <v>1027</v>
      </c>
      <c r="G756" t="s">
        <v>82</v>
      </c>
      <c r="H756" s="292">
        <v>650000</v>
      </c>
      <c r="I756" s="292">
        <v>0</v>
      </c>
      <c r="J756" s="292">
        <v>650000</v>
      </c>
      <c r="K756" s="292" t="s">
        <v>7</v>
      </c>
      <c r="L756" s="292">
        <v>0</v>
      </c>
      <c r="M756" s="292">
        <v>0</v>
      </c>
      <c r="N756" s="292">
        <v>0</v>
      </c>
    </row>
    <row r="757" spans="1:14" x14ac:dyDescent="0.25">
      <c r="A757" t="s">
        <v>966</v>
      </c>
      <c r="B757" s="39">
        <f t="shared" si="44"/>
        <v>7</v>
      </c>
      <c r="C757" s="39" t="str">
        <f t="shared" si="45"/>
        <v>Steven</v>
      </c>
      <c r="D757" s="39" t="str">
        <f t="shared" si="46"/>
        <v>Santini</v>
      </c>
      <c r="E757" s="39" t="str">
        <f t="shared" si="47"/>
        <v>Steven Santini</v>
      </c>
      <c r="F757" t="s">
        <v>1048</v>
      </c>
      <c r="G757" t="s">
        <v>388</v>
      </c>
      <c r="H757" s="292">
        <v>925000</v>
      </c>
      <c r="I757" s="292">
        <v>0</v>
      </c>
      <c r="J757" s="292">
        <v>925000</v>
      </c>
      <c r="K757" s="292" t="s">
        <v>8</v>
      </c>
      <c r="L757" s="292">
        <v>0</v>
      </c>
      <c r="M757" s="292">
        <v>0</v>
      </c>
      <c r="N757" s="292">
        <v>0</v>
      </c>
    </row>
    <row r="758" spans="1:14" x14ac:dyDescent="0.25">
      <c r="A758" t="s">
        <v>202</v>
      </c>
      <c r="B758" s="39">
        <f t="shared" si="44"/>
        <v>7</v>
      </c>
      <c r="C758" s="39" t="str">
        <f t="shared" si="45"/>
        <v>Steven</v>
      </c>
      <c r="D758" s="39" t="str">
        <f t="shared" si="46"/>
        <v>Stamkos</v>
      </c>
      <c r="E758" s="39" t="str">
        <f t="shared" si="47"/>
        <v>Steven Stamkos</v>
      </c>
      <c r="F758" t="s">
        <v>1029</v>
      </c>
      <c r="G758" t="s">
        <v>73</v>
      </c>
      <c r="H758" s="292">
        <v>8500000</v>
      </c>
      <c r="I758" s="292">
        <v>8500000</v>
      </c>
      <c r="J758" s="292">
        <v>9500000</v>
      </c>
      <c r="K758" s="292">
        <v>9500000</v>
      </c>
      <c r="L758" s="292">
        <v>9500000</v>
      </c>
      <c r="M758" s="292">
        <v>7500000</v>
      </c>
      <c r="N758" s="292">
        <v>6500000</v>
      </c>
    </row>
    <row r="759" spans="1:14" x14ac:dyDescent="0.25">
      <c r="A759" t="s">
        <v>922</v>
      </c>
      <c r="B759" s="39">
        <f t="shared" si="44"/>
        <v>5</v>
      </c>
      <c r="C759" s="39" t="str">
        <f t="shared" si="45"/>
        <v>Sven</v>
      </c>
      <c r="D759" s="39" t="str">
        <f t="shared" si="46"/>
        <v>Andrighetto</v>
      </c>
      <c r="E759" s="39" t="str">
        <f t="shared" si="47"/>
        <v>Sven Andrighetto</v>
      </c>
      <c r="F759" t="s">
        <v>1043</v>
      </c>
      <c r="G759" t="s">
        <v>88</v>
      </c>
      <c r="H759" s="292">
        <v>1400000</v>
      </c>
      <c r="I759" s="292">
        <v>0</v>
      </c>
      <c r="J759" s="292">
        <v>1550000</v>
      </c>
      <c r="K759" s="292" t="s">
        <v>8</v>
      </c>
      <c r="L759" s="292">
        <v>0</v>
      </c>
      <c r="M759" s="292">
        <v>0</v>
      </c>
      <c r="N759" s="292">
        <v>0</v>
      </c>
    </row>
    <row r="760" spans="1:14" x14ac:dyDescent="0.25">
      <c r="A760" t="s">
        <v>1101</v>
      </c>
      <c r="B760" s="39">
        <f t="shared" si="44"/>
        <v>5</v>
      </c>
      <c r="C760" s="39" t="str">
        <f t="shared" si="45"/>
        <v>T.J.</v>
      </c>
      <c r="D760" s="39" t="str">
        <f t="shared" si="46"/>
        <v>Brodie</v>
      </c>
      <c r="E760" s="39" t="str">
        <f t="shared" si="47"/>
        <v>T.J. Brodie</v>
      </c>
      <c r="F760" t="s">
        <v>1041</v>
      </c>
      <c r="G760" t="s">
        <v>389</v>
      </c>
      <c r="H760" s="292">
        <v>4650000</v>
      </c>
      <c r="I760" s="292">
        <v>4650000</v>
      </c>
      <c r="J760" s="292">
        <v>4837500</v>
      </c>
      <c r="K760" s="292">
        <v>4837500</v>
      </c>
      <c r="L760" s="292" t="s">
        <v>7</v>
      </c>
      <c r="M760" s="292">
        <v>0</v>
      </c>
      <c r="N760" s="292">
        <v>0</v>
      </c>
    </row>
    <row r="761" spans="1:14" x14ac:dyDescent="0.25">
      <c r="A761" t="s">
        <v>203</v>
      </c>
      <c r="B761" s="39">
        <f t="shared" si="44"/>
        <v>5</v>
      </c>
      <c r="C761" s="39" t="str">
        <f t="shared" si="45"/>
        <v>T.J.</v>
      </c>
      <c r="D761" s="39" t="str">
        <f t="shared" si="46"/>
        <v>Oshie</v>
      </c>
      <c r="E761" s="39" t="str">
        <f t="shared" si="47"/>
        <v>T.J. Oshie</v>
      </c>
      <c r="F761" t="s">
        <v>1023</v>
      </c>
      <c r="G761" t="s">
        <v>88</v>
      </c>
      <c r="H761" s="292">
        <v>5750000</v>
      </c>
      <c r="I761" s="292">
        <v>5750000</v>
      </c>
      <c r="J761" s="292">
        <v>7500000</v>
      </c>
      <c r="K761" s="292">
        <v>6500000</v>
      </c>
      <c r="L761" s="292">
        <v>4500000</v>
      </c>
      <c r="M761" s="292">
        <v>6000000</v>
      </c>
      <c r="N761" s="292">
        <v>4500000</v>
      </c>
    </row>
    <row r="762" spans="1:14" x14ac:dyDescent="0.25">
      <c r="A762" t="s">
        <v>822</v>
      </c>
      <c r="B762" s="39">
        <f t="shared" si="44"/>
        <v>5</v>
      </c>
      <c r="C762" s="39" t="str">
        <f t="shared" si="45"/>
        <v>T.J.</v>
      </c>
      <c r="D762" s="39" t="str">
        <f t="shared" si="46"/>
        <v>Tynan</v>
      </c>
      <c r="E762" s="39" t="str">
        <f t="shared" si="47"/>
        <v>T.J. Tynan</v>
      </c>
      <c r="F762" t="s">
        <v>1051</v>
      </c>
      <c r="G762" t="s">
        <v>73</v>
      </c>
      <c r="H762" s="292">
        <v>650000</v>
      </c>
      <c r="I762" s="292">
        <v>0</v>
      </c>
      <c r="J762" s="292">
        <v>650000</v>
      </c>
      <c r="K762" s="292" t="s">
        <v>7</v>
      </c>
      <c r="L762" s="292">
        <v>0</v>
      </c>
      <c r="M762" s="292">
        <v>0</v>
      </c>
      <c r="N762" s="292">
        <v>0</v>
      </c>
    </row>
    <row r="763" spans="1:14" x14ac:dyDescent="0.25">
      <c r="A763" t="s">
        <v>738</v>
      </c>
      <c r="B763" s="39">
        <f t="shared" si="44"/>
        <v>5</v>
      </c>
      <c r="C763" s="39" t="str">
        <f t="shared" si="45"/>
        <v>Tage</v>
      </c>
      <c r="D763" s="39" t="str">
        <f t="shared" si="46"/>
        <v>Thompson</v>
      </c>
      <c r="E763" s="39" t="str">
        <f t="shared" si="47"/>
        <v>Tage Thompson</v>
      </c>
      <c r="F763" t="s">
        <v>1049</v>
      </c>
      <c r="G763" t="s">
        <v>88</v>
      </c>
      <c r="H763" s="292">
        <v>1137500</v>
      </c>
      <c r="I763" s="292">
        <v>1137500</v>
      </c>
      <c r="J763" s="292">
        <v>925000</v>
      </c>
      <c r="K763" s="292">
        <v>925000</v>
      </c>
      <c r="L763" s="292" t="s">
        <v>8</v>
      </c>
      <c r="M763" s="292">
        <v>0</v>
      </c>
      <c r="N763" s="292">
        <v>0</v>
      </c>
    </row>
    <row r="764" spans="1:14" x14ac:dyDescent="0.25">
      <c r="A764" t="s">
        <v>843</v>
      </c>
      <c r="B764" s="39">
        <f t="shared" si="44"/>
        <v>7</v>
      </c>
      <c r="C764" s="39" t="str">
        <f t="shared" si="45"/>
        <v>Tanner</v>
      </c>
      <c r="D764" s="39" t="str">
        <f t="shared" si="46"/>
        <v>Kero</v>
      </c>
      <c r="E764" s="39" t="str">
        <f t="shared" si="47"/>
        <v>Tanner Kero</v>
      </c>
      <c r="F764" t="s">
        <v>1021</v>
      </c>
      <c r="G764" t="s">
        <v>73</v>
      </c>
      <c r="H764" s="292">
        <v>750000</v>
      </c>
      <c r="I764" s="292">
        <v>0</v>
      </c>
      <c r="J764" s="292">
        <v>800000</v>
      </c>
      <c r="K764" s="292" t="s">
        <v>8</v>
      </c>
      <c r="L764" s="292">
        <v>0</v>
      </c>
      <c r="M764" s="292">
        <v>0</v>
      </c>
      <c r="N764" s="292">
        <v>0</v>
      </c>
    </row>
    <row r="765" spans="1:14" x14ac:dyDescent="0.25">
      <c r="A765" t="s">
        <v>348</v>
      </c>
      <c r="B765" s="39">
        <f t="shared" si="44"/>
        <v>7</v>
      </c>
      <c r="C765" s="39" t="str">
        <f t="shared" si="45"/>
        <v>Tanner</v>
      </c>
      <c r="D765" s="39" t="str">
        <f t="shared" si="46"/>
        <v>Pearson</v>
      </c>
      <c r="E765" s="39" t="str">
        <f t="shared" si="47"/>
        <v>Tanner Pearson</v>
      </c>
      <c r="F765" t="s">
        <v>1022</v>
      </c>
      <c r="G765" t="s">
        <v>93</v>
      </c>
      <c r="H765" s="292">
        <v>3750000</v>
      </c>
      <c r="I765" s="292">
        <v>3750000</v>
      </c>
      <c r="J765" s="292">
        <v>3800000</v>
      </c>
      <c r="K765" s="292">
        <v>3850000</v>
      </c>
      <c r="L765" s="292">
        <v>3850000</v>
      </c>
      <c r="M765" s="292" t="s">
        <v>7</v>
      </c>
      <c r="N765" s="292">
        <v>0</v>
      </c>
    </row>
    <row r="766" spans="1:14" x14ac:dyDescent="0.25">
      <c r="A766" t="s">
        <v>754</v>
      </c>
      <c r="B766" s="39">
        <f t="shared" si="44"/>
        <v>7</v>
      </c>
      <c r="C766" s="39" t="str">
        <f t="shared" si="45"/>
        <v>Taylor</v>
      </c>
      <c r="D766" s="39" t="str">
        <f t="shared" si="46"/>
        <v>Fedun</v>
      </c>
      <c r="E766" s="39" t="str">
        <f t="shared" si="47"/>
        <v>Taylor Fedun</v>
      </c>
      <c r="F766" t="s">
        <v>1049</v>
      </c>
      <c r="G766" t="s">
        <v>82</v>
      </c>
      <c r="H766" s="292">
        <v>650000</v>
      </c>
      <c r="I766" s="292">
        <v>0</v>
      </c>
      <c r="J766" s="292">
        <v>650000</v>
      </c>
      <c r="K766" s="292" t="s">
        <v>7</v>
      </c>
      <c r="L766" s="292">
        <v>0</v>
      </c>
      <c r="M766" s="292">
        <v>0</v>
      </c>
      <c r="N766" s="292">
        <v>0</v>
      </c>
    </row>
    <row r="767" spans="1:14" x14ac:dyDescent="0.25">
      <c r="A767" t="s">
        <v>266</v>
      </c>
      <c r="B767" s="39">
        <f t="shared" si="44"/>
        <v>7</v>
      </c>
      <c r="C767" s="39" t="str">
        <f t="shared" si="45"/>
        <v>Taylor</v>
      </c>
      <c r="D767" s="39" t="str">
        <f t="shared" si="46"/>
        <v>Hall</v>
      </c>
      <c r="E767" s="39" t="str">
        <f t="shared" si="47"/>
        <v>Taylor Hall</v>
      </c>
      <c r="F767" t="s">
        <v>1048</v>
      </c>
      <c r="G767" t="s">
        <v>93</v>
      </c>
      <c r="H767" s="292">
        <v>6000000</v>
      </c>
      <c r="I767" s="292">
        <v>6000000</v>
      </c>
      <c r="J767" s="292">
        <v>6000000</v>
      </c>
      <c r="K767" s="292">
        <v>6000000</v>
      </c>
      <c r="L767" s="292" t="s">
        <v>7</v>
      </c>
      <c r="M767" s="292">
        <v>0</v>
      </c>
      <c r="N767" s="292">
        <v>0</v>
      </c>
    </row>
    <row r="768" spans="1:14" x14ac:dyDescent="0.25">
      <c r="A768" t="s">
        <v>533</v>
      </c>
      <c r="B768" s="39">
        <f t="shared" si="44"/>
        <v>7</v>
      </c>
      <c r="C768" s="39" t="str">
        <f t="shared" si="45"/>
        <v>Taylor</v>
      </c>
      <c r="D768" s="39" t="str">
        <f t="shared" si="46"/>
        <v>Raddysh</v>
      </c>
      <c r="E768" s="39" t="str">
        <f t="shared" si="47"/>
        <v>Taylor Raddysh</v>
      </c>
      <c r="F768" t="s">
        <v>1029</v>
      </c>
      <c r="G768" t="s">
        <v>88</v>
      </c>
      <c r="H768" s="292">
        <v>925000</v>
      </c>
      <c r="I768" s="292">
        <v>925000</v>
      </c>
      <c r="J768" s="292">
        <v>925000</v>
      </c>
      <c r="K768" s="292">
        <v>925000</v>
      </c>
      <c r="L768" s="292" t="s">
        <v>8</v>
      </c>
      <c r="M768" s="292">
        <v>0</v>
      </c>
      <c r="N768" s="292">
        <v>0</v>
      </c>
    </row>
    <row r="769" spans="1:14" x14ac:dyDescent="0.25">
      <c r="A769" t="s">
        <v>245</v>
      </c>
      <c r="B769" s="39">
        <f t="shared" si="44"/>
        <v>6</v>
      </c>
      <c r="C769" s="39" t="str">
        <f t="shared" si="45"/>
        <v>Teuvo</v>
      </c>
      <c r="D769" s="39" t="str">
        <f t="shared" si="46"/>
        <v>Teravainen</v>
      </c>
      <c r="E769" s="39" t="str">
        <f t="shared" si="47"/>
        <v>Teuvo Teravainen</v>
      </c>
      <c r="F769" t="s">
        <v>1046</v>
      </c>
      <c r="G769" t="s">
        <v>88</v>
      </c>
      <c r="H769" s="292">
        <v>2860000</v>
      </c>
      <c r="I769" s="292">
        <v>0</v>
      </c>
      <c r="J769" s="292">
        <v>2860000</v>
      </c>
      <c r="K769" s="292" t="s">
        <v>8</v>
      </c>
      <c r="L769" s="292">
        <v>0</v>
      </c>
      <c r="M769" s="292">
        <v>0</v>
      </c>
      <c r="N769" s="292">
        <v>0</v>
      </c>
    </row>
    <row r="770" spans="1:14" x14ac:dyDescent="0.25">
      <c r="A770" t="s">
        <v>837</v>
      </c>
      <c r="B770" s="39">
        <f t="shared" si="44"/>
        <v>9</v>
      </c>
      <c r="C770" s="39" t="str">
        <f t="shared" si="45"/>
        <v>Thatcher</v>
      </c>
      <c r="D770" s="39" t="str">
        <f t="shared" si="46"/>
        <v>Demko</v>
      </c>
      <c r="E770" s="39" t="str">
        <f t="shared" si="47"/>
        <v>Thatcher Demko</v>
      </c>
      <c r="F770" t="s">
        <v>1047</v>
      </c>
      <c r="G770" t="s">
        <v>128</v>
      </c>
      <c r="H770" s="292">
        <v>2941667</v>
      </c>
      <c r="I770" s="292">
        <v>0</v>
      </c>
      <c r="J770" s="292">
        <v>925000</v>
      </c>
      <c r="K770" s="292" t="s">
        <v>8</v>
      </c>
      <c r="L770" s="292">
        <v>0</v>
      </c>
      <c r="M770" s="292">
        <v>0</v>
      </c>
      <c r="N770" s="292">
        <v>0</v>
      </c>
    </row>
    <row r="771" spans="1:14" x14ac:dyDescent="0.25">
      <c r="A771" t="s">
        <v>693</v>
      </c>
      <c r="B771" s="39">
        <f t="shared" ref="B771:B834" si="48">SEARCH(" ",A771,1)</f>
        <v>7</v>
      </c>
      <c r="C771" s="39" t="str">
        <f t="shared" ref="C771:C834" si="49">LEFT(A771,B771-1)</f>
        <v>Thomas</v>
      </c>
      <c r="D771" s="39" t="str">
        <f t="shared" ref="D771:D834" si="50">MID(A771,B771+1,LEN(A771)-B771)</f>
        <v>Chabot</v>
      </c>
      <c r="E771" s="39" t="str">
        <f t="shared" ref="E771:E834" si="51">C771&amp;" "&amp;D771</f>
        <v>Thomas Chabot</v>
      </c>
      <c r="F771" t="s">
        <v>1039</v>
      </c>
      <c r="G771" t="s">
        <v>389</v>
      </c>
      <c r="H771" s="292">
        <v>1223330</v>
      </c>
      <c r="I771" s="292">
        <v>1223330</v>
      </c>
      <c r="J771" s="292">
        <v>832500</v>
      </c>
      <c r="K771" s="292">
        <v>832500</v>
      </c>
      <c r="L771" s="292" t="s">
        <v>8</v>
      </c>
      <c r="M771" s="292">
        <v>0</v>
      </c>
      <c r="N771" s="292">
        <v>0</v>
      </c>
    </row>
    <row r="772" spans="1:14" x14ac:dyDescent="0.25">
      <c r="A772" t="s">
        <v>913</v>
      </c>
      <c r="B772" s="39">
        <f t="shared" si="48"/>
        <v>7</v>
      </c>
      <c r="C772" s="39" t="str">
        <f t="shared" si="49"/>
        <v>Thomas</v>
      </c>
      <c r="D772" s="39" t="str">
        <f t="shared" si="50"/>
        <v>Greiss</v>
      </c>
      <c r="E772" s="39" t="str">
        <f t="shared" si="51"/>
        <v>Thomas Greiss</v>
      </c>
      <c r="F772" t="s">
        <v>1050</v>
      </c>
      <c r="G772" t="s">
        <v>128</v>
      </c>
      <c r="H772" s="292">
        <v>3333330</v>
      </c>
      <c r="I772" s="292">
        <v>3333330</v>
      </c>
      <c r="J772" s="292">
        <v>3250000</v>
      </c>
      <c r="K772" s="292">
        <v>3750000</v>
      </c>
      <c r="L772" s="292" t="s">
        <v>7</v>
      </c>
      <c r="M772" s="292">
        <v>0</v>
      </c>
      <c r="N772" s="292">
        <v>0</v>
      </c>
    </row>
    <row r="773" spans="1:14" x14ac:dyDescent="0.25">
      <c r="A773" t="s">
        <v>498</v>
      </c>
      <c r="B773" s="39">
        <f t="shared" si="48"/>
        <v>7</v>
      </c>
      <c r="C773" s="39" t="str">
        <f t="shared" si="49"/>
        <v>Thomas</v>
      </c>
      <c r="D773" s="39" t="str">
        <f t="shared" si="50"/>
        <v>Schemitsch</v>
      </c>
      <c r="E773" s="39" t="str">
        <f t="shared" si="51"/>
        <v>Thomas Schemitsch</v>
      </c>
      <c r="F773" t="s">
        <v>1037</v>
      </c>
      <c r="G773" t="s">
        <v>82</v>
      </c>
      <c r="H773" s="292">
        <v>925000</v>
      </c>
      <c r="I773" s="292">
        <v>0</v>
      </c>
      <c r="J773" s="292">
        <v>742500</v>
      </c>
      <c r="K773" s="292" t="s">
        <v>8</v>
      </c>
      <c r="L773" s="292">
        <v>0</v>
      </c>
      <c r="M773" s="292">
        <v>0</v>
      </c>
      <c r="N773" s="292">
        <v>0</v>
      </c>
    </row>
    <row r="774" spans="1:14" x14ac:dyDescent="0.25">
      <c r="A774" t="s">
        <v>600</v>
      </c>
      <c r="B774" s="39">
        <f t="shared" si="48"/>
        <v>4</v>
      </c>
      <c r="C774" s="39" t="str">
        <f t="shared" si="49"/>
        <v>Tim</v>
      </c>
      <c r="D774" s="39" t="str">
        <f t="shared" si="50"/>
        <v>Clifton</v>
      </c>
      <c r="E774" s="39" t="str">
        <f t="shared" si="51"/>
        <v>Tim Clifton</v>
      </c>
      <c r="F774" t="s">
        <v>1032</v>
      </c>
      <c r="G774" t="s">
        <v>73</v>
      </c>
      <c r="H774" s="292">
        <v>650000</v>
      </c>
      <c r="I774" s="292">
        <v>0</v>
      </c>
      <c r="J774" s="292">
        <v>650000</v>
      </c>
      <c r="K774" s="292" t="s">
        <v>7</v>
      </c>
      <c r="L774" s="292">
        <v>0</v>
      </c>
      <c r="M774" s="292">
        <v>0</v>
      </c>
      <c r="N774" s="292">
        <v>0</v>
      </c>
    </row>
    <row r="775" spans="1:14" x14ac:dyDescent="0.25">
      <c r="A775" t="s">
        <v>682</v>
      </c>
      <c r="B775" s="39">
        <f t="shared" si="48"/>
        <v>4</v>
      </c>
      <c r="C775" s="39" t="str">
        <f t="shared" si="49"/>
        <v>Tim</v>
      </c>
      <c r="D775" s="39" t="str">
        <f t="shared" si="50"/>
        <v>Gettinger</v>
      </c>
      <c r="E775" s="39" t="str">
        <f t="shared" si="51"/>
        <v>Tim Gettinger</v>
      </c>
      <c r="F775" t="s">
        <v>1028</v>
      </c>
      <c r="G775" t="s">
        <v>88</v>
      </c>
      <c r="H775" s="292">
        <v>736667</v>
      </c>
      <c r="I775" s="292">
        <v>736667</v>
      </c>
      <c r="J775" s="292">
        <v>720000</v>
      </c>
      <c r="K775" s="292">
        <v>770000</v>
      </c>
      <c r="L775" s="292" t="s">
        <v>8</v>
      </c>
      <c r="M775" s="292">
        <v>0</v>
      </c>
      <c r="N775" s="292">
        <v>0</v>
      </c>
    </row>
    <row r="776" spans="1:14" x14ac:dyDescent="0.25">
      <c r="A776" t="s">
        <v>589</v>
      </c>
      <c r="B776" s="39">
        <f t="shared" si="48"/>
        <v>4</v>
      </c>
      <c r="C776" s="39" t="str">
        <f t="shared" si="49"/>
        <v>Tim</v>
      </c>
      <c r="D776" s="39" t="str">
        <f t="shared" si="50"/>
        <v>Heed</v>
      </c>
      <c r="E776" s="39" t="str">
        <f t="shared" si="51"/>
        <v>Tim Heed</v>
      </c>
      <c r="F776" t="s">
        <v>1032</v>
      </c>
      <c r="G776" t="s">
        <v>388</v>
      </c>
      <c r="H776" s="292">
        <v>650000</v>
      </c>
      <c r="I776" s="292">
        <v>0</v>
      </c>
      <c r="J776" s="292">
        <v>650000</v>
      </c>
      <c r="K776" s="292" t="s">
        <v>7</v>
      </c>
      <c r="L776" s="292">
        <v>0</v>
      </c>
      <c r="M776" s="292">
        <v>0</v>
      </c>
      <c r="N776" s="292">
        <v>0</v>
      </c>
    </row>
    <row r="777" spans="1:14" x14ac:dyDescent="0.25">
      <c r="A777" t="s">
        <v>583</v>
      </c>
      <c r="B777" s="39">
        <f t="shared" si="48"/>
        <v>5</v>
      </c>
      <c r="C777" s="39" t="str">
        <f t="shared" si="49"/>
        <v>Timo</v>
      </c>
      <c r="D777" s="39" t="str">
        <f t="shared" si="50"/>
        <v>Meier</v>
      </c>
      <c r="E777" s="39" t="str">
        <f t="shared" si="51"/>
        <v>Timo Meier</v>
      </c>
      <c r="F777" t="s">
        <v>1032</v>
      </c>
      <c r="G777" t="s">
        <v>88</v>
      </c>
      <c r="H777" s="292">
        <v>1644170</v>
      </c>
      <c r="I777" s="292">
        <v>0</v>
      </c>
      <c r="J777" s="292">
        <v>832500</v>
      </c>
      <c r="K777" s="292" t="s">
        <v>8</v>
      </c>
      <c r="L777" s="292">
        <v>0</v>
      </c>
      <c r="M777" s="292">
        <v>0</v>
      </c>
      <c r="N777" s="292">
        <v>0</v>
      </c>
    </row>
    <row r="778" spans="1:14" x14ac:dyDescent="0.25">
      <c r="A778" t="s">
        <v>154</v>
      </c>
      <c r="B778" s="39">
        <f t="shared" si="48"/>
        <v>8</v>
      </c>
      <c r="C778" s="39" t="str">
        <f t="shared" si="49"/>
        <v>Timothy</v>
      </c>
      <c r="D778" s="39" t="str">
        <f t="shared" si="50"/>
        <v>Liljegren</v>
      </c>
      <c r="E778" s="39" t="str">
        <f t="shared" si="51"/>
        <v>Timothy Liljegren</v>
      </c>
      <c r="F778" t="s">
        <v>1044</v>
      </c>
      <c r="G778" t="s">
        <v>82</v>
      </c>
      <c r="H778" s="292">
        <v>1325000</v>
      </c>
      <c r="I778" s="292">
        <v>1325000</v>
      </c>
      <c r="J778" s="292">
        <v>925000</v>
      </c>
      <c r="K778" s="292">
        <v>925000</v>
      </c>
      <c r="L778" s="292" t="s">
        <v>8</v>
      </c>
      <c r="M778" s="292">
        <v>0</v>
      </c>
      <c r="N778" s="292">
        <v>0</v>
      </c>
    </row>
    <row r="779" spans="1:14" x14ac:dyDescent="0.25">
      <c r="A779" t="s">
        <v>690</v>
      </c>
      <c r="B779" s="39">
        <f t="shared" si="48"/>
        <v>4</v>
      </c>
      <c r="C779" s="39" t="str">
        <f t="shared" si="49"/>
        <v>Tom</v>
      </c>
      <c r="D779" s="39" t="str">
        <f t="shared" si="50"/>
        <v>Pyatt</v>
      </c>
      <c r="E779" s="39" t="str">
        <f t="shared" si="51"/>
        <v>Tom Pyatt</v>
      </c>
      <c r="F779" t="s">
        <v>1039</v>
      </c>
      <c r="G779" t="s">
        <v>73</v>
      </c>
      <c r="H779" s="292">
        <v>1100000</v>
      </c>
      <c r="I779" s="292">
        <v>0</v>
      </c>
      <c r="J779" s="292">
        <v>1200000</v>
      </c>
      <c r="K779" s="292" t="s">
        <v>7</v>
      </c>
      <c r="L779" s="292">
        <v>0</v>
      </c>
      <c r="M779" s="292">
        <v>0</v>
      </c>
      <c r="N779" s="292">
        <v>0</v>
      </c>
    </row>
    <row r="780" spans="1:14" x14ac:dyDescent="0.25">
      <c r="A780" t="s">
        <v>806</v>
      </c>
      <c r="B780" s="39">
        <f t="shared" si="48"/>
        <v>6</v>
      </c>
      <c r="C780" s="39" t="str">
        <f t="shared" si="49"/>
        <v>Tomas</v>
      </c>
      <c r="D780" s="39" t="str">
        <f t="shared" si="50"/>
        <v>Tatar</v>
      </c>
      <c r="E780" s="39" t="str">
        <f t="shared" si="51"/>
        <v>Tomas Tatar</v>
      </c>
      <c r="F780" t="s">
        <v>1051</v>
      </c>
      <c r="G780" t="s">
        <v>93</v>
      </c>
      <c r="H780" s="292">
        <v>5300000</v>
      </c>
      <c r="I780" s="292">
        <v>5300000</v>
      </c>
      <c r="J780" s="292">
        <v>5500000</v>
      </c>
      <c r="K780" s="292">
        <v>5500000</v>
      </c>
      <c r="L780" s="292">
        <v>4200000</v>
      </c>
      <c r="M780" s="292" t="s">
        <v>7</v>
      </c>
      <c r="N780" s="292">
        <v>0</v>
      </c>
    </row>
    <row r="781" spans="1:14" x14ac:dyDescent="0.25">
      <c r="A781" t="s">
        <v>294</v>
      </c>
      <c r="B781" s="39">
        <f t="shared" si="48"/>
        <v>6</v>
      </c>
      <c r="C781" s="39" t="str">
        <f t="shared" si="49"/>
        <v>Torey</v>
      </c>
      <c r="D781" s="39" t="str">
        <f t="shared" si="50"/>
        <v>Krug</v>
      </c>
      <c r="E781" s="39" t="str">
        <f t="shared" si="51"/>
        <v>Torey Krug</v>
      </c>
      <c r="F781" t="s">
        <v>1040</v>
      </c>
      <c r="G781" t="s">
        <v>389</v>
      </c>
      <c r="H781" s="292">
        <v>5250000</v>
      </c>
      <c r="I781" s="292">
        <v>5250000</v>
      </c>
      <c r="J781" s="292">
        <v>5500000</v>
      </c>
      <c r="K781" s="292">
        <v>5000000</v>
      </c>
      <c r="L781" s="292" t="s">
        <v>7</v>
      </c>
      <c r="M781" s="292">
        <v>0</v>
      </c>
      <c r="N781" s="292">
        <v>0</v>
      </c>
    </row>
    <row r="782" spans="1:14" x14ac:dyDescent="0.25">
      <c r="A782" t="s">
        <v>947</v>
      </c>
      <c r="B782" s="39">
        <f t="shared" si="48"/>
        <v>7</v>
      </c>
      <c r="C782" s="39" t="str">
        <f t="shared" si="49"/>
        <v>Travis</v>
      </c>
      <c r="D782" s="39" t="str">
        <f t="shared" si="50"/>
        <v>Dermott</v>
      </c>
      <c r="E782" s="39" t="str">
        <f t="shared" si="51"/>
        <v>Travis Dermott</v>
      </c>
      <c r="F782" t="s">
        <v>1044</v>
      </c>
      <c r="G782" t="s">
        <v>389</v>
      </c>
      <c r="H782" s="292">
        <v>863333</v>
      </c>
      <c r="I782" s="292">
        <v>863333</v>
      </c>
      <c r="J782" s="292">
        <v>832500</v>
      </c>
      <c r="K782" s="292">
        <v>832500</v>
      </c>
      <c r="L782" s="292" t="s">
        <v>8</v>
      </c>
      <c r="M782" s="292">
        <v>0</v>
      </c>
      <c r="N782" s="292">
        <v>0</v>
      </c>
    </row>
    <row r="783" spans="1:14" x14ac:dyDescent="0.25">
      <c r="A783" t="s">
        <v>761</v>
      </c>
      <c r="B783" s="39">
        <f t="shared" si="48"/>
        <v>7</v>
      </c>
      <c r="C783" s="39" t="str">
        <f t="shared" si="49"/>
        <v>Travis</v>
      </c>
      <c r="D783" s="39" t="str">
        <f t="shared" si="50"/>
        <v>Hamonic</v>
      </c>
      <c r="E783" s="39" t="str">
        <f t="shared" si="51"/>
        <v>Travis Hamonic</v>
      </c>
      <c r="F783" t="s">
        <v>1041</v>
      </c>
      <c r="G783" t="s">
        <v>388</v>
      </c>
      <c r="H783" s="292">
        <v>3857140</v>
      </c>
      <c r="I783" s="292">
        <v>3857140</v>
      </c>
      <c r="J783" s="292">
        <v>4875000</v>
      </c>
      <c r="K783" s="292">
        <v>4875000</v>
      </c>
      <c r="L783" s="292" t="s">
        <v>7</v>
      </c>
      <c r="M783" s="292">
        <v>0</v>
      </c>
      <c r="N783" s="292">
        <v>0</v>
      </c>
    </row>
    <row r="784" spans="1:14" x14ac:dyDescent="0.25">
      <c r="A784" t="s">
        <v>310</v>
      </c>
      <c r="B784" s="39">
        <f t="shared" si="48"/>
        <v>7</v>
      </c>
      <c r="C784" s="39" t="str">
        <f t="shared" si="49"/>
        <v>Travis</v>
      </c>
      <c r="D784" s="39" t="str">
        <f t="shared" si="50"/>
        <v>Konecny</v>
      </c>
      <c r="E784" s="39" t="str">
        <f t="shared" si="51"/>
        <v>Travis Konecny</v>
      </c>
      <c r="F784" t="s">
        <v>1031</v>
      </c>
      <c r="G784" t="s">
        <v>88</v>
      </c>
      <c r="H784" s="292">
        <v>1106670</v>
      </c>
      <c r="I784" s="292">
        <v>0</v>
      </c>
      <c r="J784" s="292">
        <v>832500</v>
      </c>
      <c r="K784" s="292" t="s">
        <v>8</v>
      </c>
      <c r="L784" s="292">
        <v>0</v>
      </c>
      <c r="M784" s="292">
        <v>0</v>
      </c>
      <c r="N784" s="292">
        <v>0</v>
      </c>
    </row>
    <row r="785" spans="1:14" x14ac:dyDescent="0.25">
      <c r="A785" t="s">
        <v>894</v>
      </c>
      <c r="B785" s="39">
        <f t="shared" si="48"/>
        <v>7</v>
      </c>
      <c r="C785" s="39" t="str">
        <f t="shared" si="49"/>
        <v>Travis</v>
      </c>
      <c r="D785" s="39" t="str">
        <f t="shared" si="50"/>
        <v>Sanheim</v>
      </c>
      <c r="E785" s="39" t="str">
        <f t="shared" si="51"/>
        <v>Travis Sanheim</v>
      </c>
      <c r="F785" t="s">
        <v>1031</v>
      </c>
      <c r="G785" t="s">
        <v>389</v>
      </c>
      <c r="H785" s="292">
        <v>1294170</v>
      </c>
      <c r="I785" s="292">
        <v>0</v>
      </c>
      <c r="J785" s="292">
        <v>832500</v>
      </c>
      <c r="K785" s="292" t="s">
        <v>8</v>
      </c>
      <c r="L785" s="292">
        <v>0</v>
      </c>
      <c r="M785" s="292">
        <v>0</v>
      </c>
      <c r="N785" s="292">
        <v>0</v>
      </c>
    </row>
    <row r="786" spans="1:14" x14ac:dyDescent="0.25">
      <c r="A786" t="s">
        <v>1080</v>
      </c>
      <c r="B786" s="39">
        <f t="shared" si="48"/>
        <v>7</v>
      </c>
      <c r="C786" s="39" t="str">
        <f t="shared" si="49"/>
        <v>Travis</v>
      </c>
      <c r="D786" s="39" t="str">
        <f t="shared" si="50"/>
        <v>Zajac</v>
      </c>
      <c r="E786" s="39" t="str">
        <f t="shared" si="51"/>
        <v>Travis Zajac</v>
      </c>
      <c r="F786" t="s">
        <v>1048</v>
      </c>
      <c r="G786" t="s">
        <v>73</v>
      </c>
      <c r="H786" s="292">
        <v>5750000</v>
      </c>
      <c r="I786" s="292">
        <v>5750000</v>
      </c>
      <c r="J786" s="292">
        <v>6500000</v>
      </c>
      <c r="K786" s="292">
        <v>5750000</v>
      </c>
      <c r="L786" s="292">
        <v>5750000</v>
      </c>
      <c r="M786" s="292" t="s">
        <v>7</v>
      </c>
      <c r="N786" s="292">
        <v>0</v>
      </c>
    </row>
    <row r="787" spans="1:14" x14ac:dyDescent="0.25">
      <c r="A787" t="s">
        <v>392</v>
      </c>
      <c r="B787" s="39">
        <f t="shared" si="48"/>
        <v>7</v>
      </c>
      <c r="C787" s="39" t="str">
        <f t="shared" si="49"/>
        <v>Trevor</v>
      </c>
      <c r="D787" s="39" t="str">
        <f t="shared" si="50"/>
        <v>Daley</v>
      </c>
      <c r="E787" s="39" t="str">
        <f t="shared" si="51"/>
        <v>Trevor Daley</v>
      </c>
      <c r="F787" t="s">
        <v>1045</v>
      </c>
      <c r="G787" t="s">
        <v>389</v>
      </c>
      <c r="H787" s="292">
        <v>3166670</v>
      </c>
      <c r="I787" s="292">
        <v>3166670</v>
      </c>
      <c r="J787" s="292">
        <v>3300000</v>
      </c>
      <c r="K787" s="292">
        <v>2200000</v>
      </c>
      <c r="L787" s="292" t="s">
        <v>7</v>
      </c>
      <c r="M787" s="292">
        <v>0</v>
      </c>
      <c r="N787" s="292">
        <v>0</v>
      </c>
    </row>
    <row r="788" spans="1:14" x14ac:dyDescent="0.25">
      <c r="A788" t="s">
        <v>500</v>
      </c>
      <c r="B788" s="39">
        <f t="shared" si="48"/>
        <v>7</v>
      </c>
      <c r="C788" s="39" t="str">
        <f t="shared" si="49"/>
        <v>Trevor</v>
      </c>
      <c r="D788" s="39" t="str">
        <f t="shared" si="50"/>
        <v>Lewis</v>
      </c>
      <c r="E788" s="39" t="str">
        <f t="shared" si="51"/>
        <v>Trevor Lewis</v>
      </c>
      <c r="F788" t="s">
        <v>1022</v>
      </c>
      <c r="G788" t="s">
        <v>73</v>
      </c>
      <c r="H788" s="292">
        <v>2000000</v>
      </c>
      <c r="I788" s="292">
        <v>2000000</v>
      </c>
      <c r="J788" s="292">
        <v>2000000</v>
      </c>
      <c r="K788" s="292">
        <v>2000000</v>
      </c>
      <c r="L788" s="292" t="s">
        <v>7</v>
      </c>
      <c r="M788" s="292">
        <v>0</v>
      </c>
      <c r="N788" s="292">
        <v>0</v>
      </c>
    </row>
    <row r="789" spans="1:14" x14ac:dyDescent="0.25">
      <c r="A789" t="s">
        <v>949</v>
      </c>
      <c r="B789" s="39">
        <f t="shared" si="48"/>
        <v>7</v>
      </c>
      <c r="C789" s="39" t="str">
        <f t="shared" si="49"/>
        <v>Trevor</v>
      </c>
      <c r="D789" s="39" t="str">
        <f t="shared" si="50"/>
        <v>Moore</v>
      </c>
      <c r="E789" s="39" t="str">
        <f t="shared" si="51"/>
        <v>Trevor Moore</v>
      </c>
      <c r="F789" t="s">
        <v>1044</v>
      </c>
      <c r="G789" t="s">
        <v>93</v>
      </c>
      <c r="H789" s="292">
        <v>1775000</v>
      </c>
      <c r="I789" s="292">
        <v>0</v>
      </c>
      <c r="J789" s="292">
        <v>925000</v>
      </c>
      <c r="K789" s="292" t="s">
        <v>8</v>
      </c>
      <c r="L789" s="292">
        <v>0</v>
      </c>
      <c r="M789" s="292">
        <v>0</v>
      </c>
      <c r="N789" s="292">
        <v>0</v>
      </c>
    </row>
    <row r="790" spans="1:14" x14ac:dyDescent="0.25">
      <c r="A790" t="s">
        <v>1103</v>
      </c>
      <c r="B790" s="39">
        <f t="shared" si="48"/>
        <v>5</v>
      </c>
      <c r="C790" s="39" t="str">
        <f t="shared" si="49"/>
        <v>Troy</v>
      </c>
      <c r="D790" s="39" t="str">
        <f t="shared" si="50"/>
        <v>Brouwer</v>
      </c>
      <c r="E790" s="39" t="str">
        <f t="shared" si="51"/>
        <v>Troy Brouwer</v>
      </c>
      <c r="F790" t="s">
        <v>1041</v>
      </c>
      <c r="G790" t="s">
        <v>88</v>
      </c>
      <c r="H790" s="292">
        <v>4500000</v>
      </c>
      <c r="I790" s="292">
        <v>4500000</v>
      </c>
      <c r="J790" s="292">
        <v>4500000</v>
      </c>
      <c r="K790" s="292">
        <v>4500000</v>
      </c>
      <c r="L790" s="292" t="s">
        <v>7</v>
      </c>
      <c r="M790" s="292">
        <v>0</v>
      </c>
      <c r="N790" s="292">
        <v>0</v>
      </c>
    </row>
    <row r="791" spans="1:14" x14ac:dyDescent="0.25">
      <c r="A791" t="s">
        <v>787</v>
      </c>
      <c r="B791" s="39">
        <f t="shared" si="48"/>
        <v>5</v>
      </c>
      <c r="C791" s="39" t="str">
        <f t="shared" si="49"/>
        <v>Troy</v>
      </c>
      <c r="D791" s="39" t="str">
        <f t="shared" si="50"/>
        <v>Grosenick</v>
      </c>
      <c r="E791" s="39" t="str">
        <f t="shared" si="51"/>
        <v>Troy Grosenick</v>
      </c>
      <c r="F791" t="s">
        <v>1026</v>
      </c>
      <c r="G791" t="s">
        <v>128</v>
      </c>
      <c r="H791" s="292">
        <v>650000</v>
      </c>
      <c r="I791" s="292">
        <v>0</v>
      </c>
      <c r="J791" s="292">
        <v>650000</v>
      </c>
      <c r="K791" s="292" t="s">
        <v>7</v>
      </c>
      <c r="L791" s="292">
        <v>0</v>
      </c>
      <c r="M791" s="292">
        <v>0</v>
      </c>
      <c r="N791" s="292">
        <v>0</v>
      </c>
    </row>
    <row r="792" spans="1:14" x14ac:dyDescent="0.25">
      <c r="A792" t="s">
        <v>553</v>
      </c>
      <c r="B792" s="39">
        <f t="shared" si="48"/>
        <v>7</v>
      </c>
      <c r="C792" s="39" t="str">
        <f t="shared" si="49"/>
        <v>Tuukka</v>
      </c>
      <c r="D792" s="39" t="str">
        <f t="shared" si="50"/>
        <v>Rask</v>
      </c>
      <c r="E792" s="39" t="str">
        <f t="shared" si="51"/>
        <v>Tuukka Rask</v>
      </c>
      <c r="F792" t="s">
        <v>1040</v>
      </c>
      <c r="G792" t="s">
        <v>128</v>
      </c>
      <c r="H792" s="292">
        <v>7000000</v>
      </c>
      <c r="I792" s="292">
        <v>7000000</v>
      </c>
      <c r="J792" s="292">
        <v>7000000</v>
      </c>
      <c r="K792" s="292">
        <v>6500000</v>
      </c>
      <c r="L792" s="292">
        <v>6500000</v>
      </c>
      <c r="M792" s="292" t="s">
        <v>7</v>
      </c>
      <c r="N792" s="292">
        <v>0</v>
      </c>
    </row>
    <row r="793" spans="1:14" x14ac:dyDescent="0.25">
      <c r="A793" t="s">
        <v>573</v>
      </c>
      <c r="B793" s="39">
        <f t="shared" si="48"/>
        <v>6</v>
      </c>
      <c r="C793" s="39" t="str">
        <f t="shared" si="49"/>
        <v>Tyler</v>
      </c>
      <c r="D793" s="39" t="str">
        <f t="shared" si="50"/>
        <v>Benson</v>
      </c>
      <c r="E793" s="39" t="str">
        <f t="shared" si="51"/>
        <v>Tyler Benson</v>
      </c>
      <c r="F793" t="s">
        <v>1030</v>
      </c>
      <c r="G793" t="s">
        <v>93</v>
      </c>
      <c r="H793" s="292">
        <v>894167</v>
      </c>
      <c r="I793" s="292">
        <v>894167</v>
      </c>
      <c r="J793" s="292">
        <v>892500</v>
      </c>
      <c r="K793" s="292">
        <v>832500</v>
      </c>
      <c r="L793" s="292" t="s">
        <v>8</v>
      </c>
      <c r="M793" s="292">
        <v>0</v>
      </c>
      <c r="N793" s="292">
        <v>0</v>
      </c>
    </row>
    <row r="794" spans="1:14" x14ac:dyDescent="0.25">
      <c r="A794" t="s">
        <v>945</v>
      </c>
      <c r="B794" s="39">
        <f t="shared" si="48"/>
        <v>6</v>
      </c>
      <c r="C794" s="39" t="str">
        <f t="shared" si="49"/>
        <v>Tyler</v>
      </c>
      <c r="D794" s="39" t="str">
        <f t="shared" si="50"/>
        <v>Ennis</v>
      </c>
      <c r="E794" s="39" t="str">
        <f t="shared" si="51"/>
        <v>Tyler Ennis</v>
      </c>
      <c r="F794" t="s">
        <v>1035</v>
      </c>
      <c r="G794" t="s">
        <v>93</v>
      </c>
      <c r="H794" s="292">
        <v>4600000</v>
      </c>
      <c r="I794" s="292">
        <v>0</v>
      </c>
      <c r="J794" s="292">
        <v>3650000</v>
      </c>
      <c r="K794" s="292" t="s">
        <v>7</v>
      </c>
      <c r="L794" s="292">
        <v>0</v>
      </c>
      <c r="M794" s="292">
        <v>0</v>
      </c>
      <c r="N794" s="292">
        <v>0</v>
      </c>
    </row>
    <row r="795" spans="1:14" x14ac:dyDescent="0.25">
      <c r="A795" t="s">
        <v>351</v>
      </c>
      <c r="B795" s="39">
        <f t="shared" si="48"/>
        <v>6</v>
      </c>
      <c r="C795" s="39" t="str">
        <f t="shared" si="49"/>
        <v>Tyler</v>
      </c>
      <c r="D795" s="39" t="str">
        <f t="shared" si="50"/>
        <v>Johnson</v>
      </c>
      <c r="E795" s="39" t="str">
        <f t="shared" si="51"/>
        <v>Tyler Johnson</v>
      </c>
      <c r="F795" t="s">
        <v>1029</v>
      </c>
      <c r="G795" t="s">
        <v>88</v>
      </c>
      <c r="H795" s="292">
        <v>5000000</v>
      </c>
      <c r="I795" s="292">
        <v>5000000</v>
      </c>
      <c r="J795" s="292">
        <v>6750000</v>
      </c>
      <c r="K795" s="292">
        <v>5500000</v>
      </c>
      <c r="L795" s="292">
        <v>3750000</v>
      </c>
      <c r="M795" s="292">
        <v>5500000</v>
      </c>
      <c r="N795" s="292">
        <v>3750000</v>
      </c>
    </row>
    <row r="796" spans="1:14" x14ac:dyDescent="0.25">
      <c r="A796" t="s">
        <v>836</v>
      </c>
      <c r="B796" s="39">
        <f t="shared" si="48"/>
        <v>6</v>
      </c>
      <c r="C796" s="39" t="str">
        <f t="shared" si="49"/>
        <v>Tyler</v>
      </c>
      <c r="D796" s="39" t="str">
        <f t="shared" si="50"/>
        <v>Motte</v>
      </c>
      <c r="E796" s="39" t="str">
        <f t="shared" si="51"/>
        <v>Tyler Motte</v>
      </c>
      <c r="F796" t="s">
        <v>1047</v>
      </c>
      <c r="G796" t="s">
        <v>73</v>
      </c>
      <c r="H796" s="292">
        <v>925000</v>
      </c>
      <c r="I796" s="292">
        <v>0</v>
      </c>
      <c r="J796" s="292">
        <v>925000</v>
      </c>
      <c r="K796" s="292" t="s">
        <v>8</v>
      </c>
      <c r="L796" s="292">
        <v>0</v>
      </c>
      <c r="M796" s="292">
        <v>0</v>
      </c>
      <c r="N796" s="292">
        <v>0</v>
      </c>
    </row>
    <row r="797" spans="1:14" x14ac:dyDescent="0.25">
      <c r="A797" t="s">
        <v>780</v>
      </c>
      <c r="B797" s="39">
        <f t="shared" si="48"/>
        <v>6</v>
      </c>
      <c r="C797" s="39" t="str">
        <f t="shared" si="49"/>
        <v>Tyler</v>
      </c>
      <c r="D797" s="39" t="str">
        <f t="shared" si="50"/>
        <v>Moy</v>
      </c>
      <c r="E797" s="39" t="str">
        <f t="shared" si="51"/>
        <v>Tyler Moy</v>
      </c>
      <c r="F797" t="s">
        <v>1026</v>
      </c>
      <c r="G797" t="s">
        <v>73</v>
      </c>
      <c r="H797" s="292">
        <v>616667</v>
      </c>
      <c r="I797" s="292">
        <v>0</v>
      </c>
      <c r="J797" s="292">
        <v>842500</v>
      </c>
      <c r="K797" s="292" t="s">
        <v>8</v>
      </c>
      <c r="L797" s="292">
        <v>0</v>
      </c>
      <c r="M797" s="292">
        <v>0</v>
      </c>
      <c r="N797" s="292">
        <v>0</v>
      </c>
    </row>
    <row r="798" spans="1:14" x14ac:dyDescent="0.25">
      <c r="A798" t="s">
        <v>875</v>
      </c>
      <c r="B798" s="39">
        <f t="shared" si="48"/>
        <v>6</v>
      </c>
      <c r="C798" s="39" t="str">
        <f t="shared" si="49"/>
        <v>Tyler</v>
      </c>
      <c r="D798" s="39" t="str">
        <f t="shared" si="50"/>
        <v>Myers</v>
      </c>
      <c r="E798" s="39" t="str">
        <f t="shared" si="51"/>
        <v>Tyler Myers</v>
      </c>
      <c r="F798" t="s">
        <v>1034</v>
      </c>
      <c r="G798" t="s">
        <v>388</v>
      </c>
      <c r="H798" s="292">
        <v>5500000</v>
      </c>
      <c r="I798" s="292">
        <v>0</v>
      </c>
      <c r="J798" s="292">
        <v>3000000</v>
      </c>
      <c r="K798" s="292" t="s">
        <v>7</v>
      </c>
      <c r="L798" s="292">
        <v>0</v>
      </c>
      <c r="M798" s="292">
        <v>0</v>
      </c>
      <c r="N798" s="292">
        <v>0</v>
      </c>
    </row>
    <row r="799" spans="1:14" x14ac:dyDescent="0.25">
      <c r="A799" t="s">
        <v>768</v>
      </c>
      <c r="B799" s="39">
        <f t="shared" si="48"/>
        <v>6</v>
      </c>
      <c r="C799" s="39" t="str">
        <f t="shared" si="49"/>
        <v>Tyler</v>
      </c>
      <c r="D799" s="39" t="str">
        <f t="shared" si="50"/>
        <v>Parsons</v>
      </c>
      <c r="E799" s="39" t="str">
        <f t="shared" si="51"/>
        <v>Tyler Parsons</v>
      </c>
      <c r="F799" t="s">
        <v>1041</v>
      </c>
      <c r="G799" t="s">
        <v>128</v>
      </c>
      <c r="H799" s="292">
        <v>925000</v>
      </c>
      <c r="I799" s="292">
        <v>925000</v>
      </c>
      <c r="J799" s="292">
        <v>742500</v>
      </c>
      <c r="K799" s="292">
        <v>792500</v>
      </c>
      <c r="L799" s="292" t="s">
        <v>8</v>
      </c>
      <c r="M799" s="292">
        <v>0</v>
      </c>
      <c r="N799" s="292">
        <v>0</v>
      </c>
    </row>
    <row r="800" spans="1:14" x14ac:dyDescent="0.25">
      <c r="A800" t="s">
        <v>605</v>
      </c>
      <c r="B800" s="39">
        <f t="shared" si="48"/>
        <v>6</v>
      </c>
      <c r="C800" s="39" t="str">
        <f t="shared" si="49"/>
        <v>Tyler</v>
      </c>
      <c r="D800" s="39" t="str">
        <f t="shared" si="50"/>
        <v>Pitlick</v>
      </c>
      <c r="E800" s="39" t="str">
        <f t="shared" si="51"/>
        <v>Tyler Pitlick</v>
      </c>
      <c r="F800" t="s">
        <v>1025</v>
      </c>
      <c r="G800" t="s">
        <v>88</v>
      </c>
      <c r="H800" s="292">
        <v>1000000</v>
      </c>
      <c r="I800" s="292">
        <v>1000000</v>
      </c>
      <c r="J800" s="292">
        <v>1000000</v>
      </c>
      <c r="K800" s="292">
        <v>1000000</v>
      </c>
      <c r="L800" s="292" t="s">
        <v>7</v>
      </c>
      <c r="M800" s="292">
        <v>0</v>
      </c>
      <c r="N800" s="292">
        <v>0</v>
      </c>
    </row>
    <row r="801" spans="1:14" x14ac:dyDescent="0.25">
      <c r="A801" t="s">
        <v>332</v>
      </c>
      <c r="B801" s="39">
        <f t="shared" si="48"/>
        <v>6</v>
      </c>
      <c r="C801" s="39" t="str">
        <f t="shared" si="49"/>
        <v>Tyler</v>
      </c>
      <c r="D801" s="39" t="str">
        <f t="shared" si="50"/>
        <v>Seguin</v>
      </c>
      <c r="E801" s="39" t="str">
        <f t="shared" si="51"/>
        <v>Tyler Seguin</v>
      </c>
      <c r="F801" t="s">
        <v>1025</v>
      </c>
      <c r="G801" t="s">
        <v>73</v>
      </c>
      <c r="H801" s="292">
        <v>5750000</v>
      </c>
      <c r="I801" s="292">
        <v>0</v>
      </c>
      <c r="J801" s="292">
        <v>6500000</v>
      </c>
      <c r="K801" s="292" t="s">
        <v>7</v>
      </c>
      <c r="L801" s="292">
        <v>0</v>
      </c>
      <c r="M801" s="292">
        <v>0</v>
      </c>
      <c r="N801" s="292">
        <v>0</v>
      </c>
    </row>
    <row r="802" spans="1:14" x14ac:dyDescent="0.25">
      <c r="A802" t="s">
        <v>334</v>
      </c>
      <c r="B802" s="39">
        <f t="shared" si="48"/>
        <v>6</v>
      </c>
      <c r="C802" s="39" t="str">
        <f t="shared" si="49"/>
        <v>Tyler</v>
      </c>
      <c r="D802" s="39" t="str">
        <f t="shared" si="50"/>
        <v>Toffoli</v>
      </c>
      <c r="E802" s="39" t="str">
        <f t="shared" si="51"/>
        <v>Tyler Toffoli</v>
      </c>
      <c r="F802" t="s">
        <v>1022</v>
      </c>
      <c r="G802" t="s">
        <v>88</v>
      </c>
      <c r="H802" s="292">
        <v>4600000</v>
      </c>
      <c r="I802" s="292">
        <v>4600000</v>
      </c>
      <c r="J802" s="292">
        <v>4600000</v>
      </c>
      <c r="K802" s="292">
        <v>4800000</v>
      </c>
      <c r="L802" s="292" t="s">
        <v>7</v>
      </c>
      <c r="M802" s="292">
        <v>0</v>
      </c>
      <c r="N802" s="292">
        <v>0</v>
      </c>
    </row>
    <row r="803" spans="1:14" x14ac:dyDescent="0.25">
      <c r="A803" t="s">
        <v>337</v>
      </c>
      <c r="B803" s="39">
        <f t="shared" si="48"/>
        <v>6</v>
      </c>
      <c r="C803" s="39" t="str">
        <f t="shared" si="49"/>
        <v>Tyson</v>
      </c>
      <c r="D803" s="39" t="str">
        <f t="shared" si="50"/>
        <v>Barrie</v>
      </c>
      <c r="E803" s="39" t="str">
        <f t="shared" si="51"/>
        <v>Tyson Barrie</v>
      </c>
      <c r="F803" t="s">
        <v>1043</v>
      </c>
      <c r="G803" t="s">
        <v>388</v>
      </c>
      <c r="H803" s="292">
        <v>5500000</v>
      </c>
      <c r="I803" s="292">
        <v>5500000</v>
      </c>
      <c r="J803" s="292">
        <v>5750000</v>
      </c>
      <c r="K803" s="292">
        <v>6000000</v>
      </c>
      <c r="L803" s="292" t="s">
        <v>7</v>
      </c>
      <c r="M803" s="292">
        <v>0</v>
      </c>
      <c r="N803" s="292">
        <v>0</v>
      </c>
    </row>
    <row r="804" spans="1:14" x14ac:dyDescent="0.25">
      <c r="A804" t="s">
        <v>925</v>
      </c>
      <c r="B804" s="39">
        <f t="shared" si="48"/>
        <v>6</v>
      </c>
      <c r="C804" s="39" t="str">
        <f t="shared" si="49"/>
        <v>Tyson</v>
      </c>
      <c r="D804" s="39" t="str">
        <f t="shared" si="50"/>
        <v>Jost</v>
      </c>
      <c r="E804" s="39" t="str">
        <f t="shared" si="51"/>
        <v>Tyson Jost</v>
      </c>
      <c r="F804" t="s">
        <v>1043</v>
      </c>
      <c r="G804" t="s">
        <v>73</v>
      </c>
      <c r="H804" s="292">
        <v>1704170</v>
      </c>
      <c r="I804" s="292">
        <v>1673333</v>
      </c>
      <c r="J804" s="292">
        <v>925000</v>
      </c>
      <c r="K804" s="292">
        <v>832500</v>
      </c>
      <c r="L804" s="292" t="s">
        <v>8</v>
      </c>
      <c r="M804" s="292">
        <v>0</v>
      </c>
      <c r="N804" s="292">
        <v>0</v>
      </c>
    </row>
    <row r="805" spans="1:14" x14ac:dyDescent="0.25">
      <c r="A805" t="s">
        <v>751</v>
      </c>
      <c r="B805" s="39">
        <f t="shared" si="48"/>
        <v>7</v>
      </c>
      <c r="C805" s="39" t="str">
        <f t="shared" si="49"/>
        <v>Vaclav</v>
      </c>
      <c r="D805" s="39" t="str">
        <f t="shared" si="50"/>
        <v>Karabacek</v>
      </c>
      <c r="E805" s="39" t="str">
        <f t="shared" si="51"/>
        <v>Vaclav Karabacek</v>
      </c>
      <c r="F805" t="s">
        <v>1049</v>
      </c>
      <c r="G805" t="s">
        <v>88</v>
      </c>
      <c r="H805" s="292">
        <v>700001</v>
      </c>
      <c r="I805" s="292">
        <v>0</v>
      </c>
      <c r="J805" s="292">
        <v>722222</v>
      </c>
      <c r="K805" s="292" t="s">
        <v>8</v>
      </c>
      <c r="L805" s="292">
        <v>0</v>
      </c>
      <c r="M805" s="292">
        <v>0</v>
      </c>
      <c r="N805" s="292">
        <v>0</v>
      </c>
    </row>
    <row r="806" spans="1:14" x14ac:dyDescent="0.25">
      <c r="A806" t="s">
        <v>620</v>
      </c>
      <c r="B806" s="39">
        <f t="shared" si="48"/>
        <v>7</v>
      </c>
      <c r="C806" s="39" t="str">
        <f t="shared" si="49"/>
        <v>Victor</v>
      </c>
      <c r="D806" s="39" t="str">
        <f t="shared" si="50"/>
        <v>Ejdsell</v>
      </c>
      <c r="E806" s="39" t="str">
        <f t="shared" si="51"/>
        <v>Victor Ejdsell</v>
      </c>
      <c r="F806" t="s">
        <v>1021</v>
      </c>
      <c r="G806" t="s">
        <v>93</v>
      </c>
      <c r="H806" s="292">
        <v>925000</v>
      </c>
      <c r="I806" s="292">
        <v>0</v>
      </c>
      <c r="J806" s="292">
        <v>925000</v>
      </c>
      <c r="K806" s="292" t="s">
        <v>8</v>
      </c>
      <c r="L806" s="292">
        <v>0</v>
      </c>
      <c r="M806" s="292">
        <v>0</v>
      </c>
      <c r="N806" s="292">
        <v>0</v>
      </c>
    </row>
    <row r="807" spans="1:14" x14ac:dyDescent="0.25">
      <c r="A807" t="s">
        <v>336</v>
      </c>
      <c r="B807" s="39">
        <f t="shared" si="48"/>
        <v>7</v>
      </c>
      <c r="C807" s="39" t="str">
        <f t="shared" si="49"/>
        <v>Victor</v>
      </c>
      <c r="D807" s="39" t="str">
        <f t="shared" si="50"/>
        <v>Hedman</v>
      </c>
      <c r="E807" s="39" t="str">
        <f t="shared" si="51"/>
        <v>Victor Hedman</v>
      </c>
      <c r="F807" t="s">
        <v>1029</v>
      </c>
      <c r="G807" t="s">
        <v>389</v>
      </c>
      <c r="H807" s="292">
        <v>7875000</v>
      </c>
      <c r="I807" s="292">
        <v>7875000</v>
      </c>
      <c r="J807" s="292">
        <v>8000000</v>
      </c>
      <c r="K807" s="292">
        <v>8000000</v>
      </c>
      <c r="L807" s="292">
        <v>8000000</v>
      </c>
      <c r="M807" s="292">
        <v>8000000</v>
      </c>
      <c r="N807" s="292">
        <v>8000000</v>
      </c>
    </row>
    <row r="808" spans="1:14" x14ac:dyDescent="0.25">
      <c r="A808" t="s">
        <v>364</v>
      </c>
      <c r="B808" s="39">
        <f t="shared" si="48"/>
        <v>7</v>
      </c>
      <c r="C808" s="39" t="str">
        <f t="shared" si="49"/>
        <v>Victor</v>
      </c>
      <c r="D808" s="39" t="str">
        <f t="shared" si="50"/>
        <v>Mete</v>
      </c>
      <c r="E808" s="39" t="str">
        <f t="shared" si="51"/>
        <v>Victor Mete</v>
      </c>
      <c r="F808" t="s">
        <v>1033</v>
      </c>
      <c r="G808" t="s">
        <v>389</v>
      </c>
      <c r="H808" s="292">
        <v>870000</v>
      </c>
      <c r="I808" s="292">
        <v>870000</v>
      </c>
      <c r="J808" s="292">
        <v>742500</v>
      </c>
      <c r="K808" s="292">
        <v>760000</v>
      </c>
      <c r="L808" s="292" t="s">
        <v>8</v>
      </c>
      <c r="M808" s="292">
        <v>0</v>
      </c>
      <c r="N808" s="292">
        <v>0</v>
      </c>
    </row>
    <row r="809" spans="1:14" x14ac:dyDescent="0.25">
      <c r="A809" t="s">
        <v>361</v>
      </c>
      <c r="B809" s="39">
        <f t="shared" si="48"/>
        <v>7</v>
      </c>
      <c r="C809" s="39" t="str">
        <f t="shared" si="49"/>
        <v>Victor</v>
      </c>
      <c r="D809" s="39" t="str">
        <f t="shared" si="50"/>
        <v>Rask</v>
      </c>
      <c r="E809" s="39" t="str">
        <f t="shared" si="51"/>
        <v>Victor Rask</v>
      </c>
      <c r="F809" t="s">
        <v>1046</v>
      </c>
      <c r="G809" t="s">
        <v>73</v>
      </c>
      <c r="H809" s="292">
        <v>4000000</v>
      </c>
      <c r="I809" s="292">
        <v>4000000</v>
      </c>
      <c r="J809" s="292">
        <v>4000000</v>
      </c>
      <c r="K809" s="292">
        <v>4000000</v>
      </c>
      <c r="L809" s="292">
        <v>4000000</v>
      </c>
      <c r="M809" s="292">
        <v>4000000</v>
      </c>
      <c r="N809" s="292" t="s">
        <v>7</v>
      </c>
    </row>
    <row r="810" spans="1:14" x14ac:dyDescent="0.25">
      <c r="A810" t="s">
        <v>204</v>
      </c>
      <c r="B810" s="39">
        <f t="shared" si="48"/>
        <v>7</v>
      </c>
      <c r="C810" s="39" t="str">
        <f t="shared" si="49"/>
        <v>Viktor</v>
      </c>
      <c r="D810" s="39" t="str">
        <f t="shared" si="50"/>
        <v>Arvidsson</v>
      </c>
      <c r="E810" s="39" t="str">
        <f t="shared" si="51"/>
        <v>Viktor Arvidsson</v>
      </c>
      <c r="F810" t="s">
        <v>1026</v>
      </c>
      <c r="G810" t="s">
        <v>88</v>
      </c>
      <c r="H810" s="292">
        <v>4250000</v>
      </c>
      <c r="I810" s="292">
        <v>4250000</v>
      </c>
      <c r="J810" s="292">
        <v>4250000</v>
      </c>
      <c r="K810" s="292">
        <v>4250000</v>
      </c>
      <c r="L810" s="292">
        <v>4250000</v>
      </c>
      <c r="M810" s="292">
        <v>4250000</v>
      </c>
      <c r="N810" s="292">
        <v>4250000</v>
      </c>
    </row>
    <row r="811" spans="1:14" x14ac:dyDescent="0.25">
      <c r="A811" t="s">
        <v>1148</v>
      </c>
      <c r="B811" s="39">
        <f t="shared" si="48"/>
        <v>5</v>
      </c>
      <c r="C811" s="39" t="str">
        <f t="shared" si="49"/>
        <v>Vili</v>
      </c>
      <c r="D811" s="39" t="str">
        <f t="shared" si="50"/>
        <v>Saarijarvi</v>
      </c>
      <c r="E811" s="39" t="str">
        <f t="shared" si="51"/>
        <v>Vili Saarijarvi</v>
      </c>
      <c r="F811" t="s">
        <v>1045</v>
      </c>
      <c r="G811" t="s">
        <v>82</v>
      </c>
      <c r="H811" s="292">
        <v>894167</v>
      </c>
      <c r="I811" s="292">
        <v>0</v>
      </c>
      <c r="J811" s="292">
        <v>650000</v>
      </c>
      <c r="K811" s="292" t="s">
        <v>8</v>
      </c>
      <c r="L811" s="292">
        <v>0</v>
      </c>
      <c r="M811" s="292">
        <v>0</v>
      </c>
      <c r="N811" s="292">
        <v>0</v>
      </c>
    </row>
    <row r="812" spans="1:14" x14ac:dyDescent="0.25">
      <c r="A812" t="s">
        <v>419</v>
      </c>
      <c r="B812" s="39">
        <f t="shared" si="48"/>
        <v>6</v>
      </c>
      <c r="C812" s="39" t="str">
        <f t="shared" si="49"/>
        <v>Ville</v>
      </c>
      <c r="D812" s="39" t="str">
        <f t="shared" si="50"/>
        <v>Husso</v>
      </c>
      <c r="E812" s="39" t="str">
        <f t="shared" si="51"/>
        <v>Ville Husso</v>
      </c>
      <c r="F812" t="s">
        <v>1036</v>
      </c>
      <c r="G812" t="s">
        <v>128</v>
      </c>
      <c r="H812" s="292">
        <v>925000</v>
      </c>
      <c r="I812" s="292">
        <v>0</v>
      </c>
      <c r="J812" s="292">
        <v>925000</v>
      </c>
      <c r="K812" s="292" t="s">
        <v>8</v>
      </c>
      <c r="L812" s="292">
        <v>0</v>
      </c>
      <c r="M812" s="292">
        <v>0</v>
      </c>
      <c r="N812" s="292">
        <v>0</v>
      </c>
    </row>
    <row r="813" spans="1:14" x14ac:dyDescent="0.25">
      <c r="A813" t="s">
        <v>416</v>
      </c>
      <c r="B813" s="39">
        <f t="shared" si="48"/>
        <v>6</v>
      </c>
      <c r="C813" s="39" t="str">
        <f t="shared" si="49"/>
        <v>Vince</v>
      </c>
      <c r="D813" s="39" t="str">
        <f t="shared" si="50"/>
        <v>Dunn</v>
      </c>
      <c r="E813" s="39" t="str">
        <f t="shared" si="51"/>
        <v>Vince Dunn</v>
      </c>
      <c r="F813" t="s">
        <v>1036</v>
      </c>
      <c r="G813" t="s">
        <v>389</v>
      </c>
      <c r="H813" s="292">
        <v>894167</v>
      </c>
      <c r="I813" s="292">
        <v>888333</v>
      </c>
      <c r="J813" s="292">
        <v>775000</v>
      </c>
      <c r="K813" s="292">
        <v>775000</v>
      </c>
      <c r="L813" s="292" t="s">
        <v>7</v>
      </c>
      <c r="M813" s="292">
        <v>0</v>
      </c>
      <c r="N813" s="292">
        <v>0</v>
      </c>
    </row>
    <row r="814" spans="1:14" x14ac:dyDescent="0.25">
      <c r="A814" t="s">
        <v>678</v>
      </c>
      <c r="B814" s="39">
        <f t="shared" si="48"/>
        <v>6</v>
      </c>
      <c r="C814" s="39" t="str">
        <f t="shared" si="49"/>
        <v>Vince</v>
      </c>
      <c r="D814" s="39" t="str">
        <f t="shared" si="50"/>
        <v>Pedrie</v>
      </c>
      <c r="E814" s="39" t="str">
        <f t="shared" si="51"/>
        <v>Vince Pedrie</v>
      </c>
      <c r="F814" t="s">
        <v>1028</v>
      </c>
      <c r="G814" t="s">
        <v>82</v>
      </c>
      <c r="H814" s="292">
        <v>925000</v>
      </c>
      <c r="I814" s="292">
        <v>0</v>
      </c>
      <c r="J814" s="292">
        <v>792500</v>
      </c>
      <c r="K814" s="292" t="s">
        <v>8</v>
      </c>
      <c r="L814" s="292">
        <v>0</v>
      </c>
      <c r="M814" s="292">
        <v>0</v>
      </c>
      <c r="N814" s="292">
        <v>0</v>
      </c>
    </row>
    <row r="815" spans="1:14" x14ac:dyDescent="0.25">
      <c r="A815" t="s">
        <v>955</v>
      </c>
      <c r="B815" s="39">
        <f t="shared" si="48"/>
        <v>8</v>
      </c>
      <c r="C815" s="39" t="str">
        <f t="shared" si="49"/>
        <v>Vincent</v>
      </c>
      <c r="D815" s="39" t="str">
        <f t="shared" si="50"/>
        <v>LoVerde</v>
      </c>
      <c r="E815" s="39" t="str">
        <f t="shared" si="51"/>
        <v>Vincent LoVerde</v>
      </c>
      <c r="F815" t="s">
        <v>1044</v>
      </c>
      <c r="G815" t="s">
        <v>82</v>
      </c>
      <c r="H815" s="292">
        <v>725000</v>
      </c>
      <c r="I815" s="292">
        <v>0</v>
      </c>
      <c r="J815" s="292">
        <v>750000</v>
      </c>
      <c r="K815" s="292" t="s">
        <v>7</v>
      </c>
      <c r="L815" s="292">
        <v>0</v>
      </c>
      <c r="M815" s="292">
        <v>0</v>
      </c>
      <c r="N815" s="292">
        <v>0</v>
      </c>
    </row>
    <row r="816" spans="1:14" x14ac:dyDescent="0.25">
      <c r="A816" t="s">
        <v>229</v>
      </c>
      <c r="B816" s="39">
        <f t="shared" si="48"/>
        <v>8</v>
      </c>
      <c r="C816" s="39" t="str">
        <f t="shared" si="49"/>
        <v>Vincent</v>
      </c>
      <c r="D816" s="39" t="str">
        <f t="shared" si="50"/>
        <v>Trocheck</v>
      </c>
      <c r="E816" s="39" t="str">
        <f t="shared" si="51"/>
        <v>Vincent Trocheck</v>
      </c>
      <c r="F816" t="s">
        <v>1037</v>
      </c>
      <c r="G816" t="s">
        <v>73</v>
      </c>
      <c r="H816" s="292">
        <v>4750000</v>
      </c>
      <c r="I816" s="292">
        <v>4750000</v>
      </c>
      <c r="J816" s="292">
        <v>5250000</v>
      </c>
      <c r="K816" s="292">
        <v>5250000</v>
      </c>
      <c r="L816" s="292">
        <v>3500000</v>
      </c>
      <c r="M816" s="292">
        <v>6250000</v>
      </c>
      <c r="N816" s="292" t="s">
        <v>7</v>
      </c>
    </row>
    <row r="817" spans="1:14" x14ac:dyDescent="0.25">
      <c r="A817" t="s">
        <v>672</v>
      </c>
      <c r="B817" s="39">
        <f t="shared" si="48"/>
        <v>6</v>
      </c>
      <c r="C817" s="39" t="str">
        <f t="shared" si="49"/>
        <v>Vinni</v>
      </c>
      <c r="D817" s="39" t="str">
        <f t="shared" si="50"/>
        <v>Lettieri</v>
      </c>
      <c r="E817" s="39" t="str">
        <f t="shared" si="51"/>
        <v>Vinni Lettieri</v>
      </c>
      <c r="F817" t="s">
        <v>1028</v>
      </c>
      <c r="G817" t="s">
        <v>73</v>
      </c>
      <c r="H817" s="292">
        <v>925000</v>
      </c>
      <c r="I817" s="292">
        <v>0</v>
      </c>
      <c r="J817" s="292">
        <v>925000</v>
      </c>
      <c r="K817" s="292" t="s">
        <v>8</v>
      </c>
      <c r="L817" s="292">
        <v>0</v>
      </c>
      <c r="M817" s="292">
        <v>0</v>
      </c>
      <c r="N817" s="292">
        <v>0</v>
      </c>
    </row>
    <row r="818" spans="1:14" x14ac:dyDescent="0.25">
      <c r="A818" t="s">
        <v>659</v>
      </c>
      <c r="B818" s="39">
        <f t="shared" si="48"/>
        <v>7</v>
      </c>
      <c r="C818" s="39" t="str">
        <f t="shared" si="49"/>
        <v>Vitaly</v>
      </c>
      <c r="D818" s="39" t="str">
        <f t="shared" si="50"/>
        <v>Abramov</v>
      </c>
      <c r="E818" s="39" t="str">
        <f t="shared" si="51"/>
        <v>Vitaly Abramov</v>
      </c>
      <c r="F818" t="s">
        <v>1038</v>
      </c>
      <c r="G818" t="s">
        <v>88</v>
      </c>
      <c r="H818" s="292">
        <v>925000</v>
      </c>
      <c r="I818" s="292">
        <v>0</v>
      </c>
      <c r="J818" s="292">
        <v>842500</v>
      </c>
      <c r="K818" s="292" t="s">
        <v>8</v>
      </c>
      <c r="L818" s="292">
        <v>0</v>
      </c>
      <c r="M818" s="292">
        <v>0</v>
      </c>
      <c r="N818" s="292">
        <v>0</v>
      </c>
    </row>
    <row r="819" spans="1:14" x14ac:dyDescent="0.25">
      <c r="A819" t="s">
        <v>461</v>
      </c>
      <c r="B819" s="39">
        <f t="shared" si="48"/>
        <v>6</v>
      </c>
      <c r="C819" s="39" t="str">
        <f t="shared" si="49"/>
        <v>Vitek</v>
      </c>
      <c r="D819" s="39" t="str">
        <f t="shared" si="50"/>
        <v>Vanecek</v>
      </c>
      <c r="E819" s="39" t="str">
        <f t="shared" si="51"/>
        <v>Vitek Vanecek</v>
      </c>
      <c r="F819" t="s">
        <v>1023</v>
      </c>
      <c r="G819" t="s">
        <v>128</v>
      </c>
      <c r="H819" s="292">
        <v>863333</v>
      </c>
      <c r="I819" s="292">
        <v>0</v>
      </c>
      <c r="J819" s="292">
        <v>750000</v>
      </c>
      <c r="K819" s="292" t="s">
        <v>8</v>
      </c>
      <c r="L819" s="292">
        <v>0</v>
      </c>
      <c r="M819" s="292">
        <v>0</v>
      </c>
      <c r="N819" s="292">
        <v>0</v>
      </c>
    </row>
    <row r="820" spans="1:14" x14ac:dyDescent="0.25">
      <c r="A820" t="s">
        <v>1114</v>
      </c>
      <c r="B820" s="39">
        <f t="shared" si="48"/>
        <v>9</v>
      </c>
      <c r="C820" s="39" t="str">
        <f t="shared" si="49"/>
        <v>Vladimir</v>
      </c>
      <c r="D820" s="39" t="str">
        <f t="shared" si="50"/>
        <v>Sobotka</v>
      </c>
      <c r="E820" s="39" t="str">
        <f t="shared" si="51"/>
        <v>Vladimir Sobotka</v>
      </c>
      <c r="F820" t="s">
        <v>1049</v>
      </c>
      <c r="G820" t="s">
        <v>73</v>
      </c>
      <c r="H820" s="292">
        <v>3500000</v>
      </c>
      <c r="I820" s="292">
        <v>3500000</v>
      </c>
      <c r="J820" s="292">
        <v>3500000</v>
      </c>
      <c r="K820" s="292">
        <v>3000000</v>
      </c>
      <c r="L820" s="292" t="s">
        <v>7</v>
      </c>
      <c r="M820" s="292">
        <v>0</v>
      </c>
      <c r="N820" s="292">
        <v>0</v>
      </c>
    </row>
    <row r="821" spans="1:14" x14ac:dyDescent="0.25">
      <c r="A821" t="s">
        <v>228</v>
      </c>
      <c r="B821" s="39">
        <f t="shared" si="48"/>
        <v>9</v>
      </c>
      <c r="C821" s="39" t="str">
        <f t="shared" si="49"/>
        <v>Vladimir</v>
      </c>
      <c r="D821" s="39" t="str">
        <f t="shared" si="50"/>
        <v>Tarasenko</v>
      </c>
      <c r="E821" s="39" t="str">
        <f t="shared" si="51"/>
        <v>Vladimir Tarasenko</v>
      </c>
      <c r="F821" t="s">
        <v>1036</v>
      </c>
      <c r="G821" t="s">
        <v>88</v>
      </c>
      <c r="H821" s="292">
        <v>7500000</v>
      </c>
      <c r="I821" s="292">
        <v>7500000</v>
      </c>
      <c r="J821" s="292">
        <v>7000000</v>
      </c>
      <c r="K821" s="292">
        <v>9500000</v>
      </c>
      <c r="L821" s="292">
        <v>5500000</v>
      </c>
      <c r="M821" s="292">
        <v>9500000</v>
      </c>
      <c r="N821" s="292">
        <v>5500000</v>
      </c>
    </row>
    <row r="822" spans="1:14" x14ac:dyDescent="0.25">
      <c r="A822" t="s">
        <v>933</v>
      </c>
      <c r="B822" s="39">
        <f t="shared" si="48"/>
        <v>10</v>
      </c>
      <c r="C822" s="39" t="str">
        <f t="shared" si="49"/>
        <v>Vladislav</v>
      </c>
      <c r="D822" s="39" t="str">
        <f t="shared" si="50"/>
        <v>Kamenev</v>
      </c>
      <c r="E822" s="39" t="str">
        <f t="shared" si="51"/>
        <v>Vladislav Kamenev</v>
      </c>
      <c r="F822" t="s">
        <v>1043</v>
      </c>
      <c r="G822" t="s">
        <v>93</v>
      </c>
      <c r="H822" s="292">
        <v>894167</v>
      </c>
      <c r="I822" s="292">
        <v>0</v>
      </c>
      <c r="J822" s="292">
        <v>832500</v>
      </c>
      <c r="K822" s="292" t="s">
        <v>8</v>
      </c>
      <c r="L822" s="292">
        <v>0</v>
      </c>
      <c r="M822" s="292">
        <v>0</v>
      </c>
      <c r="N822" s="292">
        <v>0</v>
      </c>
    </row>
    <row r="823" spans="1:14" x14ac:dyDescent="0.25">
      <c r="A823" t="s">
        <v>995</v>
      </c>
      <c r="B823" s="39">
        <f t="shared" si="48"/>
        <v>7</v>
      </c>
      <c r="C823" s="39" t="str">
        <f t="shared" si="49"/>
        <v>Warren</v>
      </c>
      <c r="D823" s="39" t="str">
        <f t="shared" si="50"/>
        <v>Foegele</v>
      </c>
      <c r="E823" s="39" t="str">
        <f t="shared" si="51"/>
        <v>Warren Foegele</v>
      </c>
      <c r="F823" t="s">
        <v>1046</v>
      </c>
      <c r="G823" t="s">
        <v>93</v>
      </c>
      <c r="H823" s="292">
        <v>800000</v>
      </c>
      <c r="I823" s="292">
        <v>800000</v>
      </c>
      <c r="J823" s="292">
        <v>730000</v>
      </c>
      <c r="K823" s="292">
        <v>780000</v>
      </c>
      <c r="L823" s="292" t="s">
        <v>8</v>
      </c>
      <c r="M823" s="292">
        <v>0</v>
      </c>
      <c r="N823" s="292">
        <v>0</v>
      </c>
    </row>
    <row r="824" spans="1:14" x14ac:dyDescent="0.25">
      <c r="A824" t="s">
        <v>261</v>
      </c>
      <c r="B824" s="39">
        <f t="shared" si="48"/>
        <v>6</v>
      </c>
      <c r="C824" s="39" t="str">
        <f t="shared" si="49"/>
        <v>Wayne</v>
      </c>
      <c r="D824" s="39" t="str">
        <f t="shared" si="50"/>
        <v>Simmonds</v>
      </c>
      <c r="E824" s="39" t="str">
        <f t="shared" si="51"/>
        <v>Wayne Simmonds</v>
      </c>
      <c r="F824" t="s">
        <v>1031</v>
      </c>
      <c r="G824" t="s">
        <v>88</v>
      </c>
      <c r="H824" s="292">
        <v>3975000</v>
      </c>
      <c r="I824" s="292">
        <v>0</v>
      </c>
      <c r="J824" s="292">
        <v>5000000</v>
      </c>
      <c r="K824" s="292" t="s">
        <v>7</v>
      </c>
      <c r="L824" s="292">
        <v>0</v>
      </c>
      <c r="M824" s="292">
        <v>0</v>
      </c>
      <c r="N824" s="292">
        <v>0</v>
      </c>
    </row>
    <row r="825" spans="1:14" x14ac:dyDescent="0.25">
      <c r="A825" t="s">
        <v>355</v>
      </c>
      <c r="B825" s="39">
        <f t="shared" si="48"/>
        <v>5</v>
      </c>
      <c r="C825" s="39" t="str">
        <f t="shared" si="49"/>
        <v>Will</v>
      </c>
      <c r="D825" s="39" t="str">
        <f t="shared" si="50"/>
        <v>Butcher</v>
      </c>
      <c r="E825" s="39" t="str">
        <f t="shared" si="51"/>
        <v>Will Butcher</v>
      </c>
      <c r="F825" t="s">
        <v>1048</v>
      </c>
      <c r="G825" t="s">
        <v>389</v>
      </c>
      <c r="H825" s="292">
        <v>3775000</v>
      </c>
      <c r="I825" s="292">
        <v>0</v>
      </c>
      <c r="J825" s="292">
        <v>925000</v>
      </c>
      <c r="K825" s="292" t="s">
        <v>8</v>
      </c>
      <c r="L825" s="292">
        <v>0</v>
      </c>
      <c r="M825" s="292">
        <v>0</v>
      </c>
      <c r="N825" s="292">
        <v>0</v>
      </c>
    </row>
    <row r="826" spans="1:14" x14ac:dyDescent="0.25">
      <c r="A826" t="s">
        <v>797</v>
      </c>
      <c r="B826" s="39">
        <f t="shared" si="48"/>
        <v>7</v>
      </c>
      <c r="C826" s="39" t="str">
        <f t="shared" si="49"/>
        <v>Xavier</v>
      </c>
      <c r="D826" s="39" t="str">
        <f t="shared" si="50"/>
        <v>Ouellet</v>
      </c>
      <c r="E826" s="39" t="str">
        <f t="shared" si="51"/>
        <v>Xavier Ouellet</v>
      </c>
      <c r="F826" t="s">
        <v>1045</v>
      </c>
      <c r="G826" t="s">
        <v>389</v>
      </c>
      <c r="H826" s="292">
        <v>1250000</v>
      </c>
      <c r="I826" s="292">
        <v>0</v>
      </c>
      <c r="J826" s="292">
        <v>1300000</v>
      </c>
      <c r="K826" s="292" t="s">
        <v>8</v>
      </c>
      <c r="L826" s="292">
        <v>0</v>
      </c>
      <c r="M826" s="292">
        <v>0</v>
      </c>
      <c r="N826" s="292">
        <v>0</v>
      </c>
    </row>
    <row r="827" spans="1:14" x14ac:dyDescent="0.25">
      <c r="A827" t="s">
        <v>783</v>
      </c>
      <c r="B827" s="39">
        <f t="shared" si="48"/>
        <v>6</v>
      </c>
      <c r="C827" s="39" t="str">
        <f t="shared" si="49"/>
        <v>Yakov</v>
      </c>
      <c r="D827" s="39" t="str">
        <f t="shared" si="50"/>
        <v>Trenin</v>
      </c>
      <c r="E827" s="39" t="str">
        <f t="shared" si="51"/>
        <v>Yakov Trenin</v>
      </c>
      <c r="F827" t="s">
        <v>1026</v>
      </c>
      <c r="G827" t="s">
        <v>73</v>
      </c>
      <c r="H827" s="292">
        <v>894167</v>
      </c>
      <c r="I827" s="292">
        <v>0</v>
      </c>
      <c r="J827" s="292">
        <v>750000</v>
      </c>
      <c r="K827" s="292" t="s">
        <v>8</v>
      </c>
      <c r="L827" s="292">
        <v>0</v>
      </c>
      <c r="M827" s="292">
        <v>0</v>
      </c>
      <c r="N827" s="292">
        <v>0</v>
      </c>
    </row>
    <row r="828" spans="1:14" x14ac:dyDescent="0.25">
      <c r="A828" t="s">
        <v>365</v>
      </c>
      <c r="B828" s="39">
        <f t="shared" si="48"/>
        <v>6</v>
      </c>
      <c r="C828" s="39" t="str">
        <f t="shared" si="49"/>
        <v>Yanni</v>
      </c>
      <c r="D828" s="39" t="str">
        <f t="shared" si="50"/>
        <v>Gourde</v>
      </c>
      <c r="E828" s="39" t="str">
        <f t="shared" si="51"/>
        <v>Yanni Gourde</v>
      </c>
      <c r="F828" t="s">
        <v>1029</v>
      </c>
      <c r="G828" t="s">
        <v>93</v>
      </c>
      <c r="H828" s="292">
        <v>1000000</v>
      </c>
      <c r="I828" s="292">
        <v>0</v>
      </c>
      <c r="J828" s="292">
        <v>1000000</v>
      </c>
      <c r="K828" s="292" t="s">
        <v>7</v>
      </c>
      <c r="L828" s="292">
        <v>0</v>
      </c>
      <c r="M828" s="292">
        <v>0</v>
      </c>
      <c r="N828" s="292">
        <v>0</v>
      </c>
    </row>
    <row r="829" spans="1:14" x14ac:dyDescent="0.25">
      <c r="A829" t="s">
        <v>841</v>
      </c>
      <c r="B829" s="39">
        <f t="shared" si="48"/>
        <v>10</v>
      </c>
      <c r="C829" s="39" t="str">
        <f t="shared" si="49"/>
        <v>Yan-Pavel</v>
      </c>
      <c r="D829" s="39" t="str">
        <f t="shared" si="50"/>
        <v>Laplante</v>
      </c>
      <c r="E829" s="39" t="str">
        <f t="shared" si="51"/>
        <v>Yan-Pavel Laplante</v>
      </c>
      <c r="F829" t="s">
        <v>1047</v>
      </c>
      <c r="G829" t="s">
        <v>73</v>
      </c>
      <c r="H829" s="292">
        <v>925000</v>
      </c>
      <c r="I829" s="292">
        <v>0</v>
      </c>
      <c r="J829" s="292">
        <v>925000</v>
      </c>
      <c r="K829" s="292" t="s">
        <v>8</v>
      </c>
      <c r="L829" s="292">
        <v>0</v>
      </c>
      <c r="M829" s="292">
        <v>0</v>
      </c>
      <c r="N829" s="292">
        <v>0</v>
      </c>
    </row>
    <row r="830" spans="1:14" x14ac:dyDescent="0.25">
      <c r="A830" t="s">
        <v>1142</v>
      </c>
      <c r="B830" s="39">
        <f t="shared" si="48"/>
        <v>9</v>
      </c>
      <c r="C830" s="39" t="str">
        <f t="shared" si="49"/>
        <v>Yaroslav</v>
      </c>
      <c r="D830" s="39" t="str">
        <f t="shared" si="50"/>
        <v>Dyblenko</v>
      </c>
      <c r="E830" s="39" t="str">
        <f t="shared" si="51"/>
        <v>Yaroslav Dyblenko</v>
      </c>
      <c r="F830" t="s">
        <v>1048</v>
      </c>
      <c r="G830" t="s">
        <v>82</v>
      </c>
      <c r="H830" s="292">
        <v>925000</v>
      </c>
      <c r="I830" s="292">
        <v>0</v>
      </c>
      <c r="J830" s="292">
        <v>842500</v>
      </c>
      <c r="K830" s="292" t="s">
        <v>8</v>
      </c>
      <c r="L830" s="292">
        <v>0</v>
      </c>
      <c r="M830" s="292">
        <v>0</v>
      </c>
      <c r="N830" s="292">
        <v>0</v>
      </c>
    </row>
    <row r="831" spans="1:14" x14ac:dyDescent="0.25">
      <c r="A831" t="s">
        <v>661</v>
      </c>
      <c r="B831" s="39">
        <f t="shared" si="48"/>
        <v>4</v>
      </c>
      <c r="C831" s="39" t="str">
        <f t="shared" si="49"/>
        <v>Zac</v>
      </c>
      <c r="D831" s="39" t="str">
        <f t="shared" si="50"/>
        <v>Dalpe</v>
      </c>
      <c r="E831" s="39" t="str">
        <f t="shared" si="51"/>
        <v>Zac Dalpe</v>
      </c>
      <c r="F831" t="s">
        <v>1038</v>
      </c>
      <c r="G831" t="s">
        <v>73</v>
      </c>
      <c r="H831" s="292">
        <v>725000</v>
      </c>
      <c r="I831" s="292">
        <v>0</v>
      </c>
      <c r="J831" s="292">
        <v>750000</v>
      </c>
      <c r="K831" s="292" t="s">
        <v>7</v>
      </c>
      <c r="L831" s="292">
        <v>0</v>
      </c>
      <c r="M831" s="292">
        <v>0</v>
      </c>
      <c r="N831" s="292">
        <v>0</v>
      </c>
    </row>
    <row r="832" spans="1:14" x14ac:dyDescent="0.25">
      <c r="A832" t="s">
        <v>437</v>
      </c>
      <c r="B832" s="39">
        <f t="shared" si="48"/>
        <v>5</v>
      </c>
      <c r="C832" s="39" t="str">
        <f t="shared" si="49"/>
        <v>Zach</v>
      </c>
      <c r="D832" s="39" t="str">
        <f t="shared" si="50"/>
        <v>Aston-Reese</v>
      </c>
      <c r="E832" s="39" t="str">
        <f t="shared" si="51"/>
        <v>Zach Aston-Reese</v>
      </c>
      <c r="F832" t="s">
        <v>1024</v>
      </c>
      <c r="G832" t="s">
        <v>93</v>
      </c>
      <c r="H832" s="292">
        <v>925000</v>
      </c>
      <c r="I832" s="292">
        <v>0</v>
      </c>
      <c r="J832" s="292">
        <v>925000</v>
      </c>
      <c r="K832" s="292" t="s">
        <v>8</v>
      </c>
      <c r="L832" s="292">
        <v>0</v>
      </c>
      <c r="M832" s="292">
        <v>0</v>
      </c>
      <c r="N832" s="292">
        <v>0</v>
      </c>
    </row>
    <row r="833" spans="1:14" x14ac:dyDescent="0.25">
      <c r="A833" t="s">
        <v>1090</v>
      </c>
      <c r="B833" s="39">
        <f t="shared" si="48"/>
        <v>5</v>
      </c>
      <c r="C833" s="39" t="str">
        <f t="shared" si="49"/>
        <v>Zach</v>
      </c>
      <c r="D833" s="39" t="str">
        <f t="shared" si="50"/>
        <v>Bogosian</v>
      </c>
      <c r="E833" s="39" t="str">
        <f t="shared" si="51"/>
        <v>Zach Bogosian</v>
      </c>
      <c r="F833" t="s">
        <v>1049</v>
      </c>
      <c r="G833" t="s">
        <v>388</v>
      </c>
      <c r="H833" s="292">
        <v>5142860</v>
      </c>
      <c r="I833" s="292">
        <v>5142860</v>
      </c>
      <c r="J833" s="292">
        <v>6000000</v>
      </c>
      <c r="K833" s="292">
        <v>6000000</v>
      </c>
      <c r="L833" s="292" t="s">
        <v>7</v>
      </c>
      <c r="M833" s="292">
        <v>0</v>
      </c>
      <c r="N833" s="292">
        <v>0</v>
      </c>
    </row>
    <row r="834" spans="1:14" x14ac:dyDescent="0.25">
      <c r="A834" t="s">
        <v>1162</v>
      </c>
      <c r="B834" s="39">
        <f t="shared" si="48"/>
        <v>5</v>
      </c>
      <c r="C834" s="39" t="str">
        <f t="shared" si="49"/>
        <v>Zach</v>
      </c>
      <c r="D834" s="39" t="str">
        <f t="shared" si="50"/>
        <v>Fucale</v>
      </c>
      <c r="E834" s="39" t="str">
        <f t="shared" si="51"/>
        <v>Zach Fucale</v>
      </c>
      <c r="F834" t="s">
        <v>1051</v>
      </c>
      <c r="G834" t="s">
        <v>128</v>
      </c>
      <c r="H834" s="292">
        <v>650000</v>
      </c>
      <c r="I834" s="292">
        <v>0</v>
      </c>
      <c r="J834" s="292">
        <v>650000</v>
      </c>
      <c r="K834" s="292" t="s">
        <v>8</v>
      </c>
      <c r="L834" s="292">
        <v>0</v>
      </c>
      <c r="M834" s="292">
        <v>0</v>
      </c>
      <c r="N834" s="292">
        <v>0</v>
      </c>
    </row>
    <row r="835" spans="1:14" x14ac:dyDescent="0.25">
      <c r="A835" t="s">
        <v>941</v>
      </c>
      <c r="B835" s="39">
        <f t="shared" ref="B835:B843" si="52">SEARCH(" ",A835,1)</f>
        <v>5</v>
      </c>
      <c r="C835" s="39" t="str">
        <f t="shared" ref="C835:C843" si="53">LEFT(A835,B835-1)</f>
        <v>Zach</v>
      </c>
      <c r="D835" s="39" t="str">
        <f t="shared" ref="D835:D843" si="54">MID(A835,B835+1,LEN(A835)-B835)</f>
        <v>Hyman</v>
      </c>
      <c r="E835" s="39" t="str">
        <f t="shared" ref="E835:E843" si="55">C835&amp;" "&amp;D835</f>
        <v>Zach Hyman</v>
      </c>
      <c r="F835" t="s">
        <v>1044</v>
      </c>
      <c r="G835" t="s">
        <v>93</v>
      </c>
      <c r="H835" s="292">
        <v>2250000</v>
      </c>
      <c r="I835" s="292">
        <v>2250000</v>
      </c>
      <c r="J835" s="292">
        <v>2000000</v>
      </c>
      <c r="K835" s="292">
        <v>2500000</v>
      </c>
      <c r="L835" s="292">
        <v>2500000</v>
      </c>
      <c r="M835" s="292" t="s">
        <v>7</v>
      </c>
      <c r="N835" s="292">
        <v>0</v>
      </c>
    </row>
    <row r="836" spans="1:14" x14ac:dyDescent="0.25">
      <c r="A836" t="s">
        <v>1059</v>
      </c>
      <c r="B836" s="39">
        <f t="shared" si="52"/>
        <v>5</v>
      </c>
      <c r="C836" s="39" t="str">
        <f t="shared" si="53"/>
        <v>Zach</v>
      </c>
      <c r="D836" s="39" t="str">
        <f t="shared" si="54"/>
        <v>Parise</v>
      </c>
      <c r="E836" s="39" t="str">
        <f t="shared" si="55"/>
        <v>Zach Parise</v>
      </c>
      <c r="F836" t="s">
        <v>1035</v>
      </c>
      <c r="G836" t="s">
        <v>93</v>
      </c>
      <c r="H836" s="292">
        <v>7538460</v>
      </c>
      <c r="I836" s="292">
        <v>7538460</v>
      </c>
      <c r="J836" s="292">
        <v>9000000</v>
      </c>
      <c r="K836" s="292">
        <v>9000000</v>
      </c>
      <c r="L836" s="292">
        <v>8000000</v>
      </c>
      <c r="M836" s="292">
        <v>6000000</v>
      </c>
      <c r="N836" s="292">
        <v>2000000</v>
      </c>
    </row>
    <row r="837" spans="1:14" x14ac:dyDescent="0.25">
      <c r="A837" t="s">
        <v>1121</v>
      </c>
      <c r="B837" s="39">
        <f t="shared" si="52"/>
        <v>5</v>
      </c>
      <c r="C837" s="39" t="str">
        <f t="shared" si="53"/>
        <v>Zach</v>
      </c>
      <c r="D837" s="39" t="str">
        <f t="shared" si="54"/>
        <v>Werenski</v>
      </c>
      <c r="E837" s="39" t="str">
        <f t="shared" si="55"/>
        <v>Zach Werenski</v>
      </c>
      <c r="F837" t="s">
        <v>1038</v>
      </c>
      <c r="G837" t="s">
        <v>389</v>
      </c>
      <c r="H837" s="292">
        <v>1775000</v>
      </c>
      <c r="I837" s="292">
        <v>0</v>
      </c>
      <c r="J837" s="292">
        <v>925000</v>
      </c>
      <c r="K837" s="292" t="s">
        <v>8</v>
      </c>
      <c r="L837" s="292">
        <v>0</v>
      </c>
      <c r="M837" s="292">
        <v>0</v>
      </c>
      <c r="N837" s="292">
        <v>0</v>
      </c>
    </row>
    <row r="838" spans="1:14" x14ac:dyDescent="0.25">
      <c r="A838" t="s">
        <v>1127</v>
      </c>
      <c r="B838" s="39">
        <f t="shared" si="52"/>
        <v>8</v>
      </c>
      <c r="C838" s="39" t="str">
        <f t="shared" si="53"/>
        <v>Zachary</v>
      </c>
      <c r="D838" s="39" t="str">
        <f t="shared" si="54"/>
        <v>Senyshyn</v>
      </c>
      <c r="E838" s="39" t="str">
        <f t="shared" si="55"/>
        <v>Zachary Senyshyn</v>
      </c>
      <c r="F838" t="s">
        <v>1040</v>
      </c>
      <c r="G838" t="s">
        <v>88</v>
      </c>
      <c r="H838" s="292">
        <v>1288330</v>
      </c>
      <c r="I838" s="292">
        <v>1288330</v>
      </c>
      <c r="J838" s="292">
        <v>832500</v>
      </c>
      <c r="K838" s="292">
        <v>832500</v>
      </c>
      <c r="L838" s="292" t="s">
        <v>8</v>
      </c>
      <c r="M838" s="292">
        <v>0</v>
      </c>
      <c r="N838" s="292">
        <v>0</v>
      </c>
    </row>
    <row r="839" spans="1:14" x14ac:dyDescent="0.25">
      <c r="A839" t="s">
        <v>563</v>
      </c>
      <c r="B839" s="39">
        <f t="shared" si="52"/>
        <v>5</v>
      </c>
      <c r="C839" s="39" t="str">
        <f t="shared" si="53"/>
        <v>Zack</v>
      </c>
      <c r="D839" s="39" t="str">
        <f t="shared" si="54"/>
        <v>Kassian</v>
      </c>
      <c r="E839" s="39" t="str">
        <f t="shared" si="55"/>
        <v>Zack Kassian</v>
      </c>
      <c r="F839" t="s">
        <v>1030</v>
      </c>
      <c r="G839" t="s">
        <v>88</v>
      </c>
      <c r="H839" s="292">
        <v>1950000</v>
      </c>
      <c r="I839" s="292">
        <v>1950000</v>
      </c>
      <c r="J839" s="292">
        <v>2000000</v>
      </c>
      <c r="K839" s="292">
        <v>2000000</v>
      </c>
      <c r="L839" s="292" t="s">
        <v>7</v>
      </c>
      <c r="M839" s="292">
        <v>0</v>
      </c>
      <c r="N839" s="292">
        <v>0</v>
      </c>
    </row>
    <row r="840" spans="1:14" x14ac:dyDescent="0.25">
      <c r="A840" t="s">
        <v>840</v>
      </c>
      <c r="B840" s="39">
        <f t="shared" si="52"/>
        <v>5</v>
      </c>
      <c r="C840" s="39" t="str">
        <f t="shared" si="53"/>
        <v>Zack</v>
      </c>
      <c r="D840" s="39" t="str">
        <f t="shared" si="54"/>
        <v>MacEwen</v>
      </c>
      <c r="E840" s="39" t="str">
        <f t="shared" si="55"/>
        <v>Zack MacEwen</v>
      </c>
      <c r="F840" t="s">
        <v>1047</v>
      </c>
      <c r="G840" t="s">
        <v>73</v>
      </c>
      <c r="H840" s="292">
        <v>995833</v>
      </c>
      <c r="I840" s="292">
        <v>995833</v>
      </c>
      <c r="J840" s="292">
        <v>825000</v>
      </c>
      <c r="K840" s="292">
        <v>925000</v>
      </c>
      <c r="L840" s="292" t="s">
        <v>8</v>
      </c>
      <c r="M840" s="292">
        <v>0</v>
      </c>
      <c r="N840" s="292">
        <v>0</v>
      </c>
    </row>
    <row r="841" spans="1:14" x14ac:dyDescent="0.25">
      <c r="A841" t="s">
        <v>687</v>
      </c>
      <c r="B841" s="39">
        <f t="shared" si="52"/>
        <v>5</v>
      </c>
      <c r="C841" s="39" t="str">
        <f t="shared" si="53"/>
        <v>Zack</v>
      </c>
      <c r="D841" s="39" t="str">
        <f t="shared" si="54"/>
        <v>Smith</v>
      </c>
      <c r="E841" s="39" t="str">
        <f t="shared" si="55"/>
        <v>Zack Smith</v>
      </c>
      <c r="F841" t="s">
        <v>1039</v>
      </c>
      <c r="G841" t="s">
        <v>73</v>
      </c>
      <c r="H841" s="292">
        <v>3250000</v>
      </c>
      <c r="I841" s="292">
        <v>3250000</v>
      </c>
      <c r="J841" s="292">
        <v>3250000</v>
      </c>
      <c r="K841" s="292">
        <v>3250000</v>
      </c>
      <c r="L841" s="292">
        <v>3250000</v>
      </c>
      <c r="M841" s="292" t="s">
        <v>7</v>
      </c>
      <c r="N841" s="292">
        <v>0</v>
      </c>
    </row>
    <row r="842" spans="1:14" x14ac:dyDescent="0.25">
      <c r="A842" t="s">
        <v>561</v>
      </c>
      <c r="B842" s="39">
        <f t="shared" si="52"/>
        <v>5</v>
      </c>
      <c r="C842" s="39" t="str">
        <f t="shared" si="53"/>
        <v>Zane</v>
      </c>
      <c r="D842" s="39" t="str">
        <f t="shared" si="54"/>
        <v>McIntyre</v>
      </c>
      <c r="E842" s="39" t="str">
        <f t="shared" si="55"/>
        <v>Zane McIntyre</v>
      </c>
      <c r="F842" t="s">
        <v>1040</v>
      </c>
      <c r="G842" t="s">
        <v>128</v>
      </c>
      <c r="H842" s="292">
        <v>650000</v>
      </c>
      <c r="I842" s="292">
        <v>0</v>
      </c>
      <c r="J842" s="292">
        <v>650000</v>
      </c>
      <c r="K842" s="292" t="s">
        <v>8</v>
      </c>
      <c r="L842" s="292">
        <v>0</v>
      </c>
      <c r="M842" s="292">
        <v>0</v>
      </c>
      <c r="N842" s="292">
        <v>0</v>
      </c>
    </row>
    <row r="843" spans="1:14" x14ac:dyDescent="0.25">
      <c r="A843" t="s">
        <v>736</v>
      </c>
      <c r="B843" s="39">
        <f t="shared" si="52"/>
        <v>7</v>
      </c>
      <c r="C843" s="39" t="str">
        <f t="shared" si="53"/>
        <v>Zemgus</v>
      </c>
      <c r="D843" s="39" t="str">
        <f t="shared" si="54"/>
        <v>Girgensons</v>
      </c>
      <c r="E843" s="39" t="str">
        <f t="shared" si="55"/>
        <v>Zemgus Girgensons</v>
      </c>
      <c r="F843" t="s">
        <v>1049</v>
      </c>
      <c r="G843" t="s">
        <v>73</v>
      </c>
      <c r="H843" s="292">
        <v>1600000</v>
      </c>
      <c r="I843" s="292">
        <v>0</v>
      </c>
      <c r="J843" s="292">
        <v>1600000</v>
      </c>
      <c r="K843" s="292" t="s">
        <v>8</v>
      </c>
      <c r="L843" s="292">
        <v>0</v>
      </c>
      <c r="M843" s="292">
        <v>0</v>
      </c>
      <c r="N843" s="292">
        <v>0</v>
      </c>
    </row>
  </sheetData>
  <sortState xmlns:xlrd2="http://schemas.microsoft.com/office/spreadsheetml/2017/richdata2" ref="A2:N843">
    <sortCondition ref="A2:A843"/>
    <sortCondition ref="F2:F843"/>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
  <sheetViews>
    <sheetView workbookViewId="0">
      <selection activeCell="Q11" sqref="Q11"/>
    </sheetView>
  </sheetViews>
  <sheetFormatPr baseColWidth="10" defaultRowHeight="15" x14ac:dyDescent="0.25"/>
  <cols>
    <col min="1" max="1" width="4.42578125" bestFit="1" customWidth="1"/>
    <col min="2" max="2" width="4.5703125" bestFit="1" customWidth="1"/>
    <col min="3" max="3" width="7.42578125" bestFit="1" customWidth="1"/>
    <col min="4" max="4" width="5.85546875" bestFit="1" customWidth="1"/>
    <col min="5" max="5" width="18.5703125" bestFit="1" customWidth="1"/>
    <col min="6" max="6" width="19.85546875" bestFit="1" customWidth="1"/>
    <col min="7" max="8" width="8" bestFit="1" customWidth="1"/>
    <col min="9" max="9" width="6.85546875" bestFit="1" customWidth="1"/>
    <col min="10" max="11" width="15.42578125" bestFit="1" customWidth="1"/>
    <col min="12" max="12" width="19.28515625" bestFit="1" customWidth="1"/>
    <col min="13" max="13" width="2.5703125" customWidth="1"/>
    <col min="14" max="14" width="5.85546875" bestFit="1" customWidth="1"/>
    <col min="15" max="15" width="2" bestFit="1" customWidth="1"/>
    <col min="17" max="17" width="17.5703125" bestFit="1" customWidth="1"/>
    <col min="18" max="18" width="5.85546875" bestFit="1" customWidth="1"/>
    <col min="19" max="19" width="2" bestFit="1" customWidth="1"/>
  </cols>
  <sheetData>
    <row r="1" spans="1:13" ht="23.25" x14ac:dyDescent="0.35">
      <c r="A1" s="487">
        <v>2019</v>
      </c>
      <c r="B1" s="487"/>
      <c r="C1" s="487"/>
      <c r="D1" s="487"/>
      <c r="E1" s="487"/>
      <c r="F1" s="487"/>
      <c r="G1" s="487"/>
      <c r="H1" s="487"/>
      <c r="I1" s="487"/>
      <c r="J1" s="487"/>
      <c r="K1" s="487"/>
      <c r="L1" s="487"/>
      <c r="M1" s="487"/>
    </row>
    <row r="2" spans="1:13" ht="23.25" x14ac:dyDescent="0.35">
      <c r="A2" s="488" t="s">
        <v>64</v>
      </c>
      <c r="B2" s="488"/>
      <c r="C2" s="488"/>
      <c r="D2" s="488"/>
      <c r="E2" s="488"/>
      <c r="F2" s="488"/>
      <c r="G2" s="488"/>
      <c r="H2" s="488"/>
      <c r="I2" s="488"/>
      <c r="J2" s="488"/>
      <c r="K2" s="488"/>
      <c r="L2" s="488"/>
      <c r="M2" s="488"/>
    </row>
    <row r="3" spans="1:13" x14ac:dyDescent="0.25">
      <c r="A3" t="s">
        <v>65</v>
      </c>
      <c r="B3" t="s">
        <v>66</v>
      </c>
      <c r="C3" t="s">
        <v>67</v>
      </c>
      <c r="D3" t="s">
        <v>68</v>
      </c>
      <c r="E3" t="s">
        <v>166</v>
      </c>
      <c r="F3" t="s">
        <v>1217</v>
      </c>
      <c r="G3" t="s">
        <v>5</v>
      </c>
      <c r="H3" t="s">
        <v>70</v>
      </c>
      <c r="I3" t="s">
        <v>167</v>
      </c>
      <c r="J3" t="s">
        <v>168</v>
      </c>
      <c r="K3" t="s">
        <v>71</v>
      </c>
      <c r="L3" t="s">
        <v>72</v>
      </c>
    </row>
    <row r="4" spans="1:13" x14ac:dyDescent="0.25">
      <c r="A4">
        <v>1</v>
      </c>
      <c r="B4">
        <v>1</v>
      </c>
      <c r="C4">
        <v>1</v>
      </c>
      <c r="D4" t="s">
        <v>10</v>
      </c>
      <c r="F4" s="359" t="s">
        <v>743</v>
      </c>
      <c r="G4" t="s">
        <v>82</v>
      </c>
      <c r="H4" t="s">
        <v>97</v>
      </c>
      <c r="I4" t="s">
        <v>78</v>
      </c>
      <c r="J4">
        <v>185</v>
      </c>
      <c r="K4" t="s">
        <v>98</v>
      </c>
      <c r="L4" t="s">
        <v>1166</v>
      </c>
      <c r="M4" s="28"/>
    </row>
    <row r="5" spans="1:13" x14ac:dyDescent="0.25">
      <c r="A5">
        <v>1</v>
      </c>
      <c r="B5">
        <v>2</v>
      </c>
      <c r="C5">
        <v>2</v>
      </c>
      <c r="D5" t="s">
        <v>11</v>
      </c>
      <c r="F5" s="359" t="s">
        <v>986</v>
      </c>
      <c r="G5" t="s">
        <v>88</v>
      </c>
      <c r="H5" t="s">
        <v>84</v>
      </c>
      <c r="I5" t="s">
        <v>78</v>
      </c>
      <c r="J5">
        <v>192</v>
      </c>
      <c r="K5" t="s">
        <v>76</v>
      </c>
      <c r="L5" t="s">
        <v>1167</v>
      </c>
      <c r="M5" s="28"/>
    </row>
    <row r="6" spans="1:13" x14ac:dyDescent="0.25">
      <c r="A6">
        <v>1</v>
      </c>
      <c r="B6">
        <v>3</v>
      </c>
      <c r="C6">
        <v>3</v>
      </c>
      <c r="D6" t="s">
        <v>22</v>
      </c>
      <c r="F6" s="359" t="s">
        <v>798</v>
      </c>
      <c r="G6" t="s">
        <v>73</v>
      </c>
      <c r="H6" t="s">
        <v>91</v>
      </c>
      <c r="I6" t="s">
        <v>78</v>
      </c>
      <c r="J6">
        <v>181</v>
      </c>
      <c r="K6" t="s">
        <v>92</v>
      </c>
      <c r="L6" t="s">
        <v>1168</v>
      </c>
      <c r="M6" s="28"/>
    </row>
    <row r="7" spans="1:13" x14ac:dyDescent="0.25">
      <c r="A7">
        <v>1</v>
      </c>
      <c r="B7">
        <v>4</v>
      </c>
      <c r="C7">
        <v>4</v>
      </c>
      <c r="D7" t="s">
        <v>27</v>
      </c>
      <c r="F7" s="359" t="s">
        <v>695</v>
      </c>
      <c r="G7" t="s">
        <v>93</v>
      </c>
      <c r="H7" t="s">
        <v>77</v>
      </c>
      <c r="I7" t="s">
        <v>80</v>
      </c>
      <c r="J7">
        <v>192</v>
      </c>
      <c r="K7" t="s">
        <v>79</v>
      </c>
      <c r="L7" t="s">
        <v>1169</v>
      </c>
      <c r="M7" s="28"/>
    </row>
    <row r="8" spans="1:13" x14ac:dyDescent="0.25">
      <c r="A8">
        <v>1</v>
      </c>
      <c r="B8">
        <v>5</v>
      </c>
      <c r="C8">
        <v>5</v>
      </c>
      <c r="D8" t="s">
        <v>63</v>
      </c>
      <c r="F8" s="359" t="s">
        <v>857</v>
      </c>
      <c r="G8" t="s">
        <v>73</v>
      </c>
      <c r="H8" t="s">
        <v>74</v>
      </c>
      <c r="I8" t="s">
        <v>89</v>
      </c>
      <c r="J8">
        <v>190</v>
      </c>
      <c r="K8" t="s">
        <v>76</v>
      </c>
      <c r="L8" t="s">
        <v>1170</v>
      </c>
      <c r="M8" s="28"/>
    </row>
    <row r="9" spans="1:13" x14ac:dyDescent="0.25">
      <c r="A9">
        <v>1</v>
      </c>
      <c r="B9">
        <v>6</v>
      </c>
      <c r="C9">
        <v>6</v>
      </c>
      <c r="D9" t="s">
        <v>17</v>
      </c>
      <c r="F9" s="359" t="s">
        <v>396</v>
      </c>
      <c r="G9" t="s">
        <v>88</v>
      </c>
      <c r="H9" t="s">
        <v>83</v>
      </c>
      <c r="I9" t="s">
        <v>75</v>
      </c>
      <c r="J9">
        <v>197</v>
      </c>
      <c r="K9" t="s">
        <v>90</v>
      </c>
      <c r="L9" t="s">
        <v>1171</v>
      </c>
      <c r="M9" s="28"/>
    </row>
    <row r="10" spans="1:13" x14ac:dyDescent="0.25">
      <c r="A10">
        <v>1</v>
      </c>
      <c r="B10">
        <v>7</v>
      </c>
      <c r="C10">
        <v>7</v>
      </c>
      <c r="D10" t="s">
        <v>34</v>
      </c>
      <c r="F10" s="359" t="s">
        <v>1172</v>
      </c>
      <c r="G10" t="s">
        <v>82</v>
      </c>
      <c r="H10" t="s">
        <v>77</v>
      </c>
      <c r="I10" t="s">
        <v>100</v>
      </c>
      <c r="J10">
        <v>173</v>
      </c>
      <c r="K10" t="s">
        <v>87</v>
      </c>
      <c r="L10" t="s">
        <v>1173</v>
      </c>
      <c r="M10" s="28"/>
    </row>
    <row r="11" spans="1:13" x14ac:dyDescent="0.25">
      <c r="A11">
        <v>1</v>
      </c>
      <c r="B11">
        <v>8</v>
      </c>
      <c r="C11">
        <v>8</v>
      </c>
      <c r="D11" t="s">
        <v>13</v>
      </c>
      <c r="F11" s="359" t="s">
        <v>625</v>
      </c>
      <c r="G11" t="s">
        <v>82</v>
      </c>
      <c r="H11" t="s">
        <v>97</v>
      </c>
      <c r="I11" t="s">
        <v>81</v>
      </c>
      <c r="J11">
        <v>165</v>
      </c>
      <c r="K11" t="s">
        <v>101</v>
      </c>
      <c r="L11" t="s">
        <v>1174</v>
      </c>
      <c r="M11" s="28"/>
    </row>
    <row r="12" spans="1:13" x14ac:dyDescent="0.25">
      <c r="A12">
        <v>1</v>
      </c>
      <c r="B12">
        <v>9</v>
      </c>
      <c r="C12">
        <v>9</v>
      </c>
      <c r="D12" t="s">
        <v>26</v>
      </c>
      <c r="F12" s="359" t="s">
        <v>1175</v>
      </c>
      <c r="G12" t="s">
        <v>88</v>
      </c>
      <c r="H12" t="s">
        <v>84</v>
      </c>
      <c r="I12" t="s">
        <v>78</v>
      </c>
      <c r="J12">
        <v>184</v>
      </c>
      <c r="K12" t="s">
        <v>126</v>
      </c>
      <c r="L12" t="s">
        <v>1176</v>
      </c>
      <c r="M12" s="28"/>
    </row>
    <row r="13" spans="1:13" x14ac:dyDescent="0.25">
      <c r="A13">
        <v>1</v>
      </c>
      <c r="B13">
        <v>10</v>
      </c>
      <c r="C13">
        <v>10</v>
      </c>
      <c r="D13" t="s">
        <v>18</v>
      </c>
      <c r="F13" s="359" t="s">
        <v>570</v>
      </c>
      <c r="G13" t="s">
        <v>82</v>
      </c>
      <c r="H13" t="s">
        <v>74</v>
      </c>
      <c r="I13" t="s">
        <v>78</v>
      </c>
      <c r="J13">
        <v>196</v>
      </c>
      <c r="K13" t="s">
        <v>76</v>
      </c>
      <c r="L13" t="s">
        <v>1177</v>
      </c>
      <c r="M13" s="28"/>
    </row>
    <row r="14" spans="1:13" x14ac:dyDescent="0.25">
      <c r="A14">
        <v>1</v>
      </c>
      <c r="B14">
        <v>11</v>
      </c>
      <c r="C14">
        <v>11</v>
      </c>
      <c r="D14" t="s">
        <v>25</v>
      </c>
      <c r="F14" s="359" t="s">
        <v>1178</v>
      </c>
      <c r="G14" t="s">
        <v>88</v>
      </c>
      <c r="H14" t="s">
        <v>77</v>
      </c>
      <c r="I14" t="s">
        <v>89</v>
      </c>
      <c r="J14">
        <v>208</v>
      </c>
      <c r="K14" t="s">
        <v>156</v>
      </c>
      <c r="L14" t="s">
        <v>99</v>
      </c>
      <c r="M14" s="28"/>
    </row>
    <row r="15" spans="1:13" x14ac:dyDescent="0.25">
      <c r="A15">
        <v>1</v>
      </c>
      <c r="B15">
        <v>12</v>
      </c>
      <c r="C15">
        <v>12</v>
      </c>
      <c r="D15" t="s">
        <v>25</v>
      </c>
      <c r="E15" t="s">
        <v>1179</v>
      </c>
      <c r="F15" s="360" t="s">
        <v>914</v>
      </c>
      <c r="G15" t="s">
        <v>82</v>
      </c>
      <c r="H15" t="s">
        <v>74</v>
      </c>
      <c r="I15" t="s">
        <v>80</v>
      </c>
      <c r="J15">
        <v>177</v>
      </c>
      <c r="K15" t="s">
        <v>90</v>
      </c>
      <c r="L15" t="s">
        <v>1180</v>
      </c>
      <c r="M15" s="28"/>
    </row>
    <row r="16" spans="1:13" x14ac:dyDescent="0.25">
      <c r="A16">
        <v>1</v>
      </c>
      <c r="B16">
        <v>13</v>
      </c>
      <c r="C16">
        <v>13</v>
      </c>
      <c r="D16" t="s">
        <v>16</v>
      </c>
      <c r="F16" s="359" t="s">
        <v>1181</v>
      </c>
      <c r="G16" t="s">
        <v>73</v>
      </c>
      <c r="H16" t="s">
        <v>74</v>
      </c>
      <c r="I16" t="s">
        <v>75</v>
      </c>
      <c r="J16">
        <v>184</v>
      </c>
      <c r="K16" t="s">
        <v>76</v>
      </c>
      <c r="L16" t="s">
        <v>1182</v>
      </c>
      <c r="M16" s="28"/>
    </row>
    <row r="17" spans="1:13" x14ac:dyDescent="0.25">
      <c r="A17">
        <v>1</v>
      </c>
      <c r="B17">
        <v>14</v>
      </c>
      <c r="C17">
        <v>14</v>
      </c>
      <c r="D17" t="s">
        <v>28</v>
      </c>
      <c r="E17" t="s">
        <v>1183</v>
      </c>
      <c r="F17" s="359" t="s">
        <v>1184</v>
      </c>
      <c r="G17" t="s">
        <v>93</v>
      </c>
      <c r="H17" t="s">
        <v>77</v>
      </c>
      <c r="I17" t="s">
        <v>75</v>
      </c>
      <c r="J17">
        <v>162</v>
      </c>
      <c r="K17" t="s">
        <v>156</v>
      </c>
      <c r="L17" t="s">
        <v>99</v>
      </c>
      <c r="M17" s="28"/>
    </row>
    <row r="18" spans="1:13" x14ac:dyDescent="0.25">
      <c r="A18">
        <v>1</v>
      </c>
      <c r="B18">
        <v>15</v>
      </c>
      <c r="C18">
        <v>15</v>
      </c>
      <c r="D18" t="s">
        <v>19</v>
      </c>
      <c r="F18" s="359" t="s">
        <v>1185</v>
      </c>
      <c r="G18" t="s">
        <v>93</v>
      </c>
      <c r="H18" t="s">
        <v>84</v>
      </c>
      <c r="I18" t="s">
        <v>102</v>
      </c>
      <c r="J18">
        <v>172</v>
      </c>
      <c r="K18" t="s">
        <v>95</v>
      </c>
      <c r="L18" t="s">
        <v>1186</v>
      </c>
      <c r="M18" s="28"/>
    </row>
    <row r="19" spans="1:13" x14ac:dyDescent="0.25">
      <c r="A19">
        <v>1</v>
      </c>
      <c r="B19">
        <v>16</v>
      </c>
      <c r="C19">
        <v>16</v>
      </c>
      <c r="D19" t="s">
        <v>15</v>
      </c>
      <c r="F19" s="359" t="s">
        <v>931</v>
      </c>
      <c r="G19" t="s">
        <v>88</v>
      </c>
      <c r="H19" t="s">
        <v>83</v>
      </c>
      <c r="I19" t="s">
        <v>89</v>
      </c>
      <c r="J19">
        <v>176</v>
      </c>
      <c r="K19" t="s">
        <v>129</v>
      </c>
      <c r="L19" t="s">
        <v>1187</v>
      </c>
      <c r="M19" s="28"/>
    </row>
    <row r="20" spans="1:13" x14ac:dyDescent="0.25">
      <c r="A20">
        <v>1</v>
      </c>
      <c r="B20">
        <v>17</v>
      </c>
      <c r="C20">
        <v>17</v>
      </c>
      <c r="D20" t="s">
        <v>24</v>
      </c>
      <c r="F20" s="359" t="s">
        <v>969</v>
      </c>
      <c r="G20" t="s">
        <v>82</v>
      </c>
      <c r="H20" t="s">
        <v>74</v>
      </c>
      <c r="I20" t="s">
        <v>102</v>
      </c>
      <c r="J20">
        <v>176</v>
      </c>
      <c r="K20" t="s">
        <v>85</v>
      </c>
      <c r="L20" t="s">
        <v>1188</v>
      </c>
      <c r="M20" s="28"/>
    </row>
    <row r="21" spans="1:13" x14ac:dyDescent="0.25">
      <c r="A21">
        <v>1</v>
      </c>
      <c r="B21">
        <v>18</v>
      </c>
      <c r="C21">
        <v>18</v>
      </c>
      <c r="D21" t="s">
        <v>86</v>
      </c>
      <c r="F21" s="359" t="s">
        <v>651</v>
      </c>
      <c r="G21" t="s">
        <v>73</v>
      </c>
      <c r="H21" t="s">
        <v>74</v>
      </c>
      <c r="I21" t="s">
        <v>75</v>
      </c>
      <c r="J21">
        <v>174</v>
      </c>
      <c r="K21" t="s">
        <v>76</v>
      </c>
      <c r="L21" t="s">
        <v>1177</v>
      </c>
      <c r="M21" s="28"/>
    </row>
    <row r="22" spans="1:13" x14ac:dyDescent="0.25">
      <c r="A22">
        <v>1</v>
      </c>
      <c r="B22">
        <v>19</v>
      </c>
      <c r="C22">
        <v>19</v>
      </c>
      <c r="D22" t="s">
        <v>28</v>
      </c>
      <c r="F22" s="359" t="s">
        <v>1189</v>
      </c>
      <c r="G22" t="s">
        <v>73</v>
      </c>
      <c r="H22" t="s">
        <v>77</v>
      </c>
      <c r="I22" t="s">
        <v>102</v>
      </c>
      <c r="J22">
        <v>176</v>
      </c>
      <c r="K22" t="s">
        <v>1190</v>
      </c>
      <c r="L22" t="s">
        <v>1191</v>
      </c>
      <c r="M22" s="28"/>
    </row>
    <row r="23" spans="1:13" x14ac:dyDescent="0.25">
      <c r="A23">
        <v>1</v>
      </c>
      <c r="B23">
        <v>20</v>
      </c>
      <c r="C23">
        <v>20</v>
      </c>
      <c r="D23" t="s">
        <v>20</v>
      </c>
      <c r="F23" s="359" t="s">
        <v>510</v>
      </c>
      <c r="G23" t="s">
        <v>73</v>
      </c>
      <c r="H23" t="s">
        <v>91</v>
      </c>
      <c r="I23" t="s">
        <v>89</v>
      </c>
      <c r="J23">
        <v>189</v>
      </c>
      <c r="K23" t="s">
        <v>92</v>
      </c>
      <c r="L23" t="s">
        <v>1192</v>
      </c>
      <c r="M23" s="28"/>
    </row>
    <row r="24" spans="1:13" x14ac:dyDescent="0.25">
      <c r="A24">
        <v>1</v>
      </c>
      <c r="B24">
        <v>21</v>
      </c>
      <c r="C24">
        <v>21</v>
      </c>
      <c r="D24" t="s">
        <v>30</v>
      </c>
      <c r="F24" s="359" t="s">
        <v>590</v>
      </c>
      <c r="G24" t="s">
        <v>82</v>
      </c>
      <c r="H24" t="s">
        <v>74</v>
      </c>
      <c r="I24" t="s">
        <v>81</v>
      </c>
      <c r="J24">
        <v>168</v>
      </c>
      <c r="K24" t="s">
        <v>76</v>
      </c>
      <c r="L24" t="s">
        <v>1193</v>
      </c>
      <c r="M24" s="28"/>
    </row>
    <row r="25" spans="1:13" x14ac:dyDescent="0.25">
      <c r="A25">
        <v>1</v>
      </c>
      <c r="B25">
        <v>22</v>
      </c>
      <c r="C25">
        <v>22</v>
      </c>
      <c r="D25" t="s">
        <v>26</v>
      </c>
      <c r="E25" t="s">
        <v>1194</v>
      </c>
      <c r="F25" s="359" t="s">
        <v>1195</v>
      </c>
      <c r="G25" t="s">
        <v>82</v>
      </c>
      <c r="H25" t="s">
        <v>77</v>
      </c>
      <c r="I25" t="s">
        <v>80</v>
      </c>
      <c r="J25">
        <v>198</v>
      </c>
      <c r="K25" t="s">
        <v>156</v>
      </c>
      <c r="L25" t="s">
        <v>99</v>
      </c>
      <c r="M25" s="28"/>
    </row>
    <row r="26" spans="1:13" x14ac:dyDescent="0.25">
      <c r="A26">
        <v>1</v>
      </c>
      <c r="B26">
        <v>23</v>
      </c>
      <c r="C26">
        <v>23</v>
      </c>
      <c r="D26" t="s">
        <v>6</v>
      </c>
      <c r="F26" t="s">
        <v>1196</v>
      </c>
      <c r="G26" t="s">
        <v>73</v>
      </c>
      <c r="H26" t="s">
        <v>97</v>
      </c>
      <c r="I26" t="s">
        <v>75</v>
      </c>
      <c r="J26">
        <v>183</v>
      </c>
      <c r="K26" t="s">
        <v>98</v>
      </c>
      <c r="L26" t="s">
        <v>1197</v>
      </c>
      <c r="M26" s="28"/>
    </row>
    <row r="27" spans="1:13" x14ac:dyDescent="0.25">
      <c r="A27">
        <v>1</v>
      </c>
      <c r="B27">
        <v>24</v>
      </c>
      <c r="C27">
        <v>24</v>
      </c>
      <c r="D27" t="s">
        <v>21</v>
      </c>
      <c r="F27" t="s">
        <v>1198</v>
      </c>
      <c r="G27" t="s">
        <v>82</v>
      </c>
      <c r="H27" t="s">
        <v>97</v>
      </c>
      <c r="I27" t="s">
        <v>75</v>
      </c>
      <c r="J27">
        <v>176</v>
      </c>
      <c r="K27" t="s">
        <v>101</v>
      </c>
      <c r="L27" t="s">
        <v>1199</v>
      </c>
      <c r="M27" s="28"/>
    </row>
    <row r="28" spans="1:13" x14ac:dyDescent="0.25">
      <c r="A28">
        <v>1</v>
      </c>
      <c r="B28">
        <v>25</v>
      </c>
      <c r="C28">
        <v>25</v>
      </c>
      <c r="D28" t="s">
        <v>31</v>
      </c>
      <c r="E28" t="s">
        <v>1200</v>
      </c>
      <c r="F28" s="359" t="s">
        <v>418</v>
      </c>
      <c r="G28" t="s">
        <v>88</v>
      </c>
      <c r="H28" t="s">
        <v>1201</v>
      </c>
      <c r="I28" t="s">
        <v>89</v>
      </c>
      <c r="J28">
        <v>176</v>
      </c>
      <c r="K28" t="s">
        <v>101</v>
      </c>
      <c r="L28" t="s">
        <v>1202</v>
      </c>
      <c r="M28" s="28"/>
    </row>
    <row r="29" spans="1:13" x14ac:dyDescent="0.25">
      <c r="A29">
        <v>1</v>
      </c>
      <c r="B29">
        <v>26</v>
      </c>
      <c r="C29">
        <v>26</v>
      </c>
      <c r="D29" t="s">
        <v>27</v>
      </c>
      <c r="E29" t="s">
        <v>1203</v>
      </c>
      <c r="F29" t="s">
        <v>1204</v>
      </c>
      <c r="G29" t="s">
        <v>82</v>
      </c>
      <c r="H29" t="s">
        <v>74</v>
      </c>
      <c r="I29" t="s">
        <v>75</v>
      </c>
      <c r="J29">
        <v>187</v>
      </c>
      <c r="K29" t="s">
        <v>141</v>
      </c>
      <c r="L29" t="s">
        <v>1205</v>
      </c>
      <c r="M29" s="28"/>
    </row>
    <row r="30" spans="1:13" x14ac:dyDescent="0.25">
      <c r="A30">
        <v>1</v>
      </c>
      <c r="B30">
        <v>27</v>
      </c>
      <c r="C30">
        <v>27</v>
      </c>
      <c r="D30" t="s">
        <v>13</v>
      </c>
      <c r="E30" t="s">
        <v>1206</v>
      </c>
      <c r="F30" t="s">
        <v>1207</v>
      </c>
      <c r="G30" t="s">
        <v>82</v>
      </c>
      <c r="H30" t="s">
        <v>74</v>
      </c>
      <c r="I30" t="s">
        <v>102</v>
      </c>
      <c r="J30">
        <v>172</v>
      </c>
      <c r="K30" t="s">
        <v>90</v>
      </c>
      <c r="L30" t="s">
        <v>1208</v>
      </c>
      <c r="M30" s="28"/>
    </row>
    <row r="31" spans="1:13" x14ac:dyDescent="0.25">
      <c r="A31">
        <v>1</v>
      </c>
      <c r="B31">
        <v>28</v>
      </c>
      <c r="C31">
        <v>28</v>
      </c>
      <c r="D31" t="s">
        <v>26</v>
      </c>
      <c r="E31" t="s">
        <v>1209</v>
      </c>
      <c r="F31" s="359" t="s">
        <v>1210</v>
      </c>
      <c r="G31" t="s">
        <v>82</v>
      </c>
      <c r="H31" t="s">
        <v>97</v>
      </c>
      <c r="I31" t="s">
        <v>81</v>
      </c>
      <c r="J31">
        <v>172</v>
      </c>
      <c r="K31" t="s">
        <v>98</v>
      </c>
      <c r="L31" t="s">
        <v>1197</v>
      </c>
      <c r="M31" s="28"/>
    </row>
    <row r="32" spans="1:13" x14ac:dyDescent="0.25">
      <c r="A32">
        <v>1</v>
      </c>
      <c r="B32">
        <v>29</v>
      </c>
      <c r="C32">
        <v>29</v>
      </c>
      <c r="D32" t="s">
        <v>33</v>
      </c>
      <c r="E32" t="s">
        <v>1211</v>
      </c>
      <c r="F32" s="359" t="s">
        <v>952</v>
      </c>
      <c r="G32" t="s">
        <v>82</v>
      </c>
      <c r="H32" t="s">
        <v>97</v>
      </c>
      <c r="I32" t="s">
        <v>81</v>
      </c>
      <c r="J32">
        <v>186</v>
      </c>
      <c r="K32" t="s">
        <v>76</v>
      </c>
      <c r="L32" t="s">
        <v>1170</v>
      </c>
      <c r="M32" s="28"/>
    </row>
    <row r="33" spans="1:13" x14ac:dyDescent="0.25">
      <c r="A33">
        <v>1</v>
      </c>
      <c r="B33">
        <v>30</v>
      </c>
      <c r="C33">
        <v>30</v>
      </c>
      <c r="D33" t="s">
        <v>17</v>
      </c>
      <c r="E33" t="s">
        <v>1212</v>
      </c>
      <c r="F33" s="359" t="s">
        <v>1213</v>
      </c>
      <c r="G33" t="s">
        <v>73</v>
      </c>
      <c r="H33" t="s">
        <v>74</v>
      </c>
      <c r="I33" t="s">
        <v>89</v>
      </c>
      <c r="J33">
        <v>191</v>
      </c>
      <c r="K33" t="s">
        <v>90</v>
      </c>
      <c r="L33" t="s">
        <v>1208</v>
      </c>
      <c r="M33" s="28"/>
    </row>
    <row r="34" spans="1:13" x14ac:dyDescent="0.25">
      <c r="A34">
        <v>1</v>
      </c>
      <c r="B34">
        <v>31</v>
      </c>
      <c r="C34">
        <v>31</v>
      </c>
      <c r="D34" t="s">
        <v>1214</v>
      </c>
      <c r="F34" s="359" t="s">
        <v>1215</v>
      </c>
      <c r="G34" t="s">
        <v>82</v>
      </c>
      <c r="H34" t="s">
        <v>84</v>
      </c>
      <c r="I34" t="s">
        <v>80</v>
      </c>
      <c r="J34">
        <v>196</v>
      </c>
      <c r="K34" t="s">
        <v>85</v>
      </c>
      <c r="L34" t="s">
        <v>1216</v>
      </c>
      <c r="M34" s="28"/>
    </row>
    <row r="35" spans="1:13" x14ac:dyDescent="0.25">
      <c r="A35" s="28"/>
      <c r="B35" s="28"/>
      <c r="C35" s="28"/>
      <c r="D35" s="28"/>
      <c r="E35" s="28"/>
      <c r="F35" s="28"/>
      <c r="G35" s="28"/>
      <c r="H35" s="28"/>
      <c r="I35" s="28"/>
      <c r="J35" s="28"/>
      <c r="K35" s="28"/>
      <c r="L35" s="28"/>
      <c r="M35" s="28"/>
    </row>
    <row r="36" spans="1:13" ht="23.25" x14ac:dyDescent="0.35">
      <c r="A36" s="488" t="s">
        <v>103</v>
      </c>
      <c r="B36" s="488"/>
      <c r="C36" s="488"/>
      <c r="D36" s="488"/>
      <c r="E36" s="488"/>
      <c r="F36" s="488"/>
      <c r="G36" s="488"/>
      <c r="H36" s="488"/>
      <c r="I36" s="488"/>
      <c r="J36" s="488"/>
      <c r="K36" s="488"/>
      <c r="L36" s="488"/>
      <c r="M36" s="488"/>
    </row>
    <row r="37" spans="1:13" x14ac:dyDescent="0.25">
      <c r="A37" t="s">
        <v>65</v>
      </c>
      <c r="B37" t="s">
        <v>66</v>
      </c>
      <c r="C37" t="s">
        <v>67</v>
      </c>
      <c r="D37" t="s">
        <v>68</v>
      </c>
      <c r="E37" t="s">
        <v>166</v>
      </c>
      <c r="F37" t="s">
        <v>1217</v>
      </c>
      <c r="G37" t="s">
        <v>5</v>
      </c>
      <c r="H37" t="s">
        <v>70</v>
      </c>
      <c r="I37" t="s">
        <v>167</v>
      </c>
      <c r="J37" t="s">
        <v>168</v>
      </c>
      <c r="K37" t="s">
        <v>71</v>
      </c>
      <c r="L37" t="s">
        <v>72</v>
      </c>
    </row>
    <row r="38" spans="1:13" x14ac:dyDescent="0.25">
      <c r="A38">
        <v>2</v>
      </c>
      <c r="B38">
        <v>1</v>
      </c>
      <c r="C38">
        <v>32</v>
      </c>
      <c r="D38" t="s">
        <v>10</v>
      </c>
      <c r="F38" t="s">
        <v>1218</v>
      </c>
      <c r="G38" t="s">
        <v>82</v>
      </c>
      <c r="H38" t="s">
        <v>77</v>
      </c>
      <c r="I38" t="s">
        <v>94</v>
      </c>
      <c r="J38">
        <v>218</v>
      </c>
      <c r="K38" t="s">
        <v>156</v>
      </c>
      <c r="L38" t="s">
        <v>99</v>
      </c>
      <c r="M38" s="28"/>
    </row>
    <row r="39" spans="1:13" x14ac:dyDescent="0.25">
      <c r="A39">
        <v>2</v>
      </c>
      <c r="B39">
        <v>2</v>
      </c>
      <c r="C39">
        <v>33</v>
      </c>
      <c r="D39" t="s">
        <v>17</v>
      </c>
      <c r="E39" t="s">
        <v>1219</v>
      </c>
      <c r="F39" s="359" t="s">
        <v>1220</v>
      </c>
      <c r="G39" t="s">
        <v>88</v>
      </c>
      <c r="H39" t="s">
        <v>97</v>
      </c>
      <c r="I39" t="s">
        <v>102</v>
      </c>
      <c r="J39">
        <v>181</v>
      </c>
      <c r="K39" t="s">
        <v>101</v>
      </c>
      <c r="L39" t="s">
        <v>1221</v>
      </c>
      <c r="M39" s="28"/>
    </row>
    <row r="40" spans="1:13" x14ac:dyDescent="0.25">
      <c r="A40">
        <v>2</v>
      </c>
      <c r="B40">
        <v>3</v>
      </c>
      <c r="C40">
        <v>34</v>
      </c>
      <c r="D40" t="s">
        <v>19</v>
      </c>
      <c r="E40" t="s">
        <v>181</v>
      </c>
      <c r="F40" t="s">
        <v>1222</v>
      </c>
      <c r="G40" t="s">
        <v>88</v>
      </c>
      <c r="H40" t="s">
        <v>74</v>
      </c>
      <c r="I40" t="s">
        <v>104</v>
      </c>
      <c r="J40">
        <v>204</v>
      </c>
      <c r="K40" t="s">
        <v>76</v>
      </c>
      <c r="L40" t="s">
        <v>1223</v>
      </c>
      <c r="M40" s="28"/>
    </row>
    <row r="41" spans="1:13" x14ac:dyDescent="0.25">
      <c r="A41">
        <v>2</v>
      </c>
      <c r="B41">
        <v>4</v>
      </c>
      <c r="C41">
        <v>35</v>
      </c>
      <c r="D41" t="s">
        <v>22</v>
      </c>
      <c r="F41" t="s">
        <v>1224</v>
      </c>
      <c r="G41" t="s">
        <v>88</v>
      </c>
      <c r="H41" t="s">
        <v>77</v>
      </c>
      <c r="I41" t="s">
        <v>75</v>
      </c>
      <c r="J41">
        <v>167</v>
      </c>
      <c r="K41" t="s">
        <v>1225</v>
      </c>
      <c r="L41" t="s">
        <v>1226</v>
      </c>
      <c r="M41" s="28"/>
    </row>
    <row r="42" spans="1:13" x14ac:dyDescent="0.25">
      <c r="A42">
        <v>2</v>
      </c>
      <c r="B42">
        <v>5</v>
      </c>
      <c r="C42">
        <v>36</v>
      </c>
      <c r="D42" t="s">
        <v>17</v>
      </c>
      <c r="F42" t="s">
        <v>1227</v>
      </c>
      <c r="G42" t="s">
        <v>82</v>
      </c>
      <c r="H42" t="s">
        <v>74</v>
      </c>
      <c r="I42" t="s">
        <v>89</v>
      </c>
      <c r="J42">
        <v>189</v>
      </c>
      <c r="K42" t="s">
        <v>90</v>
      </c>
      <c r="L42" t="s">
        <v>1171</v>
      </c>
      <c r="M42" s="28"/>
    </row>
    <row r="43" spans="1:13" x14ac:dyDescent="0.25">
      <c r="A43">
        <v>2</v>
      </c>
      <c r="B43">
        <v>6</v>
      </c>
      <c r="C43">
        <v>37</v>
      </c>
      <c r="D43" t="s">
        <v>34</v>
      </c>
      <c r="F43" t="s">
        <v>1228</v>
      </c>
      <c r="G43" t="s">
        <v>82</v>
      </c>
      <c r="H43" t="s">
        <v>74</v>
      </c>
      <c r="I43" t="s">
        <v>75</v>
      </c>
      <c r="J43">
        <v>200</v>
      </c>
      <c r="K43" t="s">
        <v>85</v>
      </c>
      <c r="L43" t="s">
        <v>1229</v>
      </c>
      <c r="M43" s="28"/>
    </row>
    <row r="44" spans="1:13" x14ac:dyDescent="0.25">
      <c r="A44">
        <v>2</v>
      </c>
      <c r="B44">
        <v>7</v>
      </c>
      <c r="C44">
        <v>38</v>
      </c>
      <c r="D44" t="s">
        <v>22</v>
      </c>
      <c r="E44" t="s">
        <v>1230</v>
      </c>
      <c r="F44" t="s">
        <v>1231</v>
      </c>
      <c r="G44" t="s">
        <v>82</v>
      </c>
      <c r="H44" t="s">
        <v>84</v>
      </c>
      <c r="I44" t="s">
        <v>81</v>
      </c>
      <c r="J44">
        <v>185</v>
      </c>
      <c r="K44" t="s">
        <v>95</v>
      </c>
      <c r="L44" t="s">
        <v>1232</v>
      </c>
      <c r="M44" s="28"/>
    </row>
    <row r="45" spans="1:13" x14ac:dyDescent="0.25">
      <c r="A45">
        <v>2</v>
      </c>
      <c r="B45">
        <v>8</v>
      </c>
      <c r="C45">
        <v>39</v>
      </c>
      <c r="D45" t="s">
        <v>26</v>
      </c>
      <c r="F45" t="s">
        <v>1233</v>
      </c>
      <c r="G45" t="s">
        <v>128</v>
      </c>
      <c r="H45" t="s">
        <v>97</v>
      </c>
      <c r="I45" t="s">
        <v>75</v>
      </c>
      <c r="J45">
        <v>173</v>
      </c>
      <c r="K45" t="s">
        <v>101</v>
      </c>
      <c r="L45" t="s">
        <v>1234</v>
      </c>
      <c r="M45" s="28"/>
    </row>
    <row r="46" spans="1:13" x14ac:dyDescent="0.25">
      <c r="A46">
        <v>2</v>
      </c>
      <c r="B46">
        <v>9</v>
      </c>
      <c r="C46">
        <v>40</v>
      </c>
      <c r="D46" t="s">
        <v>18</v>
      </c>
      <c r="F46" t="s">
        <v>1235</v>
      </c>
      <c r="G46" t="s">
        <v>73</v>
      </c>
      <c r="H46" t="s">
        <v>74</v>
      </c>
      <c r="I46" t="s">
        <v>78</v>
      </c>
      <c r="J46">
        <v>206</v>
      </c>
      <c r="K46" t="s">
        <v>76</v>
      </c>
      <c r="L46" t="s">
        <v>1236</v>
      </c>
      <c r="M46" s="28"/>
    </row>
    <row r="47" spans="1:13" x14ac:dyDescent="0.25">
      <c r="A47">
        <v>2</v>
      </c>
      <c r="B47">
        <v>10</v>
      </c>
      <c r="C47">
        <v>41</v>
      </c>
      <c r="D47" t="s">
        <v>25</v>
      </c>
      <c r="F47" s="359" t="s">
        <v>1237</v>
      </c>
      <c r="G47" t="s">
        <v>82</v>
      </c>
      <c r="H47" t="s">
        <v>74</v>
      </c>
      <c r="I47" t="s">
        <v>78</v>
      </c>
      <c r="J47">
        <v>198</v>
      </c>
      <c r="K47" t="s">
        <v>156</v>
      </c>
      <c r="L47" t="s">
        <v>99</v>
      </c>
      <c r="M47" s="28"/>
    </row>
    <row r="48" spans="1:13" x14ac:dyDescent="0.25">
      <c r="A48">
        <v>2</v>
      </c>
      <c r="B48">
        <v>11</v>
      </c>
      <c r="C48">
        <v>42</v>
      </c>
      <c r="D48" t="s">
        <v>11</v>
      </c>
      <c r="F48" t="s">
        <v>1238</v>
      </c>
      <c r="G48" t="s">
        <v>73</v>
      </c>
      <c r="H48" t="s">
        <v>77</v>
      </c>
      <c r="I48" t="s">
        <v>81</v>
      </c>
      <c r="J48">
        <v>174</v>
      </c>
      <c r="K48" t="s">
        <v>96</v>
      </c>
      <c r="L48" t="s">
        <v>1239</v>
      </c>
      <c r="M48" s="28"/>
    </row>
    <row r="49" spans="1:13" x14ac:dyDescent="0.25">
      <c r="A49">
        <v>2</v>
      </c>
      <c r="B49">
        <v>12</v>
      </c>
      <c r="C49">
        <v>43</v>
      </c>
      <c r="D49" t="s">
        <v>25</v>
      </c>
      <c r="E49" t="s">
        <v>1179</v>
      </c>
      <c r="F49" t="s">
        <v>1240</v>
      </c>
      <c r="G49" t="s">
        <v>73</v>
      </c>
      <c r="H49" t="s">
        <v>84</v>
      </c>
      <c r="I49" t="s">
        <v>127</v>
      </c>
      <c r="J49">
        <v>152</v>
      </c>
      <c r="K49" t="s">
        <v>95</v>
      </c>
      <c r="L49" t="s">
        <v>1232</v>
      </c>
      <c r="M49" s="28"/>
    </row>
    <row r="50" spans="1:13" x14ac:dyDescent="0.25">
      <c r="A50">
        <v>2</v>
      </c>
      <c r="B50">
        <v>13</v>
      </c>
      <c r="C50">
        <v>44</v>
      </c>
      <c r="D50" t="s">
        <v>16</v>
      </c>
      <c r="F50" t="s">
        <v>1241</v>
      </c>
      <c r="G50" t="s">
        <v>88</v>
      </c>
      <c r="H50" t="s">
        <v>97</v>
      </c>
      <c r="I50" t="s">
        <v>94</v>
      </c>
      <c r="J50">
        <v>207</v>
      </c>
      <c r="K50" t="s">
        <v>101</v>
      </c>
      <c r="L50" t="s">
        <v>1221</v>
      </c>
      <c r="M50" s="28"/>
    </row>
    <row r="51" spans="1:13" x14ac:dyDescent="0.25">
      <c r="A51">
        <v>2</v>
      </c>
      <c r="B51">
        <v>14</v>
      </c>
      <c r="C51">
        <v>45</v>
      </c>
      <c r="D51" t="s">
        <v>31</v>
      </c>
      <c r="F51" t="s">
        <v>1242</v>
      </c>
      <c r="G51" t="s">
        <v>82</v>
      </c>
      <c r="H51" t="s">
        <v>77</v>
      </c>
      <c r="I51" t="s">
        <v>100</v>
      </c>
      <c r="J51">
        <v>172</v>
      </c>
      <c r="K51" t="s">
        <v>130</v>
      </c>
      <c r="L51" t="s">
        <v>1243</v>
      </c>
      <c r="M51" s="28"/>
    </row>
    <row r="52" spans="1:13" x14ac:dyDescent="0.25">
      <c r="A52">
        <v>2</v>
      </c>
      <c r="B52">
        <v>15</v>
      </c>
      <c r="C52">
        <v>46</v>
      </c>
      <c r="D52" t="s">
        <v>1214</v>
      </c>
      <c r="E52" t="s">
        <v>1244</v>
      </c>
      <c r="F52" t="s">
        <v>1245</v>
      </c>
      <c r="G52" t="s">
        <v>82</v>
      </c>
      <c r="H52" t="s">
        <v>1246</v>
      </c>
      <c r="I52" t="s">
        <v>89</v>
      </c>
      <c r="J52">
        <v>194</v>
      </c>
      <c r="K52" t="s">
        <v>106</v>
      </c>
      <c r="L52" t="s">
        <v>1247</v>
      </c>
      <c r="M52" s="28"/>
    </row>
    <row r="53" spans="1:13" x14ac:dyDescent="0.25">
      <c r="A53">
        <v>2</v>
      </c>
      <c r="B53">
        <v>16</v>
      </c>
      <c r="C53">
        <v>47</v>
      </c>
      <c r="D53" t="s">
        <v>1214</v>
      </c>
      <c r="E53" t="s">
        <v>1248</v>
      </c>
      <c r="F53" t="s">
        <v>1249</v>
      </c>
      <c r="G53" t="s">
        <v>88</v>
      </c>
      <c r="H53" t="s">
        <v>77</v>
      </c>
      <c r="I53" t="s">
        <v>89</v>
      </c>
      <c r="J53">
        <v>179</v>
      </c>
      <c r="K53" t="s">
        <v>76</v>
      </c>
      <c r="L53" t="s">
        <v>1250</v>
      </c>
      <c r="M53" s="28"/>
    </row>
    <row r="54" spans="1:13" x14ac:dyDescent="0.25">
      <c r="A54">
        <v>2</v>
      </c>
      <c r="B54">
        <v>17</v>
      </c>
      <c r="C54">
        <v>48</v>
      </c>
      <c r="D54" t="s">
        <v>27</v>
      </c>
      <c r="E54" t="s">
        <v>1251</v>
      </c>
      <c r="F54" t="s">
        <v>1252</v>
      </c>
      <c r="G54" t="s">
        <v>82</v>
      </c>
      <c r="H54" t="s">
        <v>74</v>
      </c>
      <c r="I54" t="s">
        <v>81</v>
      </c>
      <c r="J54">
        <v>177</v>
      </c>
      <c r="K54" t="s">
        <v>1253</v>
      </c>
      <c r="L54" t="s">
        <v>1254</v>
      </c>
      <c r="M54" s="28"/>
    </row>
    <row r="55" spans="1:13" x14ac:dyDescent="0.25">
      <c r="A55">
        <v>2</v>
      </c>
      <c r="B55">
        <v>18</v>
      </c>
      <c r="C55">
        <v>49</v>
      </c>
      <c r="D55" t="s">
        <v>86</v>
      </c>
      <c r="F55" t="s">
        <v>1255</v>
      </c>
      <c r="G55" t="s">
        <v>88</v>
      </c>
      <c r="H55" t="s">
        <v>84</v>
      </c>
      <c r="I55" t="s">
        <v>80</v>
      </c>
      <c r="J55">
        <v>187</v>
      </c>
      <c r="K55" t="s">
        <v>95</v>
      </c>
      <c r="L55" t="s">
        <v>1256</v>
      </c>
      <c r="M55" s="28"/>
    </row>
    <row r="56" spans="1:13" x14ac:dyDescent="0.25">
      <c r="A56">
        <v>2</v>
      </c>
      <c r="B56">
        <v>19</v>
      </c>
      <c r="C56">
        <v>50</v>
      </c>
      <c r="D56" t="s">
        <v>28</v>
      </c>
      <c r="F56" t="s">
        <v>1257</v>
      </c>
      <c r="G56" t="s">
        <v>82</v>
      </c>
      <c r="H56" t="s">
        <v>97</v>
      </c>
      <c r="I56" t="s">
        <v>94</v>
      </c>
      <c r="J56">
        <v>206</v>
      </c>
      <c r="K56" t="s">
        <v>98</v>
      </c>
      <c r="L56" t="s">
        <v>1258</v>
      </c>
      <c r="M56" s="28"/>
    </row>
    <row r="57" spans="1:13" x14ac:dyDescent="0.25">
      <c r="A57">
        <v>2</v>
      </c>
      <c r="B57">
        <v>20</v>
      </c>
      <c r="C57">
        <v>51</v>
      </c>
      <c r="D57" t="s">
        <v>20</v>
      </c>
      <c r="F57" s="359" t="s">
        <v>1259</v>
      </c>
      <c r="G57" t="s">
        <v>73</v>
      </c>
      <c r="H57" t="s">
        <v>74</v>
      </c>
      <c r="I57" t="s">
        <v>81</v>
      </c>
      <c r="J57">
        <v>177</v>
      </c>
      <c r="K57" t="s">
        <v>76</v>
      </c>
      <c r="L57" t="s">
        <v>1260</v>
      </c>
      <c r="M57" s="28"/>
    </row>
    <row r="58" spans="1:13" x14ac:dyDescent="0.25">
      <c r="A58">
        <v>2</v>
      </c>
      <c r="B58">
        <v>21</v>
      </c>
      <c r="C58">
        <v>52</v>
      </c>
      <c r="D58" t="s">
        <v>33</v>
      </c>
      <c r="E58" t="s">
        <v>1261</v>
      </c>
      <c r="F58" t="s">
        <v>1262</v>
      </c>
      <c r="G58" t="s">
        <v>82</v>
      </c>
      <c r="H58" t="s">
        <v>74</v>
      </c>
      <c r="I58" t="s">
        <v>75</v>
      </c>
      <c r="J58">
        <v>188</v>
      </c>
      <c r="K58" t="s">
        <v>76</v>
      </c>
      <c r="L58" t="s">
        <v>1263</v>
      </c>
      <c r="M58" s="28"/>
    </row>
    <row r="59" spans="1:13" x14ac:dyDescent="0.25">
      <c r="A59">
        <v>2</v>
      </c>
      <c r="B59">
        <v>22</v>
      </c>
      <c r="C59">
        <v>53</v>
      </c>
      <c r="D59" t="s">
        <v>29</v>
      </c>
      <c r="F59" t="s">
        <v>1264</v>
      </c>
      <c r="G59" t="s">
        <v>82</v>
      </c>
      <c r="H59" t="s">
        <v>74</v>
      </c>
      <c r="I59" t="s">
        <v>102</v>
      </c>
      <c r="J59">
        <v>178</v>
      </c>
      <c r="K59" t="s">
        <v>85</v>
      </c>
      <c r="L59" t="s">
        <v>1265</v>
      </c>
      <c r="M59" s="28"/>
    </row>
    <row r="60" spans="1:13" x14ac:dyDescent="0.25">
      <c r="A60">
        <v>2</v>
      </c>
      <c r="B60">
        <v>23</v>
      </c>
      <c r="C60">
        <v>54</v>
      </c>
      <c r="D60" t="s">
        <v>6</v>
      </c>
      <c r="F60" t="s">
        <v>1266</v>
      </c>
      <c r="G60" t="s">
        <v>73</v>
      </c>
      <c r="H60" t="s">
        <v>74</v>
      </c>
      <c r="I60" t="s">
        <v>89</v>
      </c>
      <c r="J60">
        <v>193</v>
      </c>
      <c r="K60" t="s">
        <v>90</v>
      </c>
      <c r="L60" t="s">
        <v>1171</v>
      </c>
      <c r="M60" s="28"/>
    </row>
    <row r="61" spans="1:13" x14ac:dyDescent="0.25">
      <c r="A61">
        <v>2</v>
      </c>
      <c r="B61">
        <v>24</v>
      </c>
      <c r="C61">
        <v>55</v>
      </c>
      <c r="D61" t="s">
        <v>63</v>
      </c>
      <c r="E61" t="s">
        <v>160</v>
      </c>
      <c r="F61" t="s">
        <v>1267</v>
      </c>
      <c r="G61" t="s">
        <v>82</v>
      </c>
      <c r="H61" t="s">
        <v>74</v>
      </c>
      <c r="I61" t="s">
        <v>105</v>
      </c>
      <c r="J61">
        <v>216</v>
      </c>
      <c r="K61" t="s">
        <v>76</v>
      </c>
      <c r="L61" t="s">
        <v>1250</v>
      </c>
      <c r="M61" s="28"/>
    </row>
    <row r="62" spans="1:13" x14ac:dyDescent="0.25">
      <c r="A62">
        <v>2</v>
      </c>
      <c r="B62">
        <v>25</v>
      </c>
      <c r="C62">
        <v>56</v>
      </c>
      <c r="D62" t="s">
        <v>22</v>
      </c>
      <c r="E62" t="s">
        <v>1268</v>
      </c>
      <c r="F62" t="s">
        <v>1269</v>
      </c>
      <c r="G62" t="s">
        <v>73</v>
      </c>
      <c r="H62" t="s">
        <v>97</v>
      </c>
      <c r="I62" t="s">
        <v>78</v>
      </c>
      <c r="J62">
        <v>189</v>
      </c>
      <c r="K62" t="s">
        <v>106</v>
      </c>
      <c r="L62" t="s">
        <v>1270</v>
      </c>
      <c r="M62" s="28"/>
    </row>
    <row r="63" spans="1:13" x14ac:dyDescent="0.25">
      <c r="A63">
        <v>2</v>
      </c>
      <c r="B63">
        <v>26</v>
      </c>
      <c r="C63">
        <v>57</v>
      </c>
      <c r="D63" t="s">
        <v>9</v>
      </c>
      <c r="F63" t="s">
        <v>556</v>
      </c>
      <c r="G63" t="s">
        <v>82</v>
      </c>
      <c r="H63" t="s">
        <v>97</v>
      </c>
      <c r="I63" t="s">
        <v>81</v>
      </c>
      <c r="J63">
        <v>178</v>
      </c>
      <c r="K63" t="s">
        <v>101</v>
      </c>
      <c r="L63" t="s">
        <v>1234</v>
      </c>
      <c r="M63" s="28"/>
    </row>
    <row r="64" spans="1:13" x14ac:dyDescent="0.25">
      <c r="A64">
        <v>2</v>
      </c>
      <c r="B64">
        <v>27</v>
      </c>
      <c r="C64">
        <v>58</v>
      </c>
      <c r="D64" t="s">
        <v>29</v>
      </c>
      <c r="E64" t="s">
        <v>1271</v>
      </c>
      <c r="F64" t="s">
        <v>1272</v>
      </c>
      <c r="G64" t="s">
        <v>73</v>
      </c>
      <c r="H64" t="s">
        <v>97</v>
      </c>
      <c r="I64" t="s">
        <v>89</v>
      </c>
      <c r="J64">
        <v>188</v>
      </c>
      <c r="K64" t="s">
        <v>106</v>
      </c>
      <c r="L64" t="s">
        <v>1270</v>
      </c>
      <c r="M64" s="28"/>
    </row>
    <row r="65" spans="1:13" x14ac:dyDescent="0.25">
      <c r="A65">
        <v>2</v>
      </c>
      <c r="B65">
        <v>28</v>
      </c>
      <c r="C65">
        <v>59</v>
      </c>
      <c r="D65" t="s">
        <v>32</v>
      </c>
      <c r="F65" t="s">
        <v>1273</v>
      </c>
      <c r="G65" t="s">
        <v>93</v>
      </c>
      <c r="H65" t="s">
        <v>74</v>
      </c>
      <c r="I65" t="s">
        <v>102</v>
      </c>
      <c r="J65">
        <v>170</v>
      </c>
      <c r="K65" t="s">
        <v>90</v>
      </c>
      <c r="L65" t="s">
        <v>1274</v>
      </c>
      <c r="M65" s="28"/>
    </row>
    <row r="66" spans="1:13" x14ac:dyDescent="0.25">
      <c r="A66">
        <v>2</v>
      </c>
      <c r="B66">
        <v>29</v>
      </c>
      <c r="C66">
        <v>60</v>
      </c>
      <c r="D66" t="s">
        <v>35</v>
      </c>
      <c r="F66" t="s">
        <v>1275</v>
      </c>
      <c r="G66" t="s">
        <v>73</v>
      </c>
      <c r="H66" t="s">
        <v>97</v>
      </c>
      <c r="I66" t="s">
        <v>89</v>
      </c>
      <c r="J66">
        <v>196</v>
      </c>
      <c r="K66" t="s">
        <v>98</v>
      </c>
      <c r="L66" t="s">
        <v>145</v>
      </c>
      <c r="M66" s="28"/>
    </row>
    <row r="67" spans="1:13" x14ac:dyDescent="0.25">
      <c r="A67">
        <v>2</v>
      </c>
      <c r="B67">
        <v>30</v>
      </c>
      <c r="C67">
        <v>61</v>
      </c>
      <c r="D67" t="s">
        <v>136</v>
      </c>
      <c r="F67" t="s">
        <v>1276</v>
      </c>
      <c r="G67" t="s">
        <v>73</v>
      </c>
      <c r="H67" t="s">
        <v>84</v>
      </c>
      <c r="I67" t="s">
        <v>89</v>
      </c>
      <c r="J67">
        <v>178</v>
      </c>
      <c r="K67" t="s">
        <v>95</v>
      </c>
      <c r="L67" t="s">
        <v>1256</v>
      </c>
      <c r="M67" s="28"/>
    </row>
    <row r="68" spans="1:13" x14ac:dyDescent="0.25">
      <c r="A68">
        <v>2</v>
      </c>
      <c r="B68">
        <v>31</v>
      </c>
      <c r="C68">
        <v>62</v>
      </c>
      <c r="D68" t="s">
        <v>18</v>
      </c>
      <c r="E68" t="s">
        <v>1277</v>
      </c>
      <c r="F68" t="s">
        <v>1278</v>
      </c>
      <c r="G68" t="s">
        <v>128</v>
      </c>
      <c r="H68" t="s">
        <v>74</v>
      </c>
      <c r="I68" t="s">
        <v>89</v>
      </c>
      <c r="J68">
        <v>156</v>
      </c>
      <c r="K68" t="s">
        <v>90</v>
      </c>
      <c r="L68" t="s">
        <v>1208</v>
      </c>
      <c r="M68" s="28"/>
    </row>
    <row r="69" spans="1:13" x14ac:dyDescent="0.25">
      <c r="A69" s="28"/>
      <c r="B69" s="28"/>
      <c r="C69" s="28"/>
      <c r="D69" s="28"/>
      <c r="E69" s="28"/>
      <c r="F69" s="28"/>
      <c r="G69" s="28"/>
      <c r="H69" s="28"/>
      <c r="I69" s="28"/>
      <c r="J69" s="28"/>
      <c r="K69" s="28"/>
      <c r="L69" s="28"/>
      <c r="M69" s="28"/>
    </row>
    <row r="70" spans="1:13" ht="23.25" x14ac:dyDescent="0.35">
      <c r="A70" s="488" t="s">
        <v>180</v>
      </c>
      <c r="B70" s="488"/>
      <c r="C70" s="488"/>
      <c r="D70" s="488"/>
      <c r="E70" s="488"/>
      <c r="F70" s="488"/>
      <c r="G70" s="488"/>
      <c r="H70" s="488"/>
      <c r="I70" s="488"/>
      <c r="J70" s="488"/>
      <c r="K70" s="488"/>
      <c r="L70" s="488"/>
      <c r="M70" s="488"/>
    </row>
    <row r="71" spans="1:13" x14ac:dyDescent="0.25">
      <c r="A71" t="s">
        <v>65</v>
      </c>
      <c r="B71" t="s">
        <v>66</v>
      </c>
      <c r="C71" t="s">
        <v>67</v>
      </c>
      <c r="D71" t="s">
        <v>68</v>
      </c>
      <c r="E71" t="s">
        <v>166</v>
      </c>
      <c r="F71" t="s">
        <v>1217</v>
      </c>
      <c r="G71" t="s">
        <v>5</v>
      </c>
      <c r="H71" t="s">
        <v>70</v>
      </c>
      <c r="I71" t="s">
        <v>167</v>
      </c>
      <c r="J71" t="s">
        <v>168</v>
      </c>
      <c r="K71" t="s">
        <v>71</v>
      </c>
      <c r="L71" t="s">
        <v>72</v>
      </c>
      <c r="M71" s="28"/>
    </row>
    <row r="72" spans="1:13" x14ac:dyDescent="0.25">
      <c r="A72">
        <v>3</v>
      </c>
      <c r="B72">
        <v>1</v>
      </c>
      <c r="C72">
        <v>63</v>
      </c>
      <c r="D72" t="s">
        <v>21</v>
      </c>
      <c r="E72" t="s">
        <v>1279</v>
      </c>
      <c r="F72" t="s">
        <v>1280</v>
      </c>
      <c r="G72" t="s">
        <v>73</v>
      </c>
      <c r="H72" t="s">
        <v>74</v>
      </c>
      <c r="I72" t="s">
        <v>80</v>
      </c>
      <c r="J72">
        <v>201</v>
      </c>
      <c r="K72" t="s">
        <v>1281</v>
      </c>
      <c r="L72" t="s">
        <v>1282</v>
      </c>
      <c r="M72" s="28"/>
    </row>
    <row r="73" spans="1:13" x14ac:dyDescent="0.25">
      <c r="A73">
        <v>3</v>
      </c>
      <c r="B73">
        <v>2</v>
      </c>
      <c r="C73">
        <v>64</v>
      </c>
      <c r="D73" t="s">
        <v>15</v>
      </c>
      <c r="E73" t="s">
        <v>1283</v>
      </c>
      <c r="F73" t="s">
        <v>1284</v>
      </c>
      <c r="G73" t="s">
        <v>128</v>
      </c>
      <c r="H73" t="s">
        <v>91</v>
      </c>
      <c r="I73" t="s">
        <v>94</v>
      </c>
      <c r="J73">
        <v>217</v>
      </c>
      <c r="K73" t="s">
        <v>125</v>
      </c>
      <c r="L73" t="s">
        <v>1285</v>
      </c>
      <c r="M73" s="28"/>
    </row>
    <row r="74" spans="1:13" x14ac:dyDescent="0.25">
      <c r="A74">
        <v>3</v>
      </c>
      <c r="B74">
        <v>3</v>
      </c>
      <c r="C74">
        <v>65</v>
      </c>
      <c r="D74" t="s">
        <v>63</v>
      </c>
      <c r="F74" t="s">
        <v>1286</v>
      </c>
      <c r="G74" t="s">
        <v>88</v>
      </c>
      <c r="H74" t="s">
        <v>83</v>
      </c>
      <c r="I74" t="s">
        <v>89</v>
      </c>
      <c r="J74">
        <v>171</v>
      </c>
      <c r="K74" t="s">
        <v>1287</v>
      </c>
      <c r="L74" t="s">
        <v>1288</v>
      </c>
      <c r="M74" s="28"/>
    </row>
    <row r="75" spans="1:13" x14ac:dyDescent="0.25">
      <c r="A75">
        <v>3</v>
      </c>
      <c r="B75">
        <v>4</v>
      </c>
      <c r="C75">
        <v>66</v>
      </c>
      <c r="D75" t="s">
        <v>22</v>
      </c>
      <c r="F75" t="s">
        <v>1289</v>
      </c>
      <c r="G75" t="s">
        <v>73</v>
      </c>
      <c r="H75" t="s">
        <v>74</v>
      </c>
      <c r="I75" t="s">
        <v>100</v>
      </c>
      <c r="J75">
        <v>168</v>
      </c>
      <c r="K75" t="s">
        <v>76</v>
      </c>
      <c r="L75" t="s">
        <v>1193</v>
      </c>
      <c r="M75" s="28"/>
    </row>
    <row r="76" spans="1:13" x14ac:dyDescent="0.25">
      <c r="A76">
        <v>3</v>
      </c>
      <c r="B76">
        <v>5</v>
      </c>
      <c r="C76">
        <v>67</v>
      </c>
      <c r="D76" t="s">
        <v>17</v>
      </c>
      <c r="F76" t="s">
        <v>1290</v>
      </c>
      <c r="G76" t="s">
        <v>82</v>
      </c>
      <c r="H76" t="s">
        <v>77</v>
      </c>
      <c r="I76" t="s">
        <v>80</v>
      </c>
      <c r="J76">
        <v>203</v>
      </c>
      <c r="K76" t="s">
        <v>76</v>
      </c>
      <c r="L76" t="s">
        <v>1177</v>
      </c>
      <c r="M76" s="28"/>
    </row>
    <row r="77" spans="1:13" x14ac:dyDescent="0.25">
      <c r="A77">
        <v>3</v>
      </c>
      <c r="B77">
        <v>6</v>
      </c>
      <c r="C77">
        <v>68</v>
      </c>
      <c r="D77" t="s">
        <v>34</v>
      </c>
      <c r="F77" t="s">
        <v>1291</v>
      </c>
      <c r="G77" t="s">
        <v>73</v>
      </c>
      <c r="H77" t="s">
        <v>77</v>
      </c>
      <c r="I77" t="s">
        <v>102</v>
      </c>
      <c r="J77">
        <v>150</v>
      </c>
      <c r="K77" t="s">
        <v>96</v>
      </c>
      <c r="L77" t="s">
        <v>1292</v>
      </c>
      <c r="M77" s="28"/>
    </row>
    <row r="78" spans="1:13" x14ac:dyDescent="0.25">
      <c r="A78">
        <v>3</v>
      </c>
      <c r="B78">
        <v>7</v>
      </c>
      <c r="C78">
        <v>69</v>
      </c>
      <c r="D78" t="s">
        <v>13</v>
      </c>
      <c r="F78" t="s">
        <v>1293</v>
      </c>
      <c r="G78" t="s">
        <v>73</v>
      </c>
      <c r="H78" t="s">
        <v>77</v>
      </c>
      <c r="I78" t="s">
        <v>102</v>
      </c>
      <c r="J78">
        <v>195</v>
      </c>
      <c r="K78" t="s">
        <v>156</v>
      </c>
      <c r="L78" t="s">
        <v>99</v>
      </c>
      <c r="M78" s="28"/>
    </row>
    <row r="79" spans="1:13" x14ac:dyDescent="0.25">
      <c r="A79">
        <v>3</v>
      </c>
      <c r="B79">
        <v>8</v>
      </c>
      <c r="C79">
        <v>70</v>
      </c>
      <c r="D79" t="s">
        <v>26</v>
      </c>
      <c r="F79" t="s">
        <v>1294</v>
      </c>
      <c r="G79" t="s">
        <v>82</v>
      </c>
      <c r="H79" t="s">
        <v>77</v>
      </c>
      <c r="I79" t="s">
        <v>75</v>
      </c>
      <c r="J79">
        <v>176</v>
      </c>
      <c r="K79" t="s">
        <v>106</v>
      </c>
      <c r="L79" t="s">
        <v>1295</v>
      </c>
      <c r="M79" s="28"/>
    </row>
    <row r="80" spans="1:13" x14ac:dyDescent="0.25">
      <c r="A80">
        <v>3</v>
      </c>
      <c r="B80">
        <v>9</v>
      </c>
      <c r="C80">
        <v>71</v>
      </c>
      <c r="D80" t="s">
        <v>22</v>
      </c>
      <c r="E80" t="s">
        <v>1296</v>
      </c>
      <c r="F80" t="s">
        <v>1297</v>
      </c>
      <c r="G80" t="s">
        <v>82</v>
      </c>
      <c r="H80" t="s">
        <v>77</v>
      </c>
      <c r="I80" t="s">
        <v>102</v>
      </c>
      <c r="J80">
        <v>179</v>
      </c>
      <c r="K80" t="s">
        <v>185</v>
      </c>
      <c r="L80" t="s">
        <v>1298</v>
      </c>
      <c r="M80" s="28"/>
    </row>
    <row r="81" spans="1:13" x14ac:dyDescent="0.25">
      <c r="A81">
        <v>3</v>
      </c>
      <c r="B81">
        <v>10</v>
      </c>
      <c r="C81">
        <v>72</v>
      </c>
      <c r="D81" t="s">
        <v>25</v>
      </c>
      <c r="F81" t="s">
        <v>917</v>
      </c>
      <c r="G81" t="s">
        <v>128</v>
      </c>
      <c r="H81" t="s">
        <v>83</v>
      </c>
      <c r="I81" t="s">
        <v>80</v>
      </c>
      <c r="J81">
        <v>192</v>
      </c>
      <c r="K81" t="s">
        <v>129</v>
      </c>
      <c r="L81" t="s">
        <v>1299</v>
      </c>
      <c r="M81" s="28"/>
    </row>
    <row r="82" spans="1:13" x14ac:dyDescent="0.25">
      <c r="A82">
        <v>3</v>
      </c>
      <c r="B82">
        <v>11</v>
      </c>
      <c r="C82">
        <v>73</v>
      </c>
      <c r="D82" t="s">
        <v>63</v>
      </c>
      <c r="E82" t="s">
        <v>1300</v>
      </c>
      <c r="F82" t="s">
        <v>1301</v>
      </c>
      <c r="G82" t="s">
        <v>82</v>
      </c>
      <c r="H82" t="s">
        <v>77</v>
      </c>
      <c r="I82" t="s">
        <v>75</v>
      </c>
      <c r="J82">
        <v>200</v>
      </c>
      <c r="K82" t="s">
        <v>156</v>
      </c>
      <c r="L82" t="s">
        <v>99</v>
      </c>
      <c r="M82" s="28"/>
    </row>
    <row r="83" spans="1:13" x14ac:dyDescent="0.25">
      <c r="A83">
        <v>3</v>
      </c>
      <c r="B83">
        <v>12</v>
      </c>
      <c r="C83">
        <v>74</v>
      </c>
      <c r="D83" t="s">
        <v>13</v>
      </c>
      <c r="E83" t="s">
        <v>1302</v>
      </c>
      <c r="F83" t="s">
        <v>1303</v>
      </c>
      <c r="G83" t="s">
        <v>88</v>
      </c>
      <c r="H83" t="s">
        <v>91</v>
      </c>
      <c r="I83" t="s">
        <v>100</v>
      </c>
      <c r="J83">
        <v>169</v>
      </c>
      <c r="K83" t="s">
        <v>125</v>
      </c>
      <c r="L83" t="s">
        <v>1304</v>
      </c>
      <c r="M83" s="28"/>
    </row>
    <row r="84" spans="1:13" x14ac:dyDescent="0.25">
      <c r="A84">
        <v>3</v>
      </c>
      <c r="B84">
        <v>13</v>
      </c>
      <c r="C84">
        <v>75</v>
      </c>
      <c r="D84" t="s">
        <v>16</v>
      </c>
      <c r="F84" t="s">
        <v>1305</v>
      </c>
      <c r="G84" t="s">
        <v>73</v>
      </c>
      <c r="H84" t="s">
        <v>97</v>
      </c>
      <c r="I84" t="s">
        <v>80</v>
      </c>
      <c r="J84">
        <v>204</v>
      </c>
      <c r="K84" t="s">
        <v>101</v>
      </c>
      <c r="L84" t="s">
        <v>1306</v>
      </c>
      <c r="M84" s="28"/>
    </row>
    <row r="85" spans="1:13" x14ac:dyDescent="0.25">
      <c r="A85">
        <v>3</v>
      </c>
      <c r="B85">
        <v>14</v>
      </c>
      <c r="C85">
        <v>76</v>
      </c>
      <c r="D85" t="s">
        <v>33</v>
      </c>
      <c r="E85" t="s">
        <v>1307</v>
      </c>
      <c r="F85" t="s">
        <v>1308</v>
      </c>
      <c r="G85" t="s">
        <v>73</v>
      </c>
      <c r="H85" t="s">
        <v>84</v>
      </c>
      <c r="I85" t="s">
        <v>100</v>
      </c>
      <c r="J85">
        <v>159</v>
      </c>
      <c r="K85" t="s">
        <v>76</v>
      </c>
      <c r="L85" t="s">
        <v>1309</v>
      </c>
      <c r="M85" s="28"/>
    </row>
    <row r="86" spans="1:13" x14ac:dyDescent="0.25">
      <c r="A86">
        <v>3</v>
      </c>
      <c r="B86">
        <v>15</v>
      </c>
      <c r="C86">
        <v>77</v>
      </c>
      <c r="D86" t="s">
        <v>9</v>
      </c>
      <c r="E86" t="s">
        <v>1310</v>
      </c>
      <c r="F86" t="s">
        <v>1311</v>
      </c>
      <c r="G86" t="s">
        <v>73</v>
      </c>
      <c r="H86" t="s">
        <v>83</v>
      </c>
      <c r="I86" t="s">
        <v>75</v>
      </c>
      <c r="J86">
        <v>179</v>
      </c>
      <c r="K86" t="s">
        <v>129</v>
      </c>
      <c r="L86" t="s">
        <v>1312</v>
      </c>
      <c r="M86" s="28"/>
    </row>
    <row r="87" spans="1:13" x14ac:dyDescent="0.25">
      <c r="A87">
        <v>3</v>
      </c>
      <c r="B87">
        <v>16</v>
      </c>
      <c r="C87">
        <v>78</v>
      </c>
      <c r="D87" t="s">
        <v>15</v>
      </c>
      <c r="F87" t="s">
        <v>1313</v>
      </c>
      <c r="G87" t="s">
        <v>93</v>
      </c>
      <c r="H87" t="s">
        <v>91</v>
      </c>
      <c r="I87" t="s">
        <v>89</v>
      </c>
      <c r="J87">
        <v>199</v>
      </c>
      <c r="K87" t="s">
        <v>96</v>
      </c>
      <c r="L87" t="s">
        <v>1314</v>
      </c>
      <c r="M87" s="28"/>
    </row>
    <row r="88" spans="1:13" x14ac:dyDescent="0.25">
      <c r="A88">
        <v>3</v>
      </c>
      <c r="B88">
        <v>17</v>
      </c>
      <c r="C88">
        <v>79</v>
      </c>
      <c r="D88" t="s">
        <v>6</v>
      </c>
      <c r="E88" t="s">
        <v>1315</v>
      </c>
      <c r="F88" t="s">
        <v>1316</v>
      </c>
      <c r="G88" t="s">
        <v>93</v>
      </c>
      <c r="H88" t="s">
        <v>77</v>
      </c>
      <c r="I88" t="s">
        <v>75</v>
      </c>
      <c r="J88">
        <v>157</v>
      </c>
      <c r="K88" t="s">
        <v>96</v>
      </c>
      <c r="L88" t="s">
        <v>1317</v>
      </c>
      <c r="M88" s="28"/>
    </row>
    <row r="89" spans="1:13" x14ac:dyDescent="0.25">
      <c r="A89">
        <v>3</v>
      </c>
      <c r="B89">
        <v>18</v>
      </c>
      <c r="C89">
        <v>80</v>
      </c>
      <c r="D89" t="s">
        <v>86</v>
      </c>
      <c r="F89" t="s">
        <v>1318</v>
      </c>
      <c r="G89" t="s">
        <v>93</v>
      </c>
      <c r="H89" t="s">
        <v>97</v>
      </c>
      <c r="I89" t="s">
        <v>127</v>
      </c>
      <c r="J89">
        <v>165</v>
      </c>
      <c r="K89" t="s">
        <v>101</v>
      </c>
      <c r="L89" t="s">
        <v>1199</v>
      </c>
      <c r="M89" s="28"/>
    </row>
    <row r="90" spans="1:13" x14ac:dyDescent="0.25">
      <c r="A90">
        <v>3</v>
      </c>
      <c r="B90">
        <v>19</v>
      </c>
      <c r="C90">
        <v>81</v>
      </c>
      <c r="D90" t="s">
        <v>17</v>
      </c>
      <c r="E90" t="s">
        <v>1319</v>
      </c>
      <c r="F90" t="s">
        <v>1320</v>
      </c>
      <c r="G90" t="s">
        <v>82</v>
      </c>
      <c r="H90" t="s">
        <v>74</v>
      </c>
      <c r="I90" t="s">
        <v>78</v>
      </c>
      <c r="J90">
        <v>174</v>
      </c>
      <c r="K90" t="s">
        <v>1253</v>
      </c>
      <c r="L90" t="s">
        <v>1321</v>
      </c>
      <c r="M90" s="28"/>
    </row>
    <row r="91" spans="1:13" x14ac:dyDescent="0.25">
      <c r="A91">
        <v>3</v>
      </c>
      <c r="B91">
        <v>20</v>
      </c>
      <c r="C91">
        <v>82</v>
      </c>
      <c r="D91" t="s">
        <v>20</v>
      </c>
      <c r="F91" t="s">
        <v>1322</v>
      </c>
      <c r="G91" t="s">
        <v>93</v>
      </c>
      <c r="H91" t="s">
        <v>84</v>
      </c>
      <c r="I91" t="s">
        <v>89</v>
      </c>
      <c r="J91">
        <v>165</v>
      </c>
      <c r="K91" t="s">
        <v>95</v>
      </c>
      <c r="L91" t="s">
        <v>1323</v>
      </c>
      <c r="M91" s="28"/>
    </row>
    <row r="92" spans="1:13" x14ac:dyDescent="0.25">
      <c r="A92">
        <v>3</v>
      </c>
      <c r="B92">
        <v>21</v>
      </c>
      <c r="C92">
        <v>83</v>
      </c>
      <c r="D92" t="s">
        <v>33</v>
      </c>
      <c r="E92" t="s">
        <v>1261</v>
      </c>
      <c r="F92" t="s">
        <v>1324</v>
      </c>
      <c r="G92" t="s">
        <v>73</v>
      </c>
      <c r="H92" t="s">
        <v>74</v>
      </c>
      <c r="I92" t="s">
        <v>75</v>
      </c>
      <c r="J92">
        <v>172</v>
      </c>
      <c r="K92" t="s">
        <v>85</v>
      </c>
      <c r="L92" t="s">
        <v>1325</v>
      </c>
      <c r="M92" s="28"/>
    </row>
    <row r="93" spans="1:13" x14ac:dyDescent="0.25">
      <c r="A93">
        <v>3</v>
      </c>
      <c r="B93">
        <v>22</v>
      </c>
      <c r="C93">
        <v>84</v>
      </c>
      <c r="D93" t="s">
        <v>17</v>
      </c>
      <c r="E93" t="s">
        <v>1326</v>
      </c>
      <c r="F93" t="s">
        <v>1327</v>
      </c>
      <c r="G93" t="s">
        <v>128</v>
      </c>
      <c r="H93" t="s">
        <v>97</v>
      </c>
      <c r="I93" t="s">
        <v>80</v>
      </c>
      <c r="J93">
        <v>209</v>
      </c>
      <c r="K93" t="s">
        <v>1328</v>
      </c>
      <c r="L93" t="s">
        <v>1329</v>
      </c>
      <c r="M93" s="28"/>
    </row>
    <row r="94" spans="1:13" x14ac:dyDescent="0.25">
      <c r="A94">
        <v>3</v>
      </c>
      <c r="B94">
        <v>23</v>
      </c>
      <c r="C94">
        <v>85</v>
      </c>
      <c r="D94" t="s">
        <v>6</v>
      </c>
      <c r="F94" t="s">
        <v>1330</v>
      </c>
      <c r="G94" t="s">
        <v>128</v>
      </c>
      <c r="H94" t="s">
        <v>83</v>
      </c>
      <c r="I94" t="s">
        <v>89</v>
      </c>
      <c r="J94">
        <v>166</v>
      </c>
      <c r="K94" t="s">
        <v>1287</v>
      </c>
      <c r="L94" t="s">
        <v>1331</v>
      </c>
      <c r="M94" s="28"/>
    </row>
    <row r="95" spans="1:13" x14ac:dyDescent="0.25">
      <c r="A95">
        <v>3</v>
      </c>
      <c r="B95">
        <v>24</v>
      </c>
      <c r="C95">
        <v>86</v>
      </c>
      <c r="D95" t="s">
        <v>21</v>
      </c>
      <c r="F95" t="s">
        <v>1332</v>
      </c>
      <c r="G95" t="s">
        <v>73</v>
      </c>
      <c r="H95" t="s">
        <v>84</v>
      </c>
      <c r="I95" t="s">
        <v>102</v>
      </c>
      <c r="J95">
        <v>198</v>
      </c>
      <c r="K95" t="s">
        <v>90</v>
      </c>
      <c r="L95" t="s">
        <v>1333</v>
      </c>
      <c r="M95" s="28"/>
    </row>
    <row r="96" spans="1:13" x14ac:dyDescent="0.25">
      <c r="A96">
        <v>3</v>
      </c>
      <c r="B96">
        <v>25</v>
      </c>
      <c r="C96">
        <v>87</v>
      </c>
      <c r="D96" t="s">
        <v>30</v>
      </c>
      <c r="E96" t="s">
        <v>1334</v>
      </c>
      <c r="F96" t="s">
        <v>1335</v>
      </c>
      <c r="G96" t="s">
        <v>73</v>
      </c>
      <c r="H96" t="s">
        <v>97</v>
      </c>
      <c r="I96" t="s">
        <v>89</v>
      </c>
      <c r="J96">
        <v>178</v>
      </c>
      <c r="K96" t="s">
        <v>101</v>
      </c>
      <c r="L96" t="s">
        <v>1336</v>
      </c>
      <c r="M96" s="28"/>
    </row>
    <row r="97" spans="1:13" x14ac:dyDescent="0.25">
      <c r="A97">
        <v>3</v>
      </c>
      <c r="B97">
        <v>26</v>
      </c>
      <c r="C97">
        <v>88</v>
      </c>
      <c r="D97" t="s">
        <v>26</v>
      </c>
      <c r="E97" t="s">
        <v>1337</v>
      </c>
      <c r="F97" t="s">
        <v>1338</v>
      </c>
      <c r="G97" t="s">
        <v>82</v>
      </c>
      <c r="H97" t="s">
        <v>77</v>
      </c>
      <c r="I97" t="s">
        <v>75</v>
      </c>
      <c r="J97">
        <v>180</v>
      </c>
      <c r="K97" t="s">
        <v>76</v>
      </c>
      <c r="L97" t="s">
        <v>1167</v>
      </c>
      <c r="M97" s="28"/>
    </row>
    <row r="98" spans="1:13" x14ac:dyDescent="0.25">
      <c r="A98">
        <v>3</v>
      </c>
      <c r="B98">
        <v>27</v>
      </c>
      <c r="C98">
        <v>89</v>
      </c>
      <c r="D98" t="s">
        <v>19</v>
      </c>
      <c r="E98" t="s">
        <v>1339</v>
      </c>
      <c r="F98" t="s">
        <v>1340</v>
      </c>
      <c r="G98" t="s">
        <v>88</v>
      </c>
      <c r="H98" t="s">
        <v>77</v>
      </c>
      <c r="I98" t="s">
        <v>100</v>
      </c>
      <c r="J98">
        <v>172</v>
      </c>
      <c r="K98" t="s">
        <v>79</v>
      </c>
      <c r="L98" t="s">
        <v>1341</v>
      </c>
      <c r="M98" s="28"/>
    </row>
    <row r="99" spans="1:13" x14ac:dyDescent="0.25">
      <c r="A99">
        <v>3</v>
      </c>
      <c r="B99">
        <v>28</v>
      </c>
      <c r="C99">
        <v>90</v>
      </c>
      <c r="D99" t="s">
        <v>32</v>
      </c>
      <c r="F99" t="s">
        <v>1342</v>
      </c>
      <c r="G99" t="s">
        <v>82</v>
      </c>
      <c r="H99" t="s">
        <v>84</v>
      </c>
      <c r="I99" t="s">
        <v>80</v>
      </c>
      <c r="J99">
        <v>201</v>
      </c>
      <c r="K99" t="s">
        <v>95</v>
      </c>
      <c r="L99" t="s">
        <v>1343</v>
      </c>
      <c r="M99" s="28"/>
    </row>
    <row r="100" spans="1:13" x14ac:dyDescent="0.25">
      <c r="A100">
        <v>3</v>
      </c>
      <c r="B100">
        <v>29</v>
      </c>
      <c r="C100">
        <v>91</v>
      </c>
      <c r="D100" t="s">
        <v>35</v>
      </c>
      <c r="F100" t="s">
        <v>1344</v>
      </c>
      <c r="G100" t="s">
        <v>73</v>
      </c>
      <c r="H100" t="s">
        <v>77</v>
      </c>
      <c r="I100" t="s">
        <v>81</v>
      </c>
      <c r="J100">
        <v>177</v>
      </c>
      <c r="K100" t="s">
        <v>96</v>
      </c>
      <c r="L100" t="s">
        <v>1345</v>
      </c>
      <c r="M100" s="28"/>
    </row>
    <row r="101" spans="1:13" x14ac:dyDescent="0.25">
      <c r="A101">
        <v>3</v>
      </c>
      <c r="B101">
        <v>30</v>
      </c>
      <c r="C101">
        <v>92</v>
      </c>
      <c r="D101" t="s">
        <v>21</v>
      </c>
      <c r="E101" t="s">
        <v>1346</v>
      </c>
      <c r="F101" t="s">
        <v>1347</v>
      </c>
      <c r="G101" t="s">
        <v>73</v>
      </c>
      <c r="H101" t="s">
        <v>74</v>
      </c>
      <c r="I101" t="s">
        <v>102</v>
      </c>
      <c r="J101">
        <v>177</v>
      </c>
      <c r="K101" t="s">
        <v>85</v>
      </c>
      <c r="L101" t="s">
        <v>1348</v>
      </c>
      <c r="M101" s="28"/>
    </row>
    <row r="102" spans="1:13" x14ac:dyDescent="0.25">
      <c r="A102">
        <v>3</v>
      </c>
      <c r="B102">
        <v>31</v>
      </c>
      <c r="C102">
        <v>93</v>
      </c>
      <c r="D102" t="s">
        <v>1214</v>
      </c>
      <c r="F102" t="s">
        <v>1349</v>
      </c>
      <c r="G102" t="s">
        <v>88</v>
      </c>
      <c r="H102" t="s">
        <v>74</v>
      </c>
      <c r="I102" t="s">
        <v>80</v>
      </c>
      <c r="J102">
        <v>203</v>
      </c>
      <c r="K102" t="s">
        <v>85</v>
      </c>
      <c r="L102" t="s">
        <v>1348</v>
      </c>
      <c r="M102" s="28"/>
    </row>
  </sheetData>
  <mergeCells count="4">
    <mergeCell ref="A1:M1"/>
    <mergeCell ref="A2:M2"/>
    <mergeCell ref="A36:M36"/>
    <mergeCell ref="A70:M7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
  <sheetViews>
    <sheetView workbookViewId="0">
      <selection activeCell="A23" sqref="A23"/>
    </sheetView>
  </sheetViews>
  <sheetFormatPr baseColWidth="10" defaultRowHeight="15" x14ac:dyDescent="0.25"/>
  <cols>
    <col min="1" max="1" width="81.28515625" bestFit="1" customWidth="1"/>
    <col min="2" max="2" width="21.7109375" style="35" bestFit="1" customWidth="1"/>
  </cols>
  <sheetData>
    <row r="1" spans="1:5" x14ac:dyDescent="0.25">
      <c r="A1" s="6" t="s">
        <v>0</v>
      </c>
      <c r="B1" s="9">
        <v>2019</v>
      </c>
    </row>
    <row r="2" spans="1:5" x14ac:dyDescent="0.25">
      <c r="A2" s="45" t="s">
        <v>2</v>
      </c>
      <c r="B2" s="10">
        <v>5</v>
      </c>
    </row>
    <row r="5" spans="1:5" ht="18.75" x14ac:dyDescent="0.3">
      <c r="A5" s="12" t="s">
        <v>2901</v>
      </c>
      <c r="B5" s="13">
        <v>98580000</v>
      </c>
    </row>
    <row r="6" spans="1:5" ht="18.75" x14ac:dyDescent="0.3">
      <c r="A6" s="280" t="s">
        <v>2902</v>
      </c>
      <c r="B6" s="13">
        <f>B16</f>
        <v>102</v>
      </c>
    </row>
    <row r="8" spans="1:5" ht="18.75" x14ac:dyDescent="0.3">
      <c r="A8" s="21" t="s">
        <v>54</v>
      </c>
      <c r="B8" s="22">
        <v>7</v>
      </c>
    </row>
    <row r="11" spans="1:5" x14ac:dyDescent="0.25">
      <c r="A11" s="36" t="s">
        <v>56</v>
      </c>
    </row>
    <row r="12" spans="1:5" x14ac:dyDescent="0.25">
      <c r="A12" s="287" t="s">
        <v>198</v>
      </c>
      <c r="B12" s="285">
        <v>81.5</v>
      </c>
    </row>
    <row r="13" spans="1:5" x14ac:dyDescent="0.25">
      <c r="A13" s="288" t="s">
        <v>199</v>
      </c>
      <c r="B13" s="286">
        <f>ROUNDUP(B12*B19,0)</f>
        <v>102</v>
      </c>
      <c r="C13" s="27"/>
    </row>
    <row r="14" spans="1:5" ht="15.75" thickBot="1" x14ac:dyDescent="0.3">
      <c r="B14" s="282"/>
      <c r="C14" s="27"/>
    </row>
    <row r="15" spans="1:5" ht="24" thickBot="1" x14ac:dyDescent="0.4">
      <c r="A15" s="289" t="s">
        <v>58</v>
      </c>
      <c r="B15" s="485">
        <v>81.5</v>
      </c>
      <c r="E15" s="281" t="s">
        <v>197</v>
      </c>
    </row>
    <row r="16" spans="1:5" x14ac:dyDescent="0.25">
      <c r="A16" s="288" t="s">
        <v>57</v>
      </c>
      <c r="B16" s="286">
        <f>ROUNDUP(B15*$B$19,0)</f>
        <v>102</v>
      </c>
    </row>
    <row r="18" spans="1:2" x14ac:dyDescent="0.25">
      <c r="B18" s="283"/>
    </row>
    <row r="19" spans="1:2" x14ac:dyDescent="0.25">
      <c r="A19" t="s">
        <v>200</v>
      </c>
      <c r="B19" s="284">
        <v>1.24</v>
      </c>
    </row>
  </sheetData>
  <phoneticPr fontId="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498"/>
  <sheetViews>
    <sheetView zoomScaleNormal="100" workbookViewId="0">
      <pane ySplit="2" topLeftCell="A3" activePane="bottomLeft" state="frozen"/>
      <selection pane="bottomLeft" activeCell="A3" sqref="A3"/>
    </sheetView>
  </sheetViews>
  <sheetFormatPr baseColWidth="10" defaultRowHeight="15" x14ac:dyDescent="0.25"/>
  <cols>
    <col min="1" max="1" width="22.140625" customWidth="1"/>
    <col min="2" max="3" width="11.5703125" hidden="1" customWidth="1"/>
    <col min="4" max="4" width="24.28515625" style="5" hidden="1" customWidth="1"/>
    <col min="5" max="5" width="11.7109375" style="5" bestFit="1" customWidth="1"/>
    <col min="6" max="6" width="9.85546875" style="35" customWidth="1"/>
    <col min="7" max="7" width="12" style="5" bestFit="1" customWidth="1"/>
    <col min="8" max="8" width="10.28515625" style="35" bestFit="1" customWidth="1"/>
    <col min="9" max="9" width="8.42578125" style="35" bestFit="1" customWidth="1"/>
    <col min="10" max="10" width="17" bestFit="1" customWidth="1"/>
    <col min="11" max="12" width="19.28515625" style="295" bestFit="1" customWidth="1"/>
    <col min="13" max="17" width="15.42578125" style="296" bestFit="1" customWidth="1"/>
    <col min="18" max="19" width="15.28515625" style="362" customWidth="1"/>
    <col min="20" max="20" width="28" style="35" customWidth="1"/>
    <col min="22" max="22" width="18.7109375" customWidth="1"/>
    <col min="23" max="23" width="17.28515625" style="35" customWidth="1"/>
    <col min="24" max="24" width="17.5703125" customWidth="1"/>
  </cols>
  <sheetData>
    <row r="1" spans="1:24" ht="13.5" customHeight="1" x14ac:dyDescent="0.25">
      <c r="D1" s="1"/>
      <c r="E1" s="2"/>
      <c r="F1" s="2"/>
      <c r="G1" s="2"/>
      <c r="H1" s="2"/>
      <c r="I1" s="2"/>
      <c r="J1" s="365"/>
      <c r="K1" s="489" t="s">
        <v>3</v>
      </c>
      <c r="L1" s="490"/>
      <c r="M1" s="491" t="s">
        <v>4</v>
      </c>
      <c r="N1" s="492"/>
      <c r="O1" s="492"/>
      <c r="P1" s="492"/>
      <c r="Q1" s="492"/>
      <c r="R1" s="492"/>
      <c r="S1" s="492"/>
    </row>
    <row r="2" spans="1:24" ht="15.75" thickBot="1" x14ac:dyDescent="0.3">
      <c r="A2" t="s">
        <v>53</v>
      </c>
      <c r="D2" s="3" t="s">
        <v>53</v>
      </c>
      <c r="E2" s="4" t="s">
        <v>52</v>
      </c>
      <c r="F2" s="4" t="s">
        <v>1004</v>
      </c>
      <c r="G2" s="4" t="s">
        <v>5</v>
      </c>
      <c r="H2" s="4" t="s">
        <v>196</v>
      </c>
      <c r="I2" s="4" t="s">
        <v>1005</v>
      </c>
      <c r="J2" s="18" t="s">
        <v>190</v>
      </c>
      <c r="K2" s="293" t="s">
        <v>1015</v>
      </c>
      <c r="L2" s="294" t="s">
        <v>2888</v>
      </c>
      <c r="M2" t="s">
        <v>372</v>
      </c>
      <c r="N2" t="s">
        <v>373</v>
      </c>
      <c r="O2" t="s">
        <v>374</v>
      </c>
      <c r="P2" t="s">
        <v>375</v>
      </c>
      <c r="Q2" t="s">
        <v>376</v>
      </c>
      <c r="R2" t="s">
        <v>377</v>
      </c>
      <c r="S2" t="s">
        <v>2889</v>
      </c>
      <c r="T2" s="18" t="s">
        <v>191</v>
      </c>
      <c r="V2" t="s">
        <v>187</v>
      </c>
      <c r="W2" s="35" t="s">
        <v>1014</v>
      </c>
      <c r="X2" t="s">
        <v>1352</v>
      </c>
    </row>
    <row r="3" spans="1:24" ht="15.75" x14ac:dyDescent="0.25">
      <c r="A3" t="str">
        <f>B3&amp;" "&amp;C3</f>
        <v>Ryan Getzlaf</v>
      </c>
      <c r="B3" t="str">
        <f>RIGHT(D3,(LEN(D3)-1)-SEARCH(",",D3,1))</f>
        <v>Ryan</v>
      </c>
      <c r="C3" t="str">
        <f>LEFT(D3,SEARCH(",",D3,1)-1)</f>
        <v>Getzlaf</v>
      </c>
      <c r="D3" s="39" t="s">
        <v>2905</v>
      </c>
      <c r="E3" s="30" t="s">
        <v>6</v>
      </c>
      <c r="F3" s="35" t="s">
        <v>429</v>
      </c>
      <c r="G3" s="35" t="s">
        <v>73</v>
      </c>
      <c r="H3" s="35" t="s">
        <v>2612</v>
      </c>
      <c r="I3" s="35">
        <v>34</v>
      </c>
      <c r="J3" s="35">
        <f>VALUE(COUNTIF(Validation!$A$2:$H$47,D3))</f>
        <v>0</v>
      </c>
      <c r="K3" s="361">
        <f>IF(OR(M3="RFA",M3="UFA",M3="",M3=0),0,M3)</f>
        <v>8250000</v>
      </c>
      <c r="L3" s="361">
        <f>IF(OR(N3="RFA",N3="UFA",N3="",N3=0),0,N3)</f>
        <v>8250000</v>
      </c>
      <c r="M3" s="358">
        <v>8250000</v>
      </c>
      <c r="N3" s="358">
        <v>8250000</v>
      </c>
      <c r="O3" s="358" t="s">
        <v>7</v>
      </c>
      <c r="P3" s="358">
        <v>0</v>
      </c>
      <c r="Q3" s="358">
        <v>0</v>
      </c>
      <c r="R3" s="358">
        <v>0</v>
      </c>
      <c r="S3" s="358">
        <v>0</v>
      </c>
      <c r="T3" s="35">
        <f>COUNTIF(M3:S3,"&gt;0")</f>
        <v>2</v>
      </c>
      <c r="V3">
        <f t="shared" ref="V3:V66" si="0">COUNTIF($D$3:$D$1490,D3)</f>
        <v>1</v>
      </c>
      <c r="W3" s="35">
        <f t="shared" ref="W3:W66" si="1">IF(LEFT(F3,3)="ELC",1,0)</f>
        <v>0</v>
      </c>
      <c r="X3">
        <f t="shared" ref="X3:X66" si="2">IF(K3=L3,1,0)</f>
        <v>1</v>
      </c>
    </row>
    <row r="4" spans="1:24" ht="15.75" x14ac:dyDescent="0.25">
      <c r="A4" t="str">
        <f>B4&amp;" "&amp;C4</f>
        <v>Ryan Kesler</v>
      </c>
      <c r="B4" t="str">
        <f>RIGHT(D4,(LEN(D4)-1)-SEARCH(",",D4,1))</f>
        <v>Ryan</v>
      </c>
      <c r="C4" t="str">
        <f>LEFT(D4,SEARCH(",",D4,1)-1)</f>
        <v>Kesler</v>
      </c>
      <c r="D4" s="39" t="s">
        <v>2906</v>
      </c>
      <c r="E4" s="35" t="s">
        <v>6</v>
      </c>
      <c r="F4" s="35" t="s">
        <v>429</v>
      </c>
      <c r="G4" s="35" t="s">
        <v>2621</v>
      </c>
      <c r="H4" s="35" t="s">
        <v>2612</v>
      </c>
      <c r="I4" s="35">
        <v>34</v>
      </c>
      <c r="J4" s="35">
        <f>VALUE(COUNTIF(Validation!$A$2:$H$47,D4))</f>
        <v>0</v>
      </c>
      <c r="K4" s="361">
        <f>IF(OR(M4="RFA",M4="UFA",M4="",M4=0),0,M4)</f>
        <v>6875000</v>
      </c>
      <c r="L4" s="361">
        <f>IF(OR(N4="RFA",N4="UFA",N4="",N4=0),0,N4)</f>
        <v>6875000</v>
      </c>
      <c r="M4" s="358">
        <v>6875000</v>
      </c>
      <c r="N4" s="358">
        <v>6875000</v>
      </c>
      <c r="O4" s="358">
        <v>6875000</v>
      </c>
      <c r="P4" s="358" t="s">
        <v>7</v>
      </c>
      <c r="Q4" s="358">
        <v>0</v>
      </c>
      <c r="R4" s="358">
        <v>0</v>
      </c>
      <c r="S4" s="358">
        <v>0</v>
      </c>
      <c r="T4" s="35">
        <f>COUNTIF(M4:S4,"&gt;0")</f>
        <v>3</v>
      </c>
      <c r="V4">
        <f t="shared" si="0"/>
        <v>1</v>
      </c>
      <c r="W4" s="35">
        <f t="shared" si="1"/>
        <v>0</v>
      </c>
      <c r="X4">
        <f t="shared" si="2"/>
        <v>1</v>
      </c>
    </row>
    <row r="5" spans="1:24" ht="15.75" x14ac:dyDescent="0.25">
      <c r="A5" t="str">
        <f>B5&amp;" "&amp;C5</f>
        <v>Cam Fowler</v>
      </c>
      <c r="B5" t="str">
        <f>RIGHT(D5,(LEN(D5)-1)-SEARCH(",",D5,1))</f>
        <v>Cam</v>
      </c>
      <c r="C5" t="str">
        <f>LEFT(D5,SEARCH(",",D5,1)-1)</f>
        <v>Fowler</v>
      </c>
      <c r="D5" s="39" t="s">
        <v>2206</v>
      </c>
      <c r="E5" s="35" t="s">
        <v>6</v>
      </c>
      <c r="F5" s="35" t="s">
        <v>390</v>
      </c>
      <c r="G5" s="35" t="s">
        <v>2618</v>
      </c>
      <c r="H5" s="35" t="s">
        <v>2612</v>
      </c>
      <c r="I5" s="35">
        <v>27</v>
      </c>
      <c r="J5" s="35">
        <f>VALUE(COUNTIF(Validation!$A$2:$H$47,D5))</f>
        <v>0</v>
      </c>
      <c r="K5" s="361">
        <f>IF(OR(M5="RFA",M5="UFA",M5="",M5=0),0,M5)</f>
        <v>6500000</v>
      </c>
      <c r="L5" s="361">
        <f>IF(OR(N5="RFA",N5="UFA",N5="",N5=0),0,N5)</f>
        <v>6500000</v>
      </c>
      <c r="M5" s="358">
        <v>6500000</v>
      </c>
      <c r="N5" s="358">
        <v>6500000</v>
      </c>
      <c r="O5" s="358">
        <v>6500000</v>
      </c>
      <c r="P5" s="358">
        <v>6500000</v>
      </c>
      <c r="Q5" s="358">
        <v>6500000</v>
      </c>
      <c r="R5" s="358">
        <v>6500000</v>
      </c>
      <c r="S5" s="358">
        <v>6500000</v>
      </c>
      <c r="T5" s="35">
        <f>COUNTIF(M5:S5,"&gt;0")</f>
        <v>7</v>
      </c>
      <c r="V5">
        <f t="shared" si="0"/>
        <v>1</v>
      </c>
      <c r="W5" s="35">
        <f t="shared" si="1"/>
        <v>0</v>
      </c>
      <c r="X5">
        <f t="shared" si="2"/>
        <v>1</v>
      </c>
    </row>
    <row r="6" spans="1:24" ht="15.75" x14ac:dyDescent="0.25">
      <c r="A6" t="str">
        <f>B6&amp;" "&amp;C6</f>
        <v>John Gibson</v>
      </c>
      <c r="B6" t="str">
        <f>RIGHT(D6,(LEN(D6)-1)-SEARCH(",",D6,1))</f>
        <v>John</v>
      </c>
      <c r="C6" t="str">
        <f>LEFT(D6,SEARCH(",",D6,1)-1)</f>
        <v>Gibson</v>
      </c>
      <c r="D6" s="39" t="s">
        <v>2212</v>
      </c>
      <c r="E6" s="35" t="s">
        <v>6</v>
      </c>
      <c r="F6" s="35">
        <v>0</v>
      </c>
      <c r="G6" s="9" t="s">
        <v>128</v>
      </c>
      <c r="H6" s="9" t="s">
        <v>2612</v>
      </c>
      <c r="I6" s="9">
        <v>25</v>
      </c>
      <c r="J6" s="35">
        <f>VALUE(COUNTIF(Validation!$A$2:$H$47,D6))</f>
        <v>0</v>
      </c>
      <c r="K6" s="361">
        <f>IF(OR(M6="RFA",M6="UFA",M6="",M6=0),0,M6)</f>
        <v>6400000</v>
      </c>
      <c r="L6" s="361">
        <f>IF(OR(N6="RFA",N6="UFA",N6="",N6=0),0,N6)</f>
        <v>6400000</v>
      </c>
      <c r="M6" s="358">
        <v>6400000</v>
      </c>
      <c r="N6" s="358">
        <v>6400000</v>
      </c>
      <c r="O6" s="358">
        <v>6400000</v>
      </c>
      <c r="P6" s="358">
        <v>6400000</v>
      </c>
      <c r="Q6" s="358">
        <v>6400000</v>
      </c>
      <c r="R6" s="358">
        <v>6400000</v>
      </c>
      <c r="S6" s="358">
        <v>6400000</v>
      </c>
      <c r="T6" s="35">
        <f>COUNTIF(M6:S6,"&gt;0")</f>
        <v>7</v>
      </c>
      <c r="V6">
        <f t="shared" si="0"/>
        <v>1</v>
      </c>
      <c r="W6" s="35">
        <f t="shared" si="1"/>
        <v>0</v>
      </c>
      <c r="X6">
        <f t="shared" si="2"/>
        <v>1</v>
      </c>
    </row>
    <row r="7" spans="1:24" ht="15.75" x14ac:dyDescent="0.25">
      <c r="A7" t="str">
        <f>B7&amp;" "&amp;C7</f>
        <v>Adam Henrique</v>
      </c>
      <c r="B7" t="str">
        <f>RIGHT(D7,(LEN(D7)-1)-SEARCH(",",D7,1))</f>
        <v>Adam</v>
      </c>
      <c r="C7" t="str">
        <f>LEFT(D7,SEARCH(",",D7,1)-1)</f>
        <v>Henrique</v>
      </c>
      <c r="D7" s="39" t="s">
        <v>2198</v>
      </c>
      <c r="E7" s="35" t="s">
        <v>6</v>
      </c>
      <c r="F7" s="35" t="s">
        <v>390</v>
      </c>
      <c r="G7" s="35" t="s">
        <v>73</v>
      </c>
      <c r="H7" s="35" t="s">
        <v>2612</v>
      </c>
      <c r="I7" s="35">
        <v>29</v>
      </c>
      <c r="J7" s="35">
        <f>VALUE(COUNTIF(Validation!$A$2:$H$47,D7))</f>
        <v>0</v>
      </c>
      <c r="K7" s="361">
        <f>IF(OR(M7="RFA",M7="UFA",M7="",M7=0),0,M7)</f>
        <v>5825000</v>
      </c>
      <c r="L7" s="361">
        <f>IF(OR(N7="RFA",N7="UFA",N7="",N7=0),0,N7)</f>
        <v>5825000</v>
      </c>
      <c r="M7" s="358">
        <v>5825000</v>
      </c>
      <c r="N7" s="358">
        <v>5825000</v>
      </c>
      <c r="O7" s="358">
        <v>5825000</v>
      </c>
      <c r="P7" s="358">
        <v>5825000</v>
      </c>
      <c r="Q7" s="358">
        <v>5825000</v>
      </c>
      <c r="R7" s="358" t="s">
        <v>7</v>
      </c>
      <c r="S7" s="358">
        <v>0</v>
      </c>
      <c r="T7" s="35">
        <f>COUNTIF(M7:S7,"&gt;0")</f>
        <v>5</v>
      </c>
      <c r="V7">
        <f t="shared" si="0"/>
        <v>1</v>
      </c>
      <c r="W7" s="35">
        <f t="shared" si="1"/>
        <v>0</v>
      </c>
      <c r="X7">
        <f t="shared" si="2"/>
        <v>1</v>
      </c>
    </row>
    <row r="8" spans="1:24" ht="15.75" x14ac:dyDescent="0.25">
      <c r="A8" t="str">
        <f>B8&amp;" "&amp;C8</f>
        <v>Jakob Silfverberg</v>
      </c>
      <c r="B8" t="str">
        <f>RIGHT(D8,(LEN(D8)-1)-SEARCH(",",D8,1))</f>
        <v>Jakob</v>
      </c>
      <c r="C8" t="str">
        <f>LEFT(D8,SEARCH(",",D8,1)-1)</f>
        <v>Silfverberg</v>
      </c>
      <c r="D8" s="39" t="s">
        <v>2200</v>
      </c>
      <c r="E8" s="35" t="s">
        <v>6</v>
      </c>
      <c r="F8" s="35" t="s">
        <v>390</v>
      </c>
      <c r="G8" s="35" t="s">
        <v>2614</v>
      </c>
      <c r="H8" s="35" t="s">
        <v>2612</v>
      </c>
      <c r="I8" s="35">
        <v>28</v>
      </c>
      <c r="J8" s="35">
        <f>VALUE(COUNTIF(Validation!$A$2:$H$47,D8))</f>
        <v>0</v>
      </c>
      <c r="K8" s="361">
        <f>IF(OR(M8="RFA",M8="UFA",M8="",M8=0),0,M8)</f>
        <v>5250000</v>
      </c>
      <c r="L8" s="361">
        <f>IF(OR(N8="RFA",N8="UFA",N8="",N8=0),0,N8)</f>
        <v>5250000</v>
      </c>
      <c r="M8" s="358">
        <v>5250000</v>
      </c>
      <c r="N8" s="358">
        <v>5250000</v>
      </c>
      <c r="O8" s="358">
        <v>5250000</v>
      </c>
      <c r="P8" s="358">
        <v>5250000</v>
      </c>
      <c r="Q8" s="358">
        <v>5250000</v>
      </c>
      <c r="R8" s="358" t="s">
        <v>7</v>
      </c>
      <c r="S8" s="358">
        <v>0</v>
      </c>
      <c r="T8" s="35">
        <f>COUNTIF(M8:S8,"&gt;0")</f>
        <v>5</v>
      </c>
      <c r="V8">
        <f t="shared" si="0"/>
        <v>1</v>
      </c>
      <c r="W8" s="35">
        <f t="shared" si="1"/>
        <v>0</v>
      </c>
      <c r="X8">
        <f t="shared" si="2"/>
        <v>1</v>
      </c>
    </row>
    <row r="9" spans="1:24" ht="15.75" x14ac:dyDescent="0.25">
      <c r="A9" t="str">
        <f>B9&amp;" "&amp;C9</f>
        <v>Hampus Lindholm</v>
      </c>
      <c r="B9" t="str">
        <f>RIGHT(D9,(LEN(D9)-1)-SEARCH(",",D9,1))</f>
        <v>Hampus</v>
      </c>
      <c r="C9" t="str">
        <f>LEFT(D9,SEARCH(",",D9,1)-1)</f>
        <v>Lindholm</v>
      </c>
      <c r="D9" s="39" t="s">
        <v>2207</v>
      </c>
      <c r="E9" s="35" t="s">
        <v>6</v>
      </c>
      <c r="F9" s="35">
        <v>0</v>
      </c>
      <c r="G9" s="35" t="s">
        <v>2618</v>
      </c>
      <c r="H9" s="35" t="s">
        <v>2612</v>
      </c>
      <c r="I9" s="35">
        <v>25</v>
      </c>
      <c r="J9" s="35">
        <f>VALUE(COUNTIF(Validation!$A$2:$H$47,D9))</f>
        <v>0</v>
      </c>
      <c r="K9" s="361">
        <f>IF(OR(M9="RFA",M9="UFA",M9="",M9=0),0,M9)</f>
        <v>5205556</v>
      </c>
      <c r="L9" s="361">
        <f>IF(OR(N9="RFA",N9="UFA",N9="",N9=0),0,N9)</f>
        <v>5205556</v>
      </c>
      <c r="M9" s="358">
        <v>5205556</v>
      </c>
      <c r="N9" s="358">
        <v>5205556</v>
      </c>
      <c r="O9" s="358">
        <v>5205556</v>
      </c>
      <c r="P9" s="358" t="s">
        <v>7</v>
      </c>
      <c r="Q9" s="358">
        <v>0</v>
      </c>
      <c r="R9" s="358">
        <v>0</v>
      </c>
      <c r="S9" s="358">
        <v>0</v>
      </c>
      <c r="T9" s="35">
        <f>COUNTIF(M9:S9,"&gt;0")</f>
        <v>3</v>
      </c>
      <c r="V9">
        <f t="shared" si="0"/>
        <v>1</v>
      </c>
      <c r="W9" s="35">
        <f t="shared" si="1"/>
        <v>0</v>
      </c>
      <c r="X9">
        <f t="shared" si="2"/>
        <v>1</v>
      </c>
    </row>
    <row r="10" spans="1:24" ht="15.75" x14ac:dyDescent="0.25">
      <c r="A10" t="str">
        <f>B10&amp;" "&amp;C10</f>
        <v>Josh Manson</v>
      </c>
      <c r="B10" t="str">
        <f>RIGHT(D10,(LEN(D10)-1)-SEARCH(",",D10,1))</f>
        <v>Josh</v>
      </c>
      <c r="C10" t="str">
        <f>LEFT(D10,SEARCH(",",D10,1)-1)</f>
        <v>Manson</v>
      </c>
      <c r="D10" s="39" t="s">
        <v>2208</v>
      </c>
      <c r="E10" s="35" t="s">
        <v>6</v>
      </c>
      <c r="F10" s="35" t="s">
        <v>390</v>
      </c>
      <c r="G10" s="35" t="s">
        <v>2617</v>
      </c>
      <c r="H10" s="35" t="s">
        <v>2612</v>
      </c>
      <c r="I10" s="35">
        <v>27</v>
      </c>
      <c r="J10" s="35">
        <f>VALUE(COUNTIF(Validation!$A$2:$H$47,D10))</f>
        <v>0</v>
      </c>
      <c r="K10" s="361">
        <f>IF(OR(M10="RFA",M10="UFA",M10="",M10=0),0,M10)</f>
        <v>4100000</v>
      </c>
      <c r="L10" s="361">
        <f>IF(OR(N10="RFA",N10="UFA",N10="",N10=0),0,N10)</f>
        <v>4100000</v>
      </c>
      <c r="M10" s="358">
        <v>4100000</v>
      </c>
      <c r="N10" s="358">
        <v>4100000</v>
      </c>
      <c r="O10" s="358">
        <v>4100000</v>
      </c>
      <c r="P10" s="358" t="s">
        <v>7</v>
      </c>
      <c r="Q10" s="358">
        <v>0</v>
      </c>
      <c r="R10" s="358">
        <v>0</v>
      </c>
      <c r="S10" s="358">
        <v>0</v>
      </c>
      <c r="T10" s="35">
        <f>COUNTIF(M10:S10,"&gt;0")</f>
        <v>3</v>
      </c>
      <c r="V10">
        <f t="shared" si="0"/>
        <v>1</v>
      </c>
      <c r="W10" s="35">
        <f t="shared" si="1"/>
        <v>0</v>
      </c>
      <c r="X10">
        <f t="shared" si="2"/>
        <v>1</v>
      </c>
    </row>
    <row r="11" spans="1:24" ht="15.75" x14ac:dyDescent="0.25">
      <c r="A11" t="str">
        <f>B11&amp;" "&amp;C11</f>
        <v>Rickard Rakell</v>
      </c>
      <c r="B11" t="str">
        <f>RIGHT(D11,(LEN(D11)-1)-SEARCH(",",D11,1))</f>
        <v>Rickard</v>
      </c>
      <c r="C11" t="str">
        <f>LEFT(D11,SEARCH(",",D11,1)-1)</f>
        <v>Rakell</v>
      </c>
      <c r="D11" s="39" t="s">
        <v>2199</v>
      </c>
      <c r="E11" s="35" t="s">
        <v>6</v>
      </c>
      <c r="F11" s="35">
        <v>0</v>
      </c>
      <c r="G11" s="35" t="s">
        <v>2707</v>
      </c>
      <c r="H11" s="35" t="s">
        <v>2612</v>
      </c>
      <c r="I11" s="35">
        <v>26</v>
      </c>
      <c r="J11" s="35">
        <f>VALUE(COUNTIF(Validation!$A$2:$H$47,D11))</f>
        <v>0</v>
      </c>
      <c r="K11" s="361">
        <f>IF(OR(M11="RFA",M11="UFA",M11="",M11=0),0,M11)</f>
        <v>3789444</v>
      </c>
      <c r="L11" s="361">
        <f>IF(OR(N11="RFA",N11="UFA",N11="",N11=0),0,N11)</f>
        <v>3789444</v>
      </c>
      <c r="M11" s="358">
        <v>3789444</v>
      </c>
      <c r="N11" s="358">
        <v>3789444</v>
      </c>
      <c r="O11" s="358">
        <v>3789444</v>
      </c>
      <c r="P11" s="358" t="s">
        <v>7</v>
      </c>
      <c r="Q11" s="358">
        <v>0</v>
      </c>
      <c r="R11" s="358">
        <v>0</v>
      </c>
      <c r="S11" s="358">
        <v>0</v>
      </c>
      <c r="T11" s="35">
        <f>COUNTIF(M11:S11,"&gt;0")</f>
        <v>3</v>
      </c>
      <c r="V11">
        <f t="shared" si="0"/>
        <v>1</v>
      </c>
      <c r="W11" s="35">
        <f t="shared" si="1"/>
        <v>0</v>
      </c>
      <c r="X11">
        <f t="shared" si="2"/>
        <v>1</v>
      </c>
    </row>
    <row r="12" spans="1:24" ht="15.75" x14ac:dyDescent="0.25">
      <c r="A12" t="str">
        <f>B12&amp;" "&amp;C12</f>
        <v>Patrick Eaves</v>
      </c>
      <c r="B12" t="str">
        <f>RIGHT(D12,(LEN(D12)-1)-SEARCH(",",D12,1))</f>
        <v>Patrick</v>
      </c>
      <c r="C12" t="str">
        <f>LEFT(D12,SEARCH(",",D12,1)-1)</f>
        <v>Eaves</v>
      </c>
      <c r="D12" s="39" t="s">
        <v>2202</v>
      </c>
      <c r="E12" s="35" t="s">
        <v>6</v>
      </c>
      <c r="F12" s="35" t="s">
        <v>390</v>
      </c>
      <c r="G12" s="35" t="s">
        <v>2614</v>
      </c>
      <c r="H12" s="35" t="s">
        <v>2612</v>
      </c>
      <c r="I12" s="35">
        <v>35</v>
      </c>
      <c r="J12" s="35">
        <f>VALUE(COUNTIF(Validation!$A$2:$H$47,D12))</f>
        <v>0</v>
      </c>
      <c r="K12" s="361">
        <f>IF(OR(M12="RFA",M12="UFA",M12="",M12=0),0,M12)</f>
        <v>3150000</v>
      </c>
      <c r="L12" s="361">
        <f>IF(OR(N12="RFA",N12="UFA",N12="",N12=0),0,N12)</f>
        <v>0</v>
      </c>
      <c r="M12" s="358">
        <v>3150000</v>
      </c>
      <c r="N12" s="358" t="s">
        <v>7</v>
      </c>
      <c r="O12" s="358">
        <v>0</v>
      </c>
      <c r="P12" s="358">
        <v>0</v>
      </c>
      <c r="Q12" s="362">
        <v>0</v>
      </c>
      <c r="R12" s="358">
        <v>0</v>
      </c>
      <c r="S12" s="358">
        <v>0</v>
      </c>
      <c r="T12" s="35">
        <f>COUNTIF(M12:S12,"&gt;0")</f>
        <v>1</v>
      </c>
      <c r="V12">
        <f t="shared" si="0"/>
        <v>1</v>
      </c>
      <c r="W12" s="35">
        <f t="shared" si="1"/>
        <v>0</v>
      </c>
      <c r="X12">
        <f t="shared" si="2"/>
        <v>0</v>
      </c>
    </row>
    <row r="13" spans="1:24" ht="15.75" x14ac:dyDescent="0.25">
      <c r="A13" t="str">
        <f>B13&amp;" "&amp;C13</f>
        <v>Ondrej Kase</v>
      </c>
      <c r="B13" t="str">
        <f>RIGHT(D13,(LEN(D13)-1)-SEARCH(",",D13,1))</f>
        <v>Ondrej</v>
      </c>
      <c r="C13" t="str">
        <f>LEFT(D13,SEARCH(",",D13,1)-1)</f>
        <v>Kase</v>
      </c>
      <c r="D13" s="39" t="s">
        <v>2203</v>
      </c>
      <c r="E13" s="35" t="s">
        <v>6</v>
      </c>
      <c r="F13" s="35">
        <v>0</v>
      </c>
      <c r="G13" s="35" t="s">
        <v>2611</v>
      </c>
      <c r="H13" s="35" t="s">
        <v>2612</v>
      </c>
      <c r="I13" s="35">
        <v>23</v>
      </c>
      <c r="J13" s="35">
        <f>VALUE(COUNTIF(Validation!$A$2:$H$47,D13))</f>
        <v>0</v>
      </c>
      <c r="K13" s="361">
        <f>IF(OR(M13="RFA",M13="UFA",M13="",M13=0),0,M13)</f>
        <v>2600000</v>
      </c>
      <c r="L13" s="361">
        <f>IF(OR(N13="RFA",N13="UFA",N13="",N13=0),0,N13)</f>
        <v>2600000</v>
      </c>
      <c r="M13" s="358">
        <v>2600000</v>
      </c>
      <c r="N13" s="358">
        <v>2600000</v>
      </c>
      <c r="O13" s="358" t="s">
        <v>8</v>
      </c>
      <c r="P13" s="358">
        <v>0</v>
      </c>
      <c r="Q13" s="358">
        <v>0</v>
      </c>
      <c r="R13" s="358">
        <v>0</v>
      </c>
      <c r="S13" s="358">
        <v>0</v>
      </c>
      <c r="T13" s="35">
        <f>COUNTIF(M13:S13,"&gt;0")</f>
        <v>2</v>
      </c>
      <c r="V13">
        <f t="shared" si="0"/>
        <v>1</v>
      </c>
      <c r="W13" s="35">
        <f t="shared" si="1"/>
        <v>0</v>
      </c>
      <c r="X13">
        <f t="shared" si="2"/>
        <v>1</v>
      </c>
    </row>
    <row r="14" spans="1:24" ht="15.75" x14ac:dyDescent="0.25">
      <c r="A14" t="str">
        <f>B14&amp;" "&amp;C14</f>
        <v>Ryan Miller</v>
      </c>
      <c r="B14" t="str">
        <f>RIGHT(D14,(LEN(D14)-1)-SEARCH(",",D14,1))</f>
        <v>Ryan</v>
      </c>
      <c r="C14" t="str">
        <f>LEFT(D14,SEARCH(",",D14,1)-1)</f>
        <v>Miller</v>
      </c>
      <c r="D14" s="39" t="s">
        <v>2213</v>
      </c>
      <c r="E14" s="35" t="s">
        <v>6</v>
      </c>
      <c r="F14" s="35" t="s">
        <v>2780</v>
      </c>
      <c r="G14" s="35" t="s">
        <v>128</v>
      </c>
      <c r="H14" s="35" t="s">
        <v>2612</v>
      </c>
      <c r="I14" s="35">
        <v>38</v>
      </c>
      <c r="J14" s="35">
        <f>VALUE(COUNTIF(Validation!$A$2:$H$47,D14))</f>
        <v>0</v>
      </c>
      <c r="K14" s="361">
        <f>IF(OR(M14="RFA",M14="UFA",M14="",M14=0),0,M14)</f>
        <v>2325000</v>
      </c>
      <c r="L14" s="361">
        <f>IF(OR(N14="RFA",N14="UFA",N14="",N14=0),0,N14)</f>
        <v>0</v>
      </c>
      <c r="M14" s="358">
        <v>2325000</v>
      </c>
      <c r="N14" s="358" t="s">
        <v>7</v>
      </c>
      <c r="O14" s="358">
        <v>0</v>
      </c>
      <c r="P14" s="358">
        <v>0</v>
      </c>
      <c r="Q14" s="358">
        <v>0</v>
      </c>
      <c r="R14" s="358">
        <v>0</v>
      </c>
      <c r="S14" s="358">
        <v>0</v>
      </c>
      <c r="T14" s="35">
        <f>COUNTIF(M14:S14,"&gt;0")</f>
        <v>1</v>
      </c>
      <c r="V14">
        <f t="shared" si="0"/>
        <v>1</v>
      </c>
      <c r="W14" s="35">
        <f t="shared" si="1"/>
        <v>0</v>
      </c>
      <c r="X14">
        <f t="shared" si="2"/>
        <v>0</v>
      </c>
    </row>
    <row r="15" spans="1:24" ht="15.75" x14ac:dyDescent="0.25">
      <c r="A15" t="str">
        <f>B15&amp;" "&amp;C15</f>
        <v>Devin Shore</v>
      </c>
      <c r="B15" t="str">
        <f>RIGHT(D15,(LEN(D15)-1)-SEARCH(",",D15,1))</f>
        <v>Devin</v>
      </c>
      <c r="C15" t="str">
        <f>LEFT(D15,SEARCH(",",D15,1)-1)</f>
        <v>Shore</v>
      </c>
      <c r="D15" s="39" t="s">
        <v>2027</v>
      </c>
      <c r="E15" s="35" t="s">
        <v>6</v>
      </c>
      <c r="F15" s="35">
        <v>0</v>
      </c>
      <c r="G15" s="35" t="s">
        <v>2639</v>
      </c>
      <c r="H15" s="35" t="s">
        <v>2612</v>
      </c>
      <c r="I15" s="35">
        <v>24</v>
      </c>
      <c r="J15" s="35">
        <f>VALUE(COUNTIF(Validation!$A$2:$H$47,D15))</f>
        <v>0</v>
      </c>
      <c r="K15" s="361">
        <f>IF(OR(M15="RFA",M15="UFA",M15="",M15=0),0,M15)</f>
        <v>2300000</v>
      </c>
      <c r="L15" s="361">
        <f>IF(OR(N15="RFA",N15="UFA",N15="",N15=0),0,N15)</f>
        <v>0</v>
      </c>
      <c r="M15" s="358">
        <v>2300000</v>
      </c>
      <c r="N15" s="358" t="s">
        <v>8</v>
      </c>
      <c r="O15" s="358">
        <v>0</v>
      </c>
      <c r="P15" s="358">
        <v>0</v>
      </c>
      <c r="Q15" s="358">
        <v>0</v>
      </c>
      <c r="R15" s="358">
        <v>0</v>
      </c>
      <c r="S15" s="358">
        <v>0</v>
      </c>
      <c r="T15" s="35">
        <f>COUNTIF(M15:S15,"&gt;0")</f>
        <v>1</v>
      </c>
      <c r="V15">
        <f t="shared" si="0"/>
        <v>1</v>
      </c>
      <c r="W15" s="35">
        <f t="shared" si="1"/>
        <v>0</v>
      </c>
      <c r="X15">
        <f t="shared" si="2"/>
        <v>0</v>
      </c>
    </row>
    <row r="16" spans="1:24" ht="15.75" x14ac:dyDescent="0.25">
      <c r="A16" t="str">
        <f>B16&amp;" "&amp;C16</f>
        <v>Nick Ritchie</v>
      </c>
      <c r="B16" t="str">
        <f>RIGHT(D16,(LEN(D16)-1)-SEARCH(",",D16,1))</f>
        <v>Nick</v>
      </c>
      <c r="C16" t="str">
        <f>LEFT(D16,SEARCH(",",D16,1)-1)</f>
        <v>Ritchie</v>
      </c>
      <c r="D16" s="39" t="s">
        <v>2205</v>
      </c>
      <c r="E16" s="35" t="s">
        <v>6</v>
      </c>
      <c r="F16" s="35">
        <v>0</v>
      </c>
      <c r="G16" s="35" t="s">
        <v>2613</v>
      </c>
      <c r="H16" s="35" t="s">
        <v>2612</v>
      </c>
      <c r="I16" s="35">
        <v>23</v>
      </c>
      <c r="J16" s="35">
        <f>VALUE(COUNTIF(Validation!$A$2:$H$47,D16))</f>
        <v>0</v>
      </c>
      <c r="K16" s="361">
        <f>IF(OR(M16="RFA",M16="UFA",M16="",M16=0),0,M16)</f>
        <v>1498925</v>
      </c>
      <c r="L16" s="361">
        <f>IF(OR(N16="RFA",N16="UFA",N16="",N16=0),0,N16)</f>
        <v>1498925</v>
      </c>
      <c r="M16" s="358">
        <v>1498925</v>
      </c>
      <c r="N16" s="358">
        <v>1498925</v>
      </c>
      <c r="O16" s="358" t="s">
        <v>8</v>
      </c>
      <c r="P16" s="358">
        <v>0</v>
      </c>
      <c r="Q16" s="358">
        <v>0</v>
      </c>
      <c r="R16" s="358">
        <v>0</v>
      </c>
      <c r="S16" s="358">
        <v>0</v>
      </c>
      <c r="T16" s="35">
        <f>COUNTIF(M16:S16,"&gt;0")</f>
        <v>2</v>
      </c>
      <c r="V16">
        <f t="shared" si="0"/>
        <v>1</v>
      </c>
      <c r="W16" s="35">
        <f t="shared" si="1"/>
        <v>0</v>
      </c>
      <c r="X16">
        <f t="shared" si="2"/>
        <v>1</v>
      </c>
    </row>
    <row r="17" spans="1:24" ht="15.75" x14ac:dyDescent="0.25">
      <c r="A17" t="str">
        <f>B17&amp;" "&amp;C17</f>
        <v>Troy Terry</v>
      </c>
      <c r="B17" t="str">
        <f>RIGHT(D17,(LEN(D17)-1)-SEARCH(",",D17,1))</f>
        <v>Troy</v>
      </c>
      <c r="C17" t="str">
        <f>LEFT(D17,SEARCH(",",D17,1)-1)</f>
        <v>Terry</v>
      </c>
      <c r="D17" s="39" t="s">
        <v>2216</v>
      </c>
      <c r="E17" s="35" t="s">
        <v>6</v>
      </c>
      <c r="F17" s="35" t="s">
        <v>395</v>
      </c>
      <c r="G17" s="35" t="s">
        <v>2621</v>
      </c>
      <c r="H17" s="35" t="s">
        <v>2612</v>
      </c>
      <c r="I17" s="35">
        <v>21</v>
      </c>
      <c r="J17" s="35">
        <f>VALUE(COUNTIF(Validation!$A$2:$H$47,D17))</f>
        <v>0</v>
      </c>
      <c r="K17" s="361">
        <f>IF(OR(M17="RFA",M17="UFA",M17="",M17=0),0,M17)</f>
        <v>1491666</v>
      </c>
      <c r="L17" s="361">
        <f>IF(OR(N17="RFA",N17="UFA",N17="",N17=0),0,N17)</f>
        <v>0</v>
      </c>
      <c r="M17" s="358">
        <v>1491666</v>
      </c>
      <c r="N17" s="358" t="s">
        <v>8</v>
      </c>
      <c r="O17" s="358">
        <v>0</v>
      </c>
      <c r="P17" s="358">
        <v>0</v>
      </c>
      <c r="Q17" s="358">
        <v>0</v>
      </c>
      <c r="R17" s="358">
        <v>0</v>
      </c>
      <c r="S17" s="358">
        <v>0</v>
      </c>
      <c r="T17" s="35">
        <f>COUNTIF(M17:S17,"&gt;0")</f>
        <v>1</v>
      </c>
      <c r="V17">
        <f t="shared" si="0"/>
        <v>1</v>
      </c>
      <c r="W17" s="35">
        <f t="shared" si="1"/>
        <v>1</v>
      </c>
      <c r="X17">
        <f t="shared" si="2"/>
        <v>0</v>
      </c>
    </row>
    <row r="18" spans="1:24" ht="15.75" x14ac:dyDescent="0.25">
      <c r="A18" t="str">
        <f>B18&amp;" "&amp;C18</f>
        <v>Carter Rowney</v>
      </c>
      <c r="B18" t="str">
        <f>RIGHT(D18,(LEN(D18)-1)-SEARCH(",",D18,1))</f>
        <v>Carter</v>
      </c>
      <c r="C18" t="str">
        <f>LEFT(D18,SEARCH(",",D18,1)-1)</f>
        <v>Rowney</v>
      </c>
      <c r="D18" s="39" t="s">
        <v>2204</v>
      </c>
      <c r="E18" s="35" t="s">
        <v>6</v>
      </c>
      <c r="F18" s="35">
        <v>0</v>
      </c>
      <c r="G18" s="9" t="s">
        <v>2621</v>
      </c>
      <c r="H18" s="9" t="s">
        <v>2612</v>
      </c>
      <c r="I18" s="9">
        <v>30</v>
      </c>
      <c r="J18" s="35">
        <f>VALUE(COUNTIF(Validation!$A$2:$H$47,D18))</f>
        <v>0</v>
      </c>
      <c r="K18" s="361">
        <f>IF(OR(M18="RFA",M18="UFA",M18="",M18=0),0,M18)</f>
        <v>1133333</v>
      </c>
      <c r="L18" s="361">
        <f>IF(OR(N18="RFA",N18="UFA",N18="",N18=0),0,N18)</f>
        <v>1133333</v>
      </c>
      <c r="M18" s="358">
        <v>1133333</v>
      </c>
      <c r="N18" s="358">
        <v>1133333</v>
      </c>
      <c r="O18" s="358" t="s">
        <v>7</v>
      </c>
      <c r="P18" s="358">
        <v>0</v>
      </c>
      <c r="Q18" s="358">
        <v>0</v>
      </c>
      <c r="R18" s="358">
        <v>0</v>
      </c>
      <c r="S18" s="358">
        <v>0</v>
      </c>
      <c r="T18" s="35">
        <f>COUNTIF(M18:S18,"&gt;0")</f>
        <v>2</v>
      </c>
      <c r="V18">
        <f t="shared" si="0"/>
        <v>1</v>
      </c>
      <c r="W18" s="35">
        <f t="shared" si="1"/>
        <v>0</v>
      </c>
      <c r="X18">
        <f t="shared" si="2"/>
        <v>1</v>
      </c>
    </row>
    <row r="19" spans="1:24" ht="15.75" x14ac:dyDescent="0.25">
      <c r="A19" t="str">
        <f>B19&amp;" "&amp;C19</f>
        <v>Nicolas Deslauriers</v>
      </c>
      <c r="B19" t="str">
        <f>RIGHT(D19,(LEN(D19)-1)-SEARCH(",",D19,1))</f>
        <v>Nicolas</v>
      </c>
      <c r="C19" t="str">
        <f>LEFT(D19,SEARCH(",",D19,1)-1)</f>
        <v>Deslauriers</v>
      </c>
      <c r="D19" s="39" t="s">
        <v>1510</v>
      </c>
      <c r="E19" s="35" t="s">
        <v>6</v>
      </c>
      <c r="F19" s="35">
        <v>0</v>
      </c>
      <c r="G19" s="35" t="s">
        <v>2614</v>
      </c>
      <c r="H19" s="35" t="s">
        <v>2612</v>
      </c>
      <c r="I19" s="35">
        <v>28</v>
      </c>
      <c r="J19" s="35">
        <f>VALUE(COUNTIF(Validation!$A$2:$H$47,D19))</f>
        <v>0</v>
      </c>
      <c r="K19" s="361">
        <f>IF(OR(M19="RFA",M19="UFA",M19="",M19=0),0,M19)</f>
        <v>950000</v>
      </c>
      <c r="L19" s="361">
        <f>IF(OR(N19="RFA",N19="UFA",N19="",N19=0),0,N19)</f>
        <v>0</v>
      </c>
      <c r="M19" s="358">
        <v>950000</v>
      </c>
      <c r="N19" s="358" t="s">
        <v>7</v>
      </c>
      <c r="O19" s="358">
        <v>0</v>
      </c>
      <c r="P19" s="358">
        <v>0</v>
      </c>
      <c r="Q19" s="358">
        <v>0</v>
      </c>
      <c r="R19" s="358">
        <v>0</v>
      </c>
      <c r="S19" s="358">
        <v>0</v>
      </c>
      <c r="T19" s="35">
        <f>COUNTIF(M19:S19,"&gt;0")</f>
        <v>1</v>
      </c>
      <c r="V19">
        <f t="shared" si="0"/>
        <v>1</v>
      </c>
      <c r="W19" s="35">
        <f t="shared" si="1"/>
        <v>0</v>
      </c>
      <c r="X19">
        <f t="shared" si="2"/>
        <v>0</v>
      </c>
    </row>
    <row r="20" spans="1:24" ht="15.75" x14ac:dyDescent="0.25">
      <c r="A20" t="str">
        <f>B20&amp;" "&amp;C20</f>
        <v>Deven Sideroff</v>
      </c>
      <c r="B20" t="str">
        <f>RIGHT(D20,(LEN(D20)-1)-SEARCH(",",D20,1))</f>
        <v>Deven</v>
      </c>
      <c r="C20" t="str">
        <f>LEFT(D20,SEARCH(",",D20,1)-1)</f>
        <v>Sideroff</v>
      </c>
      <c r="D20" s="39" t="s">
        <v>2229</v>
      </c>
      <c r="E20" s="35" t="s">
        <v>6</v>
      </c>
      <c r="F20" s="35" t="s">
        <v>395</v>
      </c>
      <c r="G20" s="35" t="s">
        <v>2611</v>
      </c>
      <c r="H20" s="35" t="s">
        <v>2619</v>
      </c>
      <c r="I20" s="35">
        <v>22</v>
      </c>
      <c r="J20" s="35">
        <f>VALUE(COUNTIF(Validation!$A$2:$H$47,D20))</f>
        <v>0</v>
      </c>
      <c r="K20" s="361">
        <f>IF(OR(M20="RFA",M20="UFA",M20="",M20=0),0,M20)</f>
        <v>935833</v>
      </c>
      <c r="L20" s="361">
        <f>IF(OR(N20="RFA",N20="UFA",N20="",N20=0),0,N20)</f>
        <v>0</v>
      </c>
      <c r="M20" s="358">
        <v>935833</v>
      </c>
      <c r="N20" s="358" t="s">
        <v>8</v>
      </c>
      <c r="O20" s="358">
        <v>0</v>
      </c>
      <c r="P20" s="358">
        <v>0</v>
      </c>
      <c r="Q20" s="358">
        <v>0</v>
      </c>
      <c r="R20" s="358">
        <v>0</v>
      </c>
      <c r="S20" s="358">
        <v>0</v>
      </c>
      <c r="T20" s="35">
        <f>COUNTIF(M20:S20,"&gt;0")</f>
        <v>1</v>
      </c>
      <c r="V20">
        <f t="shared" si="0"/>
        <v>1</v>
      </c>
      <c r="W20" s="35">
        <f t="shared" si="1"/>
        <v>1</v>
      </c>
      <c r="X20">
        <f t="shared" si="2"/>
        <v>0</v>
      </c>
    </row>
    <row r="21" spans="1:24" ht="15.75" x14ac:dyDescent="0.25">
      <c r="A21" t="str">
        <f>B21&amp;" "&amp;C21</f>
        <v>Antoine Morand</v>
      </c>
      <c r="B21" t="str">
        <f>RIGHT(D21,(LEN(D21)-1)-SEARCH(",",D21,1))</f>
        <v>Antoine</v>
      </c>
      <c r="C21" t="str">
        <f>LEFT(D21,SEARCH(",",D21,1)-1)</f>
        <v>Morand</v>
      </c>
      <c r="D21" s="39" t="s">
        <v>2223</v>
      </c>
      <c r="E21" s="35" t="s">
        <v>6</v>
      </c>
      <c r="F21" s="35" t="s">
        <v>395</v>
      </c>
      <c r="G21" s="35" t="s">
        <v>73</v>
      </c>
      <c r="H21" s="35" t="s">
        <v>398</v>
      </c>
      <c r="I21" s="35">
        <v>20</v>
      </c>
      <c r="J21" s="35">
        <f>VALUE(COUNTIF(Validation!$A$2:$H$47,D21))</f>
        <v>0</v>
      </c>
      <c r="K21" s="361">
        <f>IF(OR(M21="RFA",M21="UFA",M21="",M21=0),0,M21)</f>
        <v>927500</v>
      </c>
      <c r="L21" s="361">
        <f>IF(OR(N21="RFA",N21="UFA",N21="",N21=0),0,N21)</f>
        <v>927500</v>
      </c>
      <c r="M21" s="358">
        <v>927500</v>
      </c>
      <c r="N21" s="358">
        <v>927500</v>
      </c>
      <c r="O21" s="358">
        <v>927500</v>
      </c>
      <c r="P21" s="358" t="s">
        <v>8</v>
      </c>
      <c r="Q21" s="358">
        <v>0</v>
      </c>
      <c r="R21" s="358">
        <v>0</v>
      </c>
      <c r="S21" s="358">
        <v>0</v>
      </c>
      <c r="T21" s="35">
        <f>COUNTIF(M21:S21,"&gt;0")</f>
        <v>3</v>
      </c>
      <c r="V21">
        <f t="shared" si="0"/>
        <v>1</v>
      </c>
      <c r="W21" s="35">
        <f t="shared" si="1"/>
        <v>1</v>
      </c>
      <c r="X21">
        <f t="shared" si="2"/>
        <v>1</v>
      </c>
    </row>
    <row r="22" spans="1:24" ht="15.75" x14ac:dyDescent="0.25">
      <c r="A22" t="str">
        <f>B22&amp;" "&amp;C22</f>
        <v>Kiefer Sherwood</v>
      </c>
      <c r="B22" t="str">
        <f>RIGHT(D22,(LEN(D22)-1)-SEARCH(",",D22,1))</f>
        <v>Kiefer</v>
      </c>
      <c r="C22" t="str">
        <f>LEFT(D22,SEARCH(",",D22,1)-1)</f>
        <v>Sherwood</v>
      </c>
      <c r="D22" s="39" t="s">
        <v>2214</v>
      </c>
      <c r="E22" s="35" t="s">
        <v>6</v>
      </c>
      <c r="F22" s="35" t="s">
        <v>395</v>
      </c>
      <c r="G22" s="35" t="s">
        <v>2627</v>
      </c>
      <c r="H22" s="35" t="s">
        <v>2619</v>
      </c>
      <c r="I22" s="35">
        <v>24</v>
      </c>
      <c r="J22" s="35">
        <f>VALUE(COUNTIF(Validation!$A$2:$H$47,D22))</f>
        <v>0</v>
      </c>
      <c r="K22" s="361">
        <f>IF(OR(M22="RFA",M22="UFA",M22="",M22=0),0,M22)</f>
        <v>925000</v>
      </c>
      <c r="L22" s="361">
        <f>IF(OR(N22="RFA",N22="UFA",N22="",N22=0),0,N22)</f>
        <v>0</v>
      </c>
      <c r="M22" s="358">
        <v>925000</v>
      </c>
      <c r="N22" s="358" t="s">
        <v>8</v>
      </c>
      <c r="O22" s="358">
        <v>0</v>
      </c>
      <c r="P22" s="358">
        <v>0</v>
      </c>
      <c r="Q22" s="358">
        <v>0</v>
      </c>
      <c r="R22" s="358">
        <v>0</v>
      </c>
      <c r="S22" s="358">
        <v>0</v>
      </c>
      <c r="T22" s="35">
        <f>COUNTIF(M22:S22,"&gt;0")</f>
        <v>1</v>
      </c>
      <c r="V22">
        <f t="shared" si="0"/>
        <v>1</v>
      </c>
      <c r="W22" s="35">
        <f t="shared" si="1"/>
        <v>1</v>
      </c>
      <c r="X22">
        <f t="shared" si="2"/>
        <v>0</v>
      </c>
    </row>
    <row r="23" spans="1:24" ht="15.75" x14ac:dyDescent="0.25">
      <c r="A23" t="str">
        <f>B23&amp;" "&amp;C23</f>
        <v>Isac Lundeström</v>
      </c>
      <c r="B23" t="str">
        <f>RIGHT(D23,(LEN(D23)-1)-SEARCH(",",D23,1))</f>
        <v>Isac</v>
      </c>
      <c r="C23" t="str">
        <f>LEFT(D23,SEARCH(",",D23,1)-1)</f>
        <v>Lundeström</v>
      </c>
      <c r="D23" s="39" t="s">
        <v>2215</v>
      </c>
      <c r="E23" s="35" t="s">
        <v>6</v>
      </c>
      <c r="F23" s="35" t="s">
        <v>395</v>
      </c>
      <c r="G23" s="35" t="s">
        <v>2626</v>
      </c>
      <c r="H23" s="35" t="s">
        <v>2619</v>
      </c>
      <c r="I23" s="35">
        <v>19</v>
      </c>
      <c r="J23" s="35">
        <f>VALUE(COUNTIF(Validation!$A$2:$H$47,D23))</f>
        <v>0</v>
      </c>
      <c r="K23" s="361">
        <f>IF(OR(M23="RFA",M23="UFA",M23="",M23=0),0,M23)</f>
        <v>925000</v>
      </c>
      <c r="L23" s="361">
        <f>IF(OR(N23="RFA",N23="UFA",N23="",N23=0),0,N23)</f>
        <v>925000</v>
      </c>
      <c r="M23" s="358">
        <v>925000</v>
      </c>
      <c r="N23" s="358">
        <v>925000</v>
      </c>
      <c r="O23" s="358" t="s">
        <v>8</v>
      </c>
      <c r="P23" s="358">
        <v>0</v>
      </c>
      <c r="Q23" s="358">
        <v>0</v>
      </c>
      <c r="R23" s="358">
        <v>0</v>
      </c>
      <c r="S23" s="358">
        <v>0</v>
      </c>
      <c r="T23" s="35">
        <f>COUNTIF(M23:S23,"&gt;0")</f>
        <v>2</v>
      </c>
      <c r="V23">
        <f t="shared" si="0"/>
        <v>1</v>
      </c>
      <c r="W23" s="35">
        <f t="shared" si="1"/>
        <v>1</v>
      </c>
      <c r="X23">
        <f t="shared" si="2"/>
        <v>1</v>
      </c>
    </row>
    <row r="24" spans="1:24" ht="15.75" x14ac:dyDescent="0.25">
      <c r="A24" t="str">
        <f>B24&amp;" "&amp;C24</f>
        <v>Maxime Comtois</v>
      </c>
      <c r="B24" t="str">
        <f>RIGHT(D24,(LEN(D24)-1)-SEARCH(",",D24,1))</f>
        <v>Maxime</v>
      </c>
      <c r="C24" t="str">
        <f>LEFT(D24,SEARCH(",",D24,1)-1)</f>
        <v>Comtois</v>
      </c>
      <c r="D24" s="39" t="s">
        <v>2221</v>
      </c>
      <c r="E24" s="35" t="s">
        <v>6</v>
      </c>
      <c r="F24" s="35" t="s">
        <v>395</v>
      </c>
      <c r="G24" s="35" t="s">
        <v>2626</v>
      </c>
      <c r="H24" s="35" t="s">
        <v>2619</v>
      </c>
      <c r="I24" s="35">
        <v>20</v>
      </c>
      <c r="J24" s="35">
        <f>VALUE(COUNTIF(Validation!$A$2:$H$47,D24))</f>
        <v>0</v>
      </c>
      <c r="K24" s="361">
        <f>IF(OR(M24="RFA",M24="UFA",M24="",M24=0),0,M24)</f>
        <v>925000</v>
      </c>
      <c r="L24" s="361">
        <f>IF(OR(N24="RFA",N24="UFA",N24="",N24=0),0,N24)</f>
        <v>925000</v>
      </c>
      <c r="M24" s="358">
        <v>925000</v>
      </c>
      <c r="N24" s="358">
        <v>925000</v>
      </c>
      <c r="O24" s="358" t="s">
        <v>8</v>
      </c>
      <c r="P24" s="358">
        <v>0</v>
      </c>
      <c r="Q24" s="358">
        <v>0</v>
      </c>
      <c r="R24" s="358">
        <v>0</v>
      </c>
      <c r="S24" s="358">
        <v>0</v>
      </c>
      <c r="T24" s="35">
        <f>COUNTIF(M24:S24,"&gt;0")</f>
        <v>2</v>
      </c>
      <c r="V24">
        <f t="shared" si="0"/>
        <v>1</v>
      </c>
      <c r="W24" s="35">
        <f t="shared" si="1"/>
        <v>1</v>
      </c>
      <c r="X24">
        <f t="shared" si="2"/>
        <v>1</v>
      </c>
    </row>
    <row r="25" spans="1:24" ht="15.75" x14ac:dyDescent="0.25">
      <c r="A25" t="str">
        <f>B25&amp;" "&amp;C25</f>
        <v>Alex Dostie</v>
      </c>
      <c r="B25" t="str">
        <f>RIGHT(D25,(LEN(D25)-1)-SEARCH(",",D25,1))</f>
        <v>Alex</v>
      </c>
      <c r="C25" t="str">
        <f>LEFT(D25,SEARCH(",",D25,1)-1)</f>
        <v>Dostie</v>
      </c>
      <c r="D25" s="39" t="s">
        <v>2225</v>
      </c>
      <c r="E25" s="35" t="s">
        <v>6</v>
      </c>
      <c r="F25" s="35" t="s">
        <v>395</v>
      </c>
      <c r="G25" s="35" t="s">
        <v>73</v>
      </c>
      <c r="H25" s="35" t="s">
        <v>2619</v>
      </c>
      <c r="I25" s="35">
        <v>22</v>
      </c>
      <c r="J25" s="35">
        <f>VALUE(COUNTIF(Validation!$A$2:$H$47,D25))</f>
        <v>0</v>
      </c>
      <c r="K25" s="361">
        <f>IF(OR(M25="RFA",M25="UFA",M25="",M25=0),0,M25)</f>
        <v>925000</v>
      </c>
      <c r="L25" s="361">
        <f>IF(OR(N25="RFA",N25="UFA",N25="",N25=0),0,N25)</f>
        <v>0</v>
      </c>
      <c r="M25" s="358">
        <v>925000</v>
      </c>
      <c r="N25" s="358" t="s">
        <v>8</v>
      </c>
      <c r="O25" s="358">
        <v>0</v>
      </c>
      <c r="P25" s="358">
        <v>0</v>
      </c>
      <c r="Q25" s="358">
        <v>0</v>
      </c>
      <c r="R25" s="358">
        <v>0</v>
      </c>
      <c r="S25" s="358">
        <v>0</v>
      </c>
      <c r="T25" s="35">
        <f>COUNTIF(M25:S25,"&gt;0")</f>
        <v>1</v>
      </c>
      <c r="V25">
        <f t="shared" si="0"/>
        <v>1</v>
      </c>
      <c r="W25" s="35">
        <f t="shared" si="1"/>
        <v>1</v>
      </c>
      <c r="X25">
        <f t="shared" si="2"/>
        <v>0</v>
      </c>
    </row>
    <row r="26" spans="1:24" ht="15.75" x14ac:dyDescent="0.25">
      <c r="A26" t="str">
        <f>B26&amp;" "&amp;C26</f>
        <v>Simon Benoit</v>
      </c>
      <c r="B26" t="str">
        <f>RIGHT(D26,(LEN(D26)-1)-SEARCH(",",D26,1))</f>
        <v>Simon</v>
      </c>
      <c r="C26" t="str">
        <f>LEFT(D26,SEARCH(",",D26,1)-1)</f>
        <v>Benoit</v>
      </c>
      <c r="D26" s="39" t="s">
        <v>2781</v>
      </c>
      <c r="E26" s="35" t="s">
        <v>6</v>
      </c>
      <c r="F26" s="35" t="s">
        <v>395</v>
      </c>
      <c r="G26" s="35" t="s">
        <v>2618</v>
      </c>
      <c r="H26" s="35" t="s">
        <v>2619</v>
      </c>
      <c r="I26" s="35">
        <v>20</v>
      </c>
      <c r="J26" s="35">
        <f>VALUE(COUNTIF(Validation!$A$2:$H$47,D26))</f>
        <v>0</v>
      </c>
      <c r="K26" s="361">
        <f>IF(OR(M26="RFA",M26="UFA",M26="",M26=0),0,M26)</f>
        <v>925000</v>
      </c>
      <c r="L26" s="361">
        <f>IF(OR(N26="RFA",N26="UFA",N26="",N26=0),0,N26)</f>
        <v>925000</v>
      </c>
      <c r="M26" s="358">
        <v>925000</v>
      </c>
      <c r="N26" s="358">
        <v>925000</v>
      </c>
      <c r="O26" s="358">
        <v>925000</v>
      </c>
      <c r="P26" s="358" t="s">
        <v>8</v>
      </c>
      <c r="Q26" s="358">
        <v>0</v>
      </c>
      <c r="R26" s="358">
        <v>0</v>
      </c>
      <c r="S26" s="358">
        <v>0</v>
      </c>
      <c r="T26" s="35">
        <f>COUNTIF(M26:S26,"&gt;0")</f>
        <v>3</v>
      </c>
      <c r="V26">
        <f t="shared" si="0"/>
        <v>1</v>
      </c>
      <c r="W26" s="35">
        <f t="shared" si="1"/>
        <v>1</v>
      </c>
      <c r="X26">
        <f t="shared" si="2"/>
        <v>1</v>
      </c>
    </row>
    <row r="27" spans="1:24" ht="15.75" x14ac:dyDescent="0.25">
      <c r="A27" t="str">
        <f>B27&amp;" "&amp;C27</f>
        <v>Angus Redmond</v>
      </c>
      <c r="B27" t="str">
        <f>RIGHT(D27,(LEN(D27)-1)-SEARCH(",",D27,1))</f>
        <v>Angus</v>
      </c>
      <c r="C27" t="str">
        <f>LEFT(D27,SEARCH(",",D27,1)-1)</f>
        <v>Redmond</v>
      </c>
      <c r="D27" s="39" t="s">
        <v>2220</v>
      </c>
      <c r="E27" s="35" t="s">
        <v>6</v>
      </c>
      <c r="F27" s="35" t="s">
        <v>395</v>
      </c>
      <c r="G27" s="35" t="s">
        <v>128</v>
      </c>
      <c r="H27" s="35" t="s">
        <v>2619</v>
      </c>
      <c r="I27" s="35">
        <v>23</v>
      </c>
      <c r="J27" s="35">
        <f>VALUE(COUNTIF(Validation!$A$2:$H$47,D27))</f>
        <v>0</v>
      </c>
      <c r="K27" s="361">
        <f>IF(OR(M27="RFA",M27="UFA",M27="",M27=0),0,M27)</f>
        <v>925000</v>
      </c>
      <c r="L27" s="361">
        <f>IF(OR(N27="RFA",N27="UFA",N27="",N27=0),0,N27)</f>
        <v>0</v>
      </c>
      <c r="M27" s="358">
        <v>925000</v>
      </c>
      <c r="N27" s="358" t="s">
        <v>8</v>
      </c>
      <c r="O27" s="358">
        <v>0</v>
      </c>
      <c r="P27" s="358">
        <v>0</v>
      </c>
      <c r="Q27" s="358">
        <v>0</v>
      </c>
      <c r="R27" s="358">
        <v>0</v>
      </c>
      <c r="S27" s="358">
        <v>0</v>
      </c>
      <c r="T27" s="35">
        <f>COUNTIF(M27:S27,"&gt;0")</f>
        <v>1</v>
      </c>
      <c r="V27">
        <f t="shared" si="0"/>
        <v>1</v>
      </c>
      <c r="W27" s="35">
        <f t="shared" si="1"/>
        <v>1</v>
      </c>
      <c r="X27">
        <f t="shared" si="2"/>
        <v>0</v>
      </c>
    </row>
    <row r="28" spans="1:24" ht="15.75" x14ac:dyDescent="0.25">
      <c r="A28" t="str">
        <f>B28&amp;" "&amp;C28</f>
        <v>Lukas Dostal</v>
      </c>
      <c r="B28" t="str">
        <f>RIGHT(D28,(LEN(D28)-1)-SEARCH(",",D28,1))</f>
        <v>Lukas</v>
      </c>
      <c r="C28" t="str">
        <f>LEFT(D28,SEARCH(",",D28,1)-1)</f>
        <v>Dostal</v>
      </c>
      <c r="D28" s="39" t="s">
        <v>2782</v>
      </c>
      <c r="E28" s="35" t="s">
        <v>6</v>
      </c>
      <c r="F28" s="35" t="s">
        <v>395</v>
      </c>
      <c r="G28" s="35" t="s">
        <v>128</v>
      </c>
      <c r="H28" s="35" t="s">
        <v>2619</v>
      </c>
      <c r="I28" s="35">
        <v>19</v>
      </c>
      <c r="J28" s="35">
        <f>VALUE(COUNTIF(Validation!$A$2:$H$47,D28))</f>
        <v>0</v>
      </c>
      <c r="K28" s="361">
        <f>IF(OR(M28="RFA",M28="UFA",M28="",M28=0),0,M28)</f>
        <v>925000</v>
      </c>
      <c r="L28" s="361">
        <f>IF(OR(N28="RFA",N28="UFA",N28="",N28=0),0,N28)</f>
        <v>925000</v>
      </c>
      <c r="M28" s="358">
        <v>925000</v>
      </c>
      <c r="N28" s="358">
        <v>925000</v>
      </c>
      <c r="O28" s="358">
        <v>925000</v>
      </c>
      <c r="P28" s="358" t="s">
        <v>8</v>
      </c>
      <c r="Q28" s="358">
        <v>0</v>
      </c>
      <c r="R28" s="358">
        <v>0</v>
      </c>
      <c r="S28" s="358">
        <v>0</v>
      </c>
      <c r="T28" s="35">
        <f>COUNTIF(M28:S28,"&gt;0")</f>
        <v>3</v>
      </c>
      <c r="V28">
        <f t="shared" si="0"/>
        <v>1</v>
      </c>
      <c r="W28" s="35">
        <f t="shared" si="1"/>
        <v>1</v>
      </c>
      <c r="X28">
        <f t="shared" si="2"/>
        <v>1</v>
      </c>
    </row>
    <row r="29" spans="1:24" ht="15.75" x14ac:dyDescent="0.25">
      <c r="A29" t="str">
        <f>B29&amp;" "&amp;C29</f>
        <v>Jack Kopacka</v>
      </c>
      <c r="B29" t="str">
        <f>RIGHT(D29,(LEN(D29)-1)-SEARCH(",",D29,1))</f>
        <v>Jack</v>
      </c>
      <c r="C29" t="str">
        <f>LEFT(D29,SEARCH(",",D29,1)-1)</f>
        <v>Kopacka</v>
      </c>
      <c r="D29" s="39" t="s">
        <v>2228</v>
      </c>
      <c r="E29" s="35" t="s">
        <v>6</v>
      </c>
      <c r="F29" s="35" t="s">
        <v>395</v>
      </c>
      <c r="G29" s="9" t="s">
        <v>2613</v>
      </c>
      <c r="H29" s="9" t="s">
        <v>2619</v>
      </c>
      <c r="I29" s="9">
        <v>21</v>
      </c>
      <c r="J29" s="35">
        <f>VALUE(COUNTIF(Validation!$A$2:$H$47,D29))</f>
        <v>0</v>
      </c>
      <c r="K29" s="361">
        <f>IF(OR(M29="RFA",M29="UFA",M29="",M29=0),0,M29)</f>
        <v>910833</v>
      </c>
      <c r="L29" s="361">
        <f>IF(OR(N29="RFA",N29="UFA",N29="",N29=0),0,N29)</f>
        <v>910833</v>
      </c>
      <c r="M29" s="358">
        <v>910833</v>
      </c>
      <c r="N29" s="358">
        <v>910833</v>
      </c>
      <c r="O29" s="358" t="s">
        <v>8</v>
      </c>
      <c r="P29" s="358">
        <v>0</v>
      </c>
      <c r="Q29" s="358">
        <v>0</v>
      </c>
      <c r="R29" s="358">
        <v>0</v>
      </c>
      <c r="S29" s="358">
        <v>0</v>
      </c>
      <c r="T29" s="35">
        <f>COUNTIF(M29:S29,"&gt;0")</f>
        <v>2</v>
      </c>
      <c r="V29">
        <f t="shared" si="0"/>
        <v>1</v>
      </c>
      <c r="W29" s="35">
        <f t="shared" si="1"/>
        <v>1</v>
      </c>
      <c r="X29">
        <f t="shared" si="2"/>
        <v>1</v>
      </c>
    </row>
    <row r="30" spans="1:24" ht="15.75" x14ac:dyDescent="0.25">
      <c r="A30" t="str">
        <f>B30&amp;" "&amp;C30</f>
        <v>Josh Mahura</v>
      </c>
      <c r="B30" t="str">
        <f>RIGHT(D30,(LEN(D30)-1)-SEARCH(",",D30,1))</f>
        <v>Josh</v>
      </c>
      <c r="C30" t="str">
        <f>LEFT(D30,SEARCH(",",D30,1)-1)</f>
        <v>Mahura</v>
      </c>
      <c r="D30" s="39" t="s">
        <v>2227</v>
      </c>
      <c r="E30" s="35" t="s">
        <v>6</v>
      </c>
      <c r="F30" s="35" t="s">
        <v>395</v>
      </c>
      <c r="G30" s="35" t="s">
        <v>2618</v>
      </c>
      <c r="H30" s="35" t="s">
        <v>2619</v>
      </c>
      <c r="I30" s="35">
        <v>21</v>
      </c>
      <c r="J30" s="35">
        <f>VALUE(COUNTIF(Validation!$A$2:$H$47,D30))</f>
        <v>0</v>
      </c>
      <c r="K30" s="361">
        <f>IF(OR(M30="RFA",M30="UFA",M30="",M30=0),0,M30)</f>
        <v>910833</v>
      </c>
      <c r="L30" s="361">
        <f>IF(OR(N30="RFA",N30="UFA",N30="",N30=0),0,N30)</f>
        <v>910833</v>
      </c>
      <c r="M30" s="358">
        <v>910833</v>
      </c>
      <c r="N30" s="358">
        <v>910833</v>
      </c>
      <c r="O30" s="358" t="s">
        <v>8</v>
      </c>
      <c r="P30" s="358">
        <v>0</v>
      </c>
      <c r="Q30" s="358">
        <v>0</v>
      </c>
      <c r="R30" s="358">
        <v>0</v>
      </c>
      <c r="S30" s="358">
        <v>0</v>
      </c>
      <c r="T30" s="35">
        <f>COUNTIF(M30:S30,"&gt;0")</f>
        <v>2</v>
      </c>
      <c r="V30">
        <f t="shared" si="0"/>
        <v>1</v>
      </c>
      <c r="W30" s="35">
        <f t="shared" si="1"/>
        <v>1</v>
      </c>
      <c r="X30">
        <f t="shared" si="2"/>
        <v>1</v>
      </c>
    </row>
    <row r="31" spans="1:24" ht="15.75" x14ac:dyDescent="0.25">
      <c r="A31" t="str">
        <f>B31&amp;" "&amp;C31</f>
        <v>Jacob Larsson</v>
      </c>
      <c r="B31" t="str">
        <f>RIGHT(D31,(LEN(D31)-1)-SEARCH(",",D31,1))</f>
        <v>Jacob</v>
      </c>
      <c r="C31" t="str">
        <f>LEFT(D31,SEARCH(",",D31,1)-1)</f>
        <v>Larsson</v>
      </c>
      <c r="D31" s="39" t="s">
        <v>2217</v>
      </c>
      <c r="E31" s="35" t="s">
        <v>6</v>
      </c>
      <c r="F31" s="35" t="s">
        <v>395</v>
      </c>
      <c r="G31" s="35" t="s">
        <v>2618</v>
      </c>
      <c r="H31" s="35" t="s">
        <v>2619</v>
      </c>
      <c r="I31" s="35">
        <v>22</v>
      </c>
      <c r="J31" s="35">
        <f>VALUE(COUNTIF(Validation!$A$2:$H$47,D31))</f>
        <v>0</v>
      </c>
      <c r="K31" s="361">
        <f>IF(OR(M31="RFA",M31="UFA",M31="",M31=0),0,M31)</f>
        <v>894166</v>
      </c>
      <c r="L31" s="361">
        <f>IF(OR(N31="RFA",N31="UFA",N31="",N31=0),0,N31)</f>
        <v>0</v>
      </c>
      <c r="M31" s="358">
        <v>894166</v>
      </c>
      <c r="N31" s="358" t="s">
        <v>8</v>
      </c>
      <c r="O31" s="358">
        <v>0</v>
      </c>
      <c r="P31" s="358">
        <v>0</v>
      </c>
      <c r="Q31" s="358">
        <v>0</v>
      </c>
      <c r="R31" s="358">
        <v>0</v>
      </c>
      <c r="S31" s="358">
        <v>0</v>
      </c>
      <c r="T31" s="35">
        <f>COUNTIF(M31:S31,"&gt;0")</f>
        <v>1</v>
      </c>
      <c r="V31">
        <f t="shared" si="0"/>
        <v>1</v>
      </c>
      <c r="W31" s="35">
        <f t="shared" si="1"/>
        <v>1</v>
      </c>
      <c r="X31">
        <f t="shared" si="2"/>
        <v>0</v>
      </c>
    </row>
    <row r="32" spans="1:24" ht="15.75" x14ac:dyDescent="0.25">
      <c r="A32" t="str">
        <f>B32&amp;" "&amp;C32</f>
        <v>Brendan Guhle</v>
      </c>
      <c r="B32" t="str">
        <f>RIGHT(D32,(LEN(D32)-1)-SEARCH(",",D32,1))</f>
        <v>Brendan</v>
      </c>
      <c r="C32" t="str">
        <f>LEFT(D32,SEARCH(",",D32,1)-1)</f>
        <v>Guhle</v>
      </c>
      <c r="D32" s="39" t="s">
        <v>1428</v>
      </c>
      <c r="E32" s="35" t="s">
        <v>6</v>
      </c>
      <c r="F32" s="35" t="s">
        <v>395</v>
      </c>
      <c r="G32" s="35" t="s">
        <v>2618</v>
      </c>
      <c r="H32" s="35" t="s">
        <v>2612</v>
      </c>
      <c r="I32" s="35">
        <v>21</v>
      </c>
      <c r="J32" s="35">
        <f>VALUE(COUNTIF(Validation!$A$2:$H$47,D32))</f>
        <v>0</v>
      </c>
      <c r="K32" s="361">
        <f>IF(OR(M32="RFA",M32="UFA",M32="",M32=0),0,M32)</f>
        <v>888333</v>
      </c>
      <c r="L32" s="361">
        <f>IF(OR(N32="RFA",N32="UFA",N32="",N32=0),0,N32)</f>
        <v>0</v>
      </c>
      <c r="M32" s="358">
        <v>888333</v>
      </c>
      <c r="N32" s="358" t="s">
        <v>8</v>
      </c>
      <c r="O32" s="358">
        <v>0</v>
      </c>
      <c r="P32" s="358">
        <v>0</v>
      </c>
      <c r="Q32" s="358">
        <v>0</v>
      </c>
      <c r="R32" s="358">
        <v>0</v>
      </c>
      <c r="S32" s="358">
        <v>0</v>
      </c>
      <c r="T32" s="35">
        <f>COUNTIF(M32:S32,"&gt;0")</f>
        <v>1</v>
      </c>
      <c r="V32">
        <f t="shared" si="0"/>
        <v>1</v>
      </c>
      <c r="W32" s="35">
        <f t="shared" si="1"/>
        <v>1</v>
      </c>
      <c r="X32">
        <f t="shared" si="2"/>
        <v>0</v>
      </c>
    </row>
    <row r="33" spans="1:24" ht="15.75" x14ac:dyDescent="0.25">
      <c r="A33" t="str">
        <f>B33&amp;" "&amp;C33</f>
        <v>Olle ErikssonEk</v>
      </c>
      <c r="B33" t="str">
        <f>RIGHT(D33,(LEN(D33)-1)-SEARCH(",",D33,1))</f>
        <v>Olle</v>
      </c>
      <c r="C33" t="str">
        <f>LEFT(D33,SEARCH(",",D33,1)-1)</f>
        <v>ErikssonEk</v>
      </c>
      <c r="D33" s="39" t="s">
        <v>2890</v>
      </c>
      <c r="E33" s="35" t="s">
        <v>6</v>
      </c>
      <c r="F33" s="35" t="s">
        <v>395</v>
      </c>
      <c r="G33" s="35" t="s">
        <v>128</v>
      </c>
      <c r="H33" s="35" t="s">
        <v>2619</v>
      </c>
      <c r="I33" s="35">
        <v>19</v>
      </c>
      <c r="J33" s="35">
        <f>VALUE(COUNTIF(Validation!$A$2:$H$47,D33))</f>
        <v>0</v>
      </c>
      <c r="K33" s="361">
        <f>IF(OR(M33="RFA",M33="UFA",M33="",M33=0),0,M33)</f>
        <v>878889</v>
      </c>
      <c r="L33" s="361">
        <f>IF(OR(N33="RFA",N33="UFA",N33="",N33=0),0,N33)</f>
        <v>878889</v>
      </c>
      <c r="M33" s="358">
        <v>878889</v>
      </c>
      <c r="N33" s="358">
        <v>878889</v>
      </c>
      <c r="O33" s="358">
        <v>878889</v>
      </c>
      <c r="P33" s="358" t="s">
        <v>8</v>
      </c>
      <c r="Q33" s="358">
        <v>0</v>
      </c>
      <c r="R33" s="358">
        <v>0</v>
      </c>
      <c r="S33" s="358">
        <v>0</v>
      </c>
      <c r="T33" s="35">
        <f>COUNTIF(M33:S33,"&gt;0")</f>
        <v>3</v>
      </c>
      <c r="V33">
        <f t="shared" si="0"/>
        <v>1</v>
      </c>
      <c r="W33" s="35">
        <f t="shared" si="1"/>
        <v>1</v>
      </c>
      <c r="X33">
        <f t="shared" si="2"/>
        <v>1</v>
      </c>
    </row>
    <row r="34" spans="1:24" ht="15.75" x14ac:dyDescent="0.25">
      <c r="A34" t="str">
        <f>B34&amp;" "&amp;C34</f>
        <v>Max Jones</v>
      </c>
      <c r="B34" t="str">
        <f>RIGHT(D34,(LEN(D34)-1)-SEARCH(",",D34,1))</f>
        <v>Max</v>
      </c>
      <c r="C34" t="str">
        <f>LEFT(D34,SEARCH(",",D34,1)-1)</f>
        <v>Jones</v>
      </c>
      <c r="D34" s="39" t="s">
        <v>2218</v>
      </c>
      <c r="E34" s="35" t="s">
        <v>6</v>
      </c>
      <c r="F34" s="35" t="s">
        <v>395</v>
      </c>
      <c r="G34" s="35" t="s">
        <v>2613</v>
      </c>
      <c r="H34" s="35" t="s">
        <v>2619</v>
      </c>
      <c r="I34" s="35">
        <v>21</v>
      </c>
      <c r="J34" s="35">
        <f>VALUE(COUNTIF(Validation!$A$2:$H$47,D34))</f>
        <v>0</v>
      </c>
      <c r="K34" s="361">
        <f>IF(OR(M34="RFA",M34="UFA",M34="",M34=0),0,M34)</f>
        <v>863333</v>
      </c>
      <c r="L34" s="361">
        <f>IF(OR(N34="RFA",N34="UFA",N34="",N34=0),0,N34)</f>
        <v>863333</v>
      </c>
      <c r="M34" s="358">
        <v>863333</v>
      </c>
      <c r="N34" s="358">
        <v>863333</v>
      </c>
      <c r="O34" s="358" t="s">
        <v>8</v>
      </c>
      <c r="P34" s="358">
        <v>0</v>
      </c>
      <c r="Q34" s="358">
        <v>0</v>
      </c>
      <c r="R34" s="358">
        <v>0</v>
      </c>
      <c r="S34" s="358">
        <v>0</v>
      </c>
      <c r="T34" s="35">
        <f>COUNTIF(M34:S34,"&gt;0")</f>
        <v>2</v>
      </c>
      <c r="V34">
        <f t="shared" si="0"/>
        <v>1</v>
      </c>
      <c r="W34" s="35">
        <f t="shared" si="1"/>
        <v>1</v>
      </c>
      <c r="X34">
        <f t="shared" si="2"/>
        <v>1</v>
      </c>
    </row>
    <row r="35" spans="1:24" ht="15.75" x14ac:dyDescent="0.25">
      <c r="A35" t="str">
        <f>B35&amp;" "&amp;C35</f>
        <v>Sam Steel</v>
      </c>
      <c r="B35" t="str">
        <f>RIGHT(D35,(LEN(D35)-1)-SEARCH(",",D35,1))</f>
        <v>Sam</v>
      </c>
      <c r="C35" t="str">
        <f>LEFT(D35,SEARCH(",",D35,1)-1)</f>
        <v>Steel</v>
      </c>
      <c r="D35" s="39" t="s">
        <v>2219</v>
      </c>
      <c r="E35" s="35" t="s">
        <v>6</v>
      </c>
      <c r="F35" s="35" t="s">
        <v>395</v>
      </c>
      <c r="G35" s="35" t="s">
        <v>73</v>
      </c>
      <c r="H35" s="35" t="s">
        <v>2619</v>
      </c>
      <c r="I35" s="35">
        <v>21</v>
      </c>
      <c r="J35" s="35">
        <f>VALUE(COUNTIF(Validation!$A$2:$H$47,D35))</f>
        <v>0</v>
      </c>
      <c r="K35" s="361">
        <f>IF(OR(M35="RFA",M35="UFA",M35="",M35=0),0,M35)</f>
        <v>863333</v>
      </c>
      <c r="L35" s="361">
        <f>IF(OR(N35="RFA",N35="UFA",N35="",N35=0),0,N35)</f>
        <v>863333</v>
      </c>
      <c r="M35" s="358">
        <v>863333</v>
      </c>
      <c r="N35" s="358">
        <v>863333</v>
      </c>
      <c r="O35" s="358" t="s">
        <v>8</v>
      </c>
      <c r="P35" s="358">
        <v>0</v>
      </c>
      <c r="Q35" s="358">
        <v>0</v>
      </c>
      <c r="R35" s="358">
        <v>0</v>
      </c>
      <c r="S35" s="358">
        <v>0</v>
      </c>
      <c r="T35" s="35">
        <f>COUNTIF(M35:S35,"&gt;0")</f>
        <v>2</v>
      </c>
      <c r="V35">
        <f t="shared" si="0"/>
        <v>1</v>
      </c>
      <c r="W35" s="35">
        <f t="shared" si="1"/>
        <v>1</v>
      </c>
      <c r="X35">
        <f t="shared" si="2"/>
        <v>1</v>
      </c>
    </row>
    <row r="36" spans="1:24" ht="15.75" x14ac:dyDescent="0.25">
      <c r="A36" t="str">
        <f>B36&amp;" "&amp;C36</f>
        <v>Korbinian Holzer</v>
      </c>
      <c r="B36" t="str">
        <f>RIGHT(D36,(LEN(D36)-1)-SEARCH(",",D36,1))</f>
        <v>Korbinian</v>
      </c>
      <c r="C36" t="str">
        <f>LEFT(D36,SEARCH(",",D36,1)-1)</f>
        <v>Holzer</v>
      </c>
      <c r="D36" s="39" t="s">
        <v>2210</v>
      </c>
      <c r="E36" s="35" t="s">
        <v>6</v>
      </c>
      <c r="F36" s="35">
        <v>0</v>
      </c>
      <c r="G36" s="9" t="s">
        <v>2617</v>
      </c>
      <c r="H36" s="9" t="s">
        <v>2612</v>
      </c>
      <c r="I36" s="9">
        <v>31</v>
      </c>
      <c r="J36" s="35">
        <f>VALUE(COUNTIF(Validation!$A$2:$H$47,D36))</f>
        <v>0</v>
      </c>
      <c r="K36" s="361">
        <f>IF(OR(M36="RFA",M36="UFA",M36="",M36=0),0,M36)</f>
        <v>850000</v>
      </c>
      <c r="L36" s="361">
        <f>IF(OR(N36="RFA",N36="UFA",N36="",N36=0),0,N36)</f>
        <v>0</v>
      </c>
      <c r="M36" s="358">
        <v>850000</v>
      </c>
      <c r="N36" s="358" t="s">
        <v>7</v>
      </c>
      <c r="O36" s="358">
        <v>0</v>
      </c>
      <c r="P36" s="358">
        <v>0</v>
      </c>
      <c r="Q36" s="358">
        <v>0</v>
      </c>
      <c r="R36" s="358">
        <v>0</v>
      </c>
      <c r="S36" s="358">
        <v>0</v>
      </c>
      <c r="T36" s="35">
        <f>COUNTIF(M36:S36,"&gt;0")</f>
        <v>1</v>
      </c>
      <c r="V36">
        <f t="shared" si="0"/>
        <v>1</v>
      </c>
      <c r="W36" s="35">
        <f t="shared" si="1"/>
        <v>0</v>
      </c>
      <c r="X36">
        <f t="shared" si="2"/>
        <v>0</v>
      </c>
    </row>
    <row r="37" spans="1:24" ht="15.75" x14ac:dyDescent="0.25">
      <c r="A37" t="str">
        <f>B37&amp;" "&amp;C37</f>
        <v>Daniel Sprong</v>
      </c>
      <c r="B37" t="str">
        <f>RIGHT(D37,(LEN(D37)-1)-SEARCH(",",D37,1))</f>
        <v>Daniel</v>
      </c>
      <c r="C37" t="str">
        <f>LEFT(D37,SEARCH(",",D37,1)-1)</f>
        <v>Sprong</v>
      </c>
      <c r="D37" s="39" t="s">
        <v>1885</v>
      </c>
      <c r="E37" s="35" t="s">
        <v>6</v>
      </c>
      <c r="F37" s="35">
        <v>0</v>
      </c>
      <c r="G37" s="35" t="s">
        <v>2611</v>
      </c>
      <c r="H37" s="35" t="s">
        <v>2612</v>
      </c>
      <c r="I37" s="35">
        <v>22</v>
      </c>
      <c r="J37" s="35">
        <f>VALUE(COUNTIF(Validation!$A$2:$H$47,D37))</f>
        <v>0</v>
      </c>
      <c r="K37" s="361">
        <f>IF(OR(M37="RFA",M37="UFA",M37="",M37=0),0,M37)</f>
        <v>750000</v>
      </c>
      <c r="L37" s="361">
        <f>IF(OR(N37="RFA",N37="UFA",N37="",N37=0),0,N37)</f>
        <v>0</v>
      </c>
      <c r="M37" s="358">
        <v>750000</v>
      </c>
      <c r="N37" s="358" t="s">
        <v>8</v>
      </c>
      <c r="O37" s="358">
        <v>0</v>
      </c>
      <c r="P37" s="358">
        <v>0</v>
      </c>
      <c r="Q37" s="358">
        <v>0</v>
      </c>
      <c r="R37" s="358">
        <v>0</v>
      </c>
      <c r="S37" s="358">
        <v>0</v>
      </c>
      <c r="T37" s="35">
        <f>COUNTIF(M37:S37,"&gt;0")</f>
        <v>1</v>
      </c>
      <c r="V37">
        <f t="shared" si="0"/>
        <v>1</v>
      </c>
      <c r="W37" s="35">
        <f t="shared" si="1"/>
        <v>0</v>
      </c>
      <c r="X37">
        <f t="shared" si="2"/>
        <v>0</v>
      </c>
    </row>
    <row r="38" spans="1:24" ht="15.75" x14ac:dyDescent="0.25">
      <c r="A38" t="str">
        <f>B38&amp;" "&amp;C38</f>
        <v>Anthony Stolarz</v>
      </c>
      <c r="B38" t="str">
        <f>RIGHT(D38,(LEN(D38)-1)-SEARCH(",",D38,1))</f>
        <v>Anthony</v>
      </c>
      <c r="C38" t="str">
        <f>LEFT(D38,SEARCH(",",D38,1)-1)</f>
        <v>Stolarz</v>
      </c>
      <c r="D38" s="39" t="s">
        <v>1867</v>
      </c>
      <c r="E38" s="35" t="s">
        <v>6</v>
      </c>
      <c r="F38" s="35">
        <v>0</v>
      </c>
      <c r="G38" s="35" t="s">
        <v>128</v>
      </c>
      <c r="H38" s="35" t="s">
        <v>2612</v>
      </c>
      <c r="I38" s="35">
        <v>25</v>
      </c>
      <c r="J38" s="35">
        <f>VALUE(COUNTIF(Validation!$A$2:$H$47,D38))</f>
        <v>0</v>
      </c>
      <c r="K38" s="361">
        <f>IF(OR(M38="RFA",M38="UFA",M38="",M38=0),0,M38)</f>
        <v>750000</v>
      </c>
      <c r="L38" s="361">
        <f>IF(OR(N38="RFA",N38="UFA",N38="",N38=0),0,N38)</f>
        <v>750000</v>
      </c>
      <c r="M38" s="358">
        <v>750000</v>
      </c>
      <c r="N38" s="358">
        <v>750000</v>
      </c>
      <c r="O38" s="358" t="s">
        <v>7</v>
      </c>
      <c r="P38" s="358">
        <v>0</v>
      </c>
      <c r="Q38" s="358">
        <v>0</v>
      </c>
      <c r="R38" s="358">
        <v>0</v>
      </c>
      <c r="S38" s="358">
        <v>0</v>
      </c>
      <c r="T38" s="35">
        <f>COUNTIF(M38:S38,"&gt;0")</f>
        <v>2</v>
      </c>
      <c r="V38">
        <f t="shared" si="0"/>
        <v>1</v>
      </c>
      <c r="W38" s="35">
        <f t="shared" si="1"/>
        <v>0</v>
      </c>
      <c r="X38">
        <f t="shared" si="2"/>
        <v>1</v>
      </c>
    </row>
    <row r="39" spans="1:24" ht="15.75" x14ac:dyDescent="0.25">
      <c r="A39" t="str">
        <f>B39&amp;" "&amp;C39</f>
        <v>Derek Grant</v>
      </c>
      <c r="B39" t="str">
        <f>RIGHT(D39,(LEN(D39)-1)-SEARCH(",",D39,1))</f>
        <v>Derek</v>
      </c>
      <c r="C39" t="str">
        <f>LEFT(D39,SEARCH(",",D39,1)-1)</f>
        <v>Grant</v>
      </c>
      <c r="D39" s="39" t="s">
        <v>1887</v>
      </c>
      <c r="E39" s="35" t="s">
        <v>6</v>
      </c>
      <c r="F39" s="35">
        <v>0</v>
      </c>
      <c r="G39" s="35" t="s">
        <v>2627</v>
      </c>
      <c r="H39" s="35" t="s">
        <v>2612</v>
      </c>
      <c r="I39" s="35">
        <v>29</v>
      </c>
      <c r="J39" s="35">
        <f>VALUE(COUNTIF(Validation!$A$2:$H$47,D39))</f>
        <v>0</v>
      </c>
      <c r="K39" s="361">
        <f>IF(OR(M39="RFA",M39="UFA",M39="",M39=0),0,M39)</f>
        <v>700000</v>
      </c>
      <c r="L39" s="361">
        <f>IF(OR(N39="RFA",N39="UFA",N39="",N39=0),0,N39)</f>
        <v>0</v>
      </c>
      <c r="M39" s="358">
        <v>700000</v>
      </c>
      <c r="N39" s="358" t="s">
        <v>7</v>
      </c>
      <c r="O39" s="358">
        <v>0</v>
      </c>
      <c r="P39" s="358">
        <v>0</v>
      </c>
      <c r="Q39" s="358">
        <v>0</v>
      </c>
      <c r="R39" s="358">
        <v>0</v>
      </c>
      <c r="S39" s="358">
        <v>0</v>
      </c>
      <c r="T39" s="35">
        <f>COUNTIF(M39:S39,"&gt;0")</f>
        <v>1</v>
      </c>
      <c r="V39">
        <f t="shared" si="0"/>
        <v>1</v>
      </c>
      <c r="W39" s="35">
        <f t="shared" si="1"/>
        <v>0</v>
      </c>
      <c r="X39">
        <f t="shared" si="2"/>
        <v>0</v>
      </c>
    </row>
    <row r="40" spans="1:24" ht="15.75" x14ac:dyDescent="0.25">
      <c r="A40" t="str">
        <f>B40&amp;" "&amp;C40</f>
        <v>Andrew Poturalski</v>
      </c>
      <c r="B40" t="str">
        <f>RIGHT(D40,(LEN(D40)-1)-SEARCH(",",D40,1))</f>
        <v>Andrew</v>
      </c>
      <c r="C40" t="str">
        <f>LEFT(D40,SEARCH(",",D40,1)-1)</f>
        <v>Poturalski</v>
      </c>
      <c r="D40" s="39" t="s">
        <v>1686</v>
      </c>
      <c r="E40" s="35" t="s">
        <v>6</v>
      </c>
      <c r="F40" s="35">
        <v>0</v>
      </c>
      <c r="G40" s="9" t="s">
        <v>73</v>
      </c>
      <c r="H40" s="9" t="s">
        <v>2619</v>
      </c>
      <c r="I40" s="9">
        <v>25</v>
      </c>
      <c r="J40" s="35">
        <f>VALUE(COUNTIF(Validation!$A$2:$H$47,D40))</f>
        <v>0</v>
      </c>
      <c r="K40" s="361">
        <f>IF(OR(M40="RFA",M40="UFA",M40="",M40=0),0,M40)</f>
        <v>700000</v>
      </c>
      <c r="L40" s="361">
        <f>IF(OR(N40="RFA",N40="UFA",N40="",N40=0),0,N40)</f>
        <v>0</v>
      </c>
      <c r="M40" s="358">
        <v>700000</v>
      </c>
      <c r="N40" s="358" t="s">
        <v>8</v>
      </c>
      <c r="O40" s="358">
        <v>0</v>
      </c>
      <c r="P40" s="358">
        <v>0</v>
      </c>
      <c r="Q40" s="358">
        <v>0</v>
      </c>
      <c r="R40" s="358">
        <v>0</v>
      </c>
      <c r="S40" s="358">
        <v>0</v>
      </c>
      <c r="T40" s="35">
        <f>COUNTIF(M40:S40,"&gt;0")</f>
        <v>1</v>
      </c>
      <c r="V40">
        <f t="shared" si="0"/>
        <v>1</v>
      </c>
      <c r="W40" s="35">
        <f t="shared" si="1"/>
        <v>0</v>
      </c>
      <c r="X40">
        <f t="shared" si="2"/>
        <v>0</v>
      </c>
    </row>
    <row r="41" spans="1:24" ht="15.75" x14ac:dyDescent="0.25">
      <c r="A41" t="str">
        <f>B41&amp;" "&amp;C41</f>
        <v>Sam Carrick</v>
      </c>
      <c r="B41" t="str">
        <f>RIGHT(D41,(LEN(D41)-1)-SEARCH(",",D41,1))</f>
        <v>Sam</v>
      </c>
      <c r="C41" t="str">
        <f>LEFT(D41,SEARCH(",",D41,1)-1)</f>
        <v>Carrick</v>
      </c>
      <c r="D41" s="39" t="s">
        <v>2234</v>
      </c>
      <c r="E41" s="35" t="s">
        <v>6</v>
      </c>
      <c r="F41" s="35">
        <v>0</v>
      </c>
      <c r="G41" s="35" t="s">
        <v>73</v>
      </c>
      <c r="H41" s="35" t="s">
        <v>2619</v>
      </c>
      <c r="I41" s="35">
        <v>27</v>
      </c>
      <c r="J41" s="35">
        <f>VALUE(COUNTIF(Validation!$A$2:$H$47,D41))</f>
        <v>0</v>
      </c>
      <c r="K41" s="361">
        <f>IF(OR(M41="RFA",M41="UFA",M41="",M41=0),0,M41)</f>
        <v>700000</v>
      </c>
      <c r="L41" s="361">
        <f>IF(OR(N41="RFA",N41="UFA",N41="",N41=0),0,N41)</f>
        <v>0</v>
      </c>
      <c r="M41" s="358">
        <v>700000</v>
      </c>
      <c r="N41" s="358" t="s">
        <v>7</v>
      </c>
      <c r="O41" s="358">
        <v>0</v>
      </c>
      <c r="P41" s="358">
        <v>0</v>
      </c>
      <c r="Q41" s="358">
        <v>0</v>
      </c>
      <c r="R41" s="358">
        <v>0</v>
      </c>
      <c r="S41" s="358">
        <v>0</v>
      </c>
      <c r="T41" s="35">
        <f>COUNTIF(M41:S41,"&gt;0")</f>
        <v>1</v>
      </c>
      <c r="V41">
        <f t="shared" si="0"/>
        <v>1</v>
      </c>
      <c r="W41" s="35">
        <f t="shared" si="1"/>
        <v>0</v>
      </c>
      <c r="X41">
        <f t="shared" si="2"/>
        <v>0</v>
      </c>
    </row>
    <row r="42" spans="1:24" ht="15.75" x14ac:dyDescent="0.25">
      <c r="A42" t="str">
        <f>B42&amp;" "&amp;C42</f>
        <v>Blake Pietila</v>
      </c>
      <c r="B42" t="str">
        <f>RIGHT(D42,(LEN(D42)-1)-SEARCH(",",D42,1))</f>
        <v>Blake</v>
      </c>
      <c r="C42" t="str">
        <f>LEFT(D42,SEARCH(",",D42,1)-1)</f>
        <v>Pietila</v>
      </c>
      <c r="D42" s="39" t="s">
        <v>1769</v>
      </c>
      <c r="E42" s="35" t="s">
        <v>6</v>
      </c>
      <c r="F42" s="35">
        <v>0</v>
      </c>
      <c r="G42" s="35" t="s">
        <v>2621</v>
      </c>
      <c r="H42" s="35" t="s">
        <v>2619</v>
      </c>
      <c r="I42" s="35">
        <v>26</v>
      </c>
      <c r="J42" s="35">
        <f>VALUE(COUNTIF(Validation!$A$2:$H$47,D42))</f>
        <v>0</v>
      </c>
      <c r="K42" s="361">
        <f>IF(OR(M42="RFA",M42="UFA",M42="",M42=0),0,M42)</f>
        <v>700000</v>
      </c>
      <c r="L42" s="361">
        <f>IF(OR(N42="RFA",N42="UFA",N42="",N42=0),0,N42)</f>
        <v>0</v>
      </c>
      <c r="M42" s="358">
        <v>700000</v>
      </c>
      <c r="N42" s="358" t="s">
        <v>7</v>
      </c>
      <c r="O42" s="358">
        <v>0</v>
      </c>
      <c r="P42" s="358">
        <v>0</v>
      </c>
      <c r="Q42" s="358">
        <v>0</v>
      </c>
      <c r="R42" s="358">
        <v>0</v>
      </c>
      <c r="S42" s="358">
        <v>0</v>
      </c>
      <c r="T42" s="35">
        <f>COUNTIF(M42:S42,"&gt;0")</f>
        <v>1</v>
      </c>
      <c r="V42">
        <f t="shared" si="0"/>
        <v>1</v>
      </c>
      <c r="W42" s="35">
        <f t="shared" si="1"/>
        <v>0</v>
      </c>
      <c r="X42">
        <f t="shared" si="2"/>
        <v>0</v>
      </c>
    </row>
    <row r="43" spans="1:24" ht="15.75" x14ac:dyDescent="0.25">
      <c r="A43" t="str">
        <f>B43&amp;" "&amp;C43</f>
        <v>Patrick Sieloff</v>
      </c>
      <c r="B43" t="str">
        <f>RIGHT(D43,(LEN(D43)-1)-SEARCH(",",D43,1))</f>
        <v>Patrick</v>
      </c>
      <c r="C43" t="str">
        <f>LEFT(D43,SEARCH(",",D43,1)-1)</f>
        <v>Sieloff</v>
      </c>
      <c r="D43" s="39" t="s">
        <v>1572</v>
      </c>
      <c r="E43" s="35" t="s">
        <v>6</v>
      </c>
      <c r="F43" s="35">
        <v>0</v>
      </c>
      <c r="G43" s="35" t="s">
        <v>2618</v>
      </c>
      <c r="H43" s="35" t="s">
        <v>2619</v>
      </c>
      <c r="I43" s="35">
        <v>25</v>
      </c>
      <c r="J43" s="35">
        <f>VALUE(COUNTIF(Validation!$A$2:$H$47,D43))</f>
        <v>0</v>
      </c>
      <c r="K43" s="361">
        <f>IF(OR(M43="RFA",M43="UFA",M43="",M43=0),0,M43)</f>
        <v>700000</v>
      </c>
      <c r="L43" s="361">
        <f>IF(OR(N43="RFA",N43="UFA",N43="",N43=0),0,N43)</f>
        <v>0</v>
      </c>
      <c r="M43" s="358">
        <v>700000</v>
      </c>
      <c r="N43" s="358" t="s">
        <v>8</v>
      </c>
      <c r="O43" s="358">
        <v>0</v>
      </c>
      <c r="P43" s="358">
        <v>0</v>
      </c>
      <c r="Q43" s="358">
        <v>0</v>
      </c>
      <c r="R43" s="358">
        <v>0</v>
      </c>
      <c r="S43" s="358">
        <v>0</v>
      </c>
      <c r="T43" s="35">
        <f>COUNTIF(M43:S43,"&gt;0")</f>
        <v>1</v>
      </c>
      <c r="V43">
        <f t="shared" si="0"/>
        <v>1</v>
      </c>
      <c r="W43" s="35">
        <f t="shared" si="1"/>
        <v>0</v>
      </c>
      <c r="X43">
        <f t="shared" si="2"/>
        <v>0</v>
      </c>
    </row>
    <row r="44" spans="1:24" ht="15.75" x14ac:dyDescent="0.25">
      <c r="A44" t="str">
        <f>B44&amp;" "&amp;C44</f>
        <v>Kevin Boyle</v>
      </c>
      <c r="B44" t="str">
        <f>RIGHT(D44,(LEN(D44)-1)-SEARCH(",",D44,1))</f>
        <v>Kevin</v>
      </c>
      <c r="C44" t="str">
        <f>LEFT(D44,SEARCH(",",D44,1)-1)</f>
        <v>Boyle</v>
      </c>
      <c r="D44" s="39" t="s">
        <v>2233</v>
      </c>
      <c r="E44" s="35" t="s">
        <v>6</v>
      </c>
      <c r="F44" s="35">
        <v>0</v>
      </c>
      <c r="G44" s="35" t="s">
        <v>128</v>
      </c>
      <c r="H44" s="35" t="s">
        <v>2619</v>
      </c>
      <c r="I44" s="35">
        <v>27</v>
      </c>
      <c r="J44" s="35">
        <f>VALUE(COUNTIF(Validation!$A$2:$H$47,D44))</f>
        <v>0</v>
      </c>
      <c r="K44" s="361">
        <f>IF(OR(M44="RFA",M44="UFA",M44="",M44=0),0,M44)</f>
        <v>675000</v>
      </c>
      <c r="L44" s="361">
        <f>IF(OR(N44="RFA",N44="UFA",N44="",N44=0),0,N44)</f>
        <v>0</v>
      </c>
      <c r="M44" s="358">
        <v>675000</v>
      </c>
      <c r="N44" s="358" t="s">
        <v>7</v>
      </c>
      <c r="O44" s="358">
        <v>0</v>
      </c>
      <c r="P44" s="358">
        <v>0</v>
      </c>
      <c r="Q44" s="358">
        <v>0</v>
      </c>
      <c r="R44" s="358">
        <v>0</v>
      </c>
      <c r="S44" s="358">
        <v>0</v>
      </c>
      <c r="T44" s="35">
        <f>COUNTIF(M44:S44,"&gt;0")</f>
        <v>1</v>
      </c>
      <c r="V44">
        <f t="shared" si="0"/>
        <v>1</v>
      </c>
      <c r="W44" s="35">
        <f t="shared" si="1"/>
        <v>0</v>
      </c>
      <c r="X44">
        <f t="shared" si="2"/>
        <v>0</v>
      </c>
    </row>
    <row r="45" spans="1:24" ht="15.75" x14ac:dyDescent="0.25">
      <c r="A45" t="str">
        <f>B45&amp;" "&amp;C45</f>
        <v>Justin Kloos</v>
      </c>
      <c r="B45" t="str">
        <f>RIGHT(D45,(LEN(D45)-1)-SEARCH(",",D45,1))</f>
        <v>Justin</v>
      </c>
      <c r="C45" t="str">
        <f>LEFT(D45,SEARCH(",",D45,1)-1)</f>
        <v>Kloos</v>
      </c>
      <c r="D45" s="39" t="s">
        <v>2083</v>
      </c>
      <c r="E45" s="35" t="s">
        <v>6</v>
      </c>
      <c r="F45" s="35">
        <v>0</v>
      </c>
      <c r="G45" s="35" t="s">
        <v>2621</v>
      </c>
      <c r="H45" s="35" t="s">
        <v>2619</v>
      </c>
      <c r="I45" s="35">
        <v>25</v>
      </c>
      <c r="J45" s="35">
        <f>VALUE(COUNTIF(Validation!$A$2:$H$47,D45))</f>
        <v>0</v>
      </c>
      <c r="K45" s="361">
        <f>IF(OR(M45="RFA",M45="UFA",M45="",M45=0),0,M45)</f>
        <v>0</v>
      </c>
      <c r="L45" s="361">
        <f>IF(OR(N45="RFA",N45="UFA",N45="",N45=0),0,N45)</f>
        <v>0</v>
      </c>
      <c r="M45" s="358" t="s">
        <v>8</v>
      </c>
      <c r="N45" s="358">
        <v>0</v>
      </c>
      <c r="O45" s="358">
        <v>0</v>
      </c>
      <c r="P45" s="358">
        <v>0</v>
      </c>
      <c r="Q45" s="358">
        <v>0</v>
      </c>
      <c r="R45" s="358">
        <v>0</v>
      </c>
      <c r="S45" s="358">
        <v>0</v>
      </c>
      <c r="T45" s="35">
        <f>COUNTIF(M45:S45,"&gt;0")</f>
        <v>0</v>
      </c>
      <c r="V45">
        <f t="shared" si="0"/>
        <v>1</v>
      </c>
      <c r="W45" s="35">
        <f t="shared" si="1"/>
        <v>0</v>
      </c>
      <c r="X45">
        <f t="shared" si="2"/>
        <v>1</v>
      </c>
    </row>
    <row r="46" spans="1:24" ht="15.75" x14ac:dyDescent="0.25">
      <c r="A46" t="str">
        <f>B46&amp;" "&amp;C46</f>
        <v>Chase DeLeo</v>
      </c>
      <c r="B46" t="str">
        <f>RIGHT(D46,(LEN(D46)-1)-SEARCH(",",D46,1))</f>
        <v>Chase</v>
      </c>
      <c r="C46" t="str">
        <f>LEFT(D46,SEARCH(",",D46,1)-1)</f>
        <v>DeLeo</v>
      </c>
      <c r="D46" s="39" t="s">
        <v>2891</v>
      </c>
      <c r="E46" s="35" t="s">
        <v>6</v>
      </c>
      <c r="F46" s="35">
        <v>0</v>
      </c>
      <c r="G46" s="35" t="s">
        <v>73</v>
      </c>
      <c r="H46" s="35" t="s">
        <v>2619</v>
      </c>
      <c r="I46" s="35">
        <v>23</v>
      </c>
      <c r="J46" s="35">
        <f>VALUE(COUNTIF(Validation!$A$2:$H$47,D46))</f>
        <v>0</v>
      </c>
      <c r="K46" s="361">
        <f>IF(OR(M46="RFA",M46="UFA",M46="",M46=0),0,M46)</f>
        <v>0</v>
      </c>
      <c r="L46" s="361">
        <f>IF(OR(N46="RFA",N46="UFA",N46="",N46=0),0,N46)</f>
        <v>0</v>
      </c>
      <c r="M46" s="358" t="s">
        <v>8</v>
      </c>
      <c r="N46" s="358">
        <v>0</v>
      </c>
      <c r="O46" s="358">
        <v>0</v>
      </c>
      <c r="P46" s="358">
        <v>0</v>
      </c>
      <c r="Q46" s="358">
        <v>0</v>
      </c>
      <c r="R46" s="358">
        <v>0</v>
      </c>
      <c r="S46" s="358">
        <v>0</v>
      </c>
      <c r="T46" s="35">
        <f>COUNTIF(M46:S46,"&gt;0")</f>
        <v>0</v>
      </c>
      <c r="V46">
        <f t="shared" si="0"/>
        <v>1</v>
      </c>
      <c r="W46" s="35">
        <f t="shared" si="1"/>
        <v>0</v>
      </c>
      <c r="X46">
        <f t="shared" si="2"/>
        <v>1</v>
      </c>
    </row>
    <row r="47" spans="1:24" ht="15.75" x14ac:dyDescent="0.25">
      <c r="A47" t="str">
        <f>B47&amp;" "&amp;C47</f>
        <v>Oliver Ekman-Larsson</v>
      </c>
      <c r="B47" t="str">
        <f>RIGHT(D47,(LEN(D47)-1)-SEARCH(",",D47,1))</f>
        <v>Oliver</v>
      </c>
      <c r="C47" t="str">
        <f>LEFT(D47,SEARCH(",",D47,1)-1)</f>
        <v>Ekman-Larsson</v>
      </c>
      <c r="D47" s="39" t="s">
        <v>2907</v>
      </c>
      <c r="E47" s="35" t="s">
        <v>63</v>
      </c>
      <c r="F47" s="35" t="s">
        <v>429</v>
      </c>
      <c r="G47" s="35" t="s">
        <v>2618</v>
      </c>
      <c r="H47" s="35" t="s">
        <v>2612</v>
      </c>
      <c r="I47" s="35">
        <v>27</v>
      </c>
      <c r="J47" s="35">
        <f>VALUE(COUNTIF(Validation!$A$2:$H$47,D47))</f>
        <v>0</v>
      </c>
      <c r="K47" s="361">
        <f>IF(OR(M47="RFA",M47="UFA",M47="",M47=0),0,M47)</f>
        <v>8250000</v>
      </c>
      <c r="L47" s="361">
        <f>IF(OR(N47="RFA",N47="UFA",N47="",N47=0),0,N47)</f>
        <v>8250000</v>
      </c>
      <c r="M47" s="358">
        <v>8250000</v>
      </c>
      <c r="N47" s="358">
        <v>8250000</v>
      </c>
      <c r="O47" s="358">
        <v>8250000</v>
      </c>
      <c r="P47" s="358">
        <v>8250000</v>
      </c>
      <c r="Q47" s="358">
        <v>8250000</v>
      </c>
      <c r="R47" s="358">
        <v>8250000</v>
      </c>
      <c r="S47" s="358">
        <v>8250000</v>
      </c>
      <c r="T47" s="35">
        <f>COUNTIF(M47:S47,"&gt;0")</f>
        <v>7</v>
      </c>
      <c r="V47">
        <f t="shared" si="0"/>
        <v>1</v>
      </c>
      <c r="W47" s="35">
        <f t="shared" si="1"/>
        <v>0</v>
      </c>
      <c r="X47">
        <f t="shared" si="2"/>
        <v>1</v>
      </c>
    </row>
    <row r="48" spans="1:24" ht="15.75" x14ac:dyDescent="0.25">
      <c r="A48" t="str">
        <f>B48&amp;" "&amp;C48</f>
        <v>Phil Kessel</v>
      </c>
      <c r="B48" t="str">
        <f>RIGHT(D48,(LEN(D48)-1)-SEARCH(",",D48,1))</f>
        <v>Phil</v>
      </c>
      <c r="C48" t="str">
        <f>LEFT(D48,SEARCH(",",D48,1)-1)</f>
        <v>Kessel</v>
      </c>
      <c r="D48" s="39" t="s">
        <v>1635</v>
      </c>
      <c r="E48" s="35" t="s">
        <v>63</v>
      </c>
      <c r="F48" s="35" t="s">
        <v>2625</v>
      </c>
      <c r="G48" s="9" t="s">
        <v>2611</v>
      </c>
      <c r="H48" s="9" t="s">
        <v>2612</v>
      </c>
      <c r="I48" s="9">
        <v>31</v>
      </c>
      <c r="J48" s="35">
        <f>VALUE(COUNTIF(Validation!$A$2:$H$47,D48))</f>
        <v>0</v>
      </c>
      <c r="K48" s="361">
        <f>IF(OR(M48="RFA",M48="UFA",M48="",M48=0),0,M48)</f>
        <v>6800000</v>
      </c>
      <c r="L48" s="361">
        <f>IF(OR(N48="RFA",N48="UFA",N48="",N48=0),0,N48)</f>
        <v>6800000</v>
      </c>
      <c r="M48" s="358">
        <v>6800000</v>
      </c>
      <c r="N48" s="358">
        <v>6800000</v>
      </c>
      <c r="O48" s="358">
        <v>6800000</v>
      </c>
      <c r="P48" s="358" t="s">
        <v>7</v>
      </c>
      <c r="Q48" s="358">
        <v>0</v>
      </c>
      <c r="R48" s="358">
        <v>0</v>
      </c>
      <c r="S48" s="358">
        <v>0</v>
      </c>
      <c r="T48" s="35">
        <f>COUNTIF(M48:S48,"&gt;0")</f>
        <v>3</v>
      </c>
      <c r="V48">
        <f t="shared" si="0"/>
        <v>1</v>
      </c>
      <c r="W48" s="35">
        <f t="shared" si="1"/>
        <v>0</v>
      </c>
      <c r="X48">
        <f t="shared" si="2"/>
        <v>1</v>
      </c>
    </row>
    <row r="49" spans="1:24" ht="15.75" x14ac:dyDescent="0.25">
      <c r="A49" t="str">
        <f>B49&amp;" "&amp;C49</f>
        <v>Derek Stepan</v>
      </c>
      <c r="B49" t="str">
        <f>RIGHT(D49,(LEN(D49)-1)-SEARCH(",",D49,1))</f>
        <v>Derek</v>
      </c>
      <c r="C49" t="str">
        <f>LEFT(D49,SEARCH(",",D49,1)-1)</f>
        <v>Stepan</v>
      </c>
      <c r="D49" s="39" t="s">
        <v>2908</v>
      </c>
      <c r="E49" s="30" t="s">
        <v>63</v>
      </c>
      <c r="F49" s="35">
        <v>0</v>
      </c>
      <c r="G49" s="35" t="s">
        <v>73</v>
      </c>
      <c r="H49" s="35" t="s">
        <v>2612</v>
      </c>
      <c r="I49" s="35">
        <v>29</v>
      </c>
      <c r="J49" s="35">
        <f>VALUE(COUNTIF(Validation!$A$2:$H$47,D49))</f>
        <v>0</v>
      </c>
      <c r="K49" s="361">
        <f>IF(OR(M49="RFA",M49="UFA",M49="",M49=0),0,M49)</f>
        <v>6500000</v>
      </c>
      <c r="L49" s="361">
        <f>IF(OR(N49="RFA",N49="UFA",N49="",N49=0),0,N49)</f>
        <v>6500000</v>
      </c>
      <c r="M49" s="358">
        <v>6500000</v>
      </c>
      <c r="N49" s="358">
        <v>6500000</v>
      </c>
      <c r="O49" s="358" t="s">
        <v>7</v>
      </c>
      <c r="P49" s="358">
        <v>0</v>
      </c>
      <c r="Q49" s="358">
        <v>0</v>
      </c>
      <c r="R49" s="358">
        <v>0</v>
      </c>
      <c r="S49" s="358">
        <v>0</v>
      </c>
      <c r="T49" s="35">
        <f>COUNTIF(M49:S49,"&gt;0")</f>
        <v>2</v>
      </c>
      <c r="V49">
        <f t="shared" si="0"/>
        <v>1</v>
      </c>
      <c r="W49" s="35">
        <f t="shared" si="1"/>
        <v>0</v>
      </c>
      <c r="X49">
        <f t="shared" si="2"/>
        <v>1</v>
      </c>
    </row>
    <row r="50" spans="1:24" ht="15.75" x14ac:dyDescent="0.25">
      <c r="A50" t="str">
        <f>B50&amp;" "&amp;C50</f>
        <v>Nick Schmaltz</v>
      </c>
      <c r="B50" t="str">
        <f>RIGHT(D50,(LEN(D50)-1)-SEARCH(",",D50,1))</f>
        <v>Nick</v>
      </c>
      <c r="C50" t="str">
        <f>LEFT(D50,SEARCH(",",D50,1)-1)</f>
        <v>Schmaltz</v>
      </c>
      <c r="D50" s="39" t="s">
        <v>1956</v>
      </c>
      <c r="E50" s="30" t="s">
        <v>63</v>
      </c>
      <c r="F50" s="35">
        <v>0</v>
      </c>
      <c r="G50" s="9" t="s">
        <v>73</v>
      </c>
      <c r="H50" s="9" t="s">
        <v>2612</v>
      </c>
      <c r="I50" s="9">
        <v>23</v>
      </c>
      <c r="J50" s="35">
        <f>VALUE(COUNTIF(Validation!$A$2:$H$47,D50))</f>
        <v>0</v>
      </c>
      <c r="K50" s="361">
        <f>IF(OR(M50="RFA",M50="UFA",M50="",M50=0),0,M50)</f>
        <v>5850000</v>
      </c>
      <c r="L50" s="361">
        <f>IF(OR(N50="RFA",N50="UFA",N50="",N50=0),0,N50)</f>
        <v>5850000</v>
      </c>
      <c r="M50" s="358">
        <v>5850000</v>
      </c>
      <c r="N50" s="358">
        <v>5850000</v>
      </c>
      <c r="O50" s="358">
        <v>5850000</v>
      </c>
      <c r="P50" s="358">
        <v>5850000</v>
      </c>
      <c r="Q50" s="358">
        <v>5850000</v>
      </c>
      <c r="R50" s="358">
        <v>5850000</v>
      </c>
      <c r="S50" s="358">
        <v>5850000</v>
      </c>
      <c r="T50" s="35">
        <f>COUNTIF(M50:S50,"&gt;0")</f>
        <v>7</v>
      </c>
      <c r="V50">
        <f t="shared" si="0"/>
        <v>1</v>
      </c>
      <c r="W50" s="35">
        <f t="shared" si="1"/>
        <v>0</v>
      </c>
      <c r="X50">
        <f t="shared" si="2"/>
        <v>1</v>
      </c>
    </row>
    <row r="51" spans="1:24" ht="15.75" x14ac:dyDescent="0.25">
      <c r="A51" t="str">
        <f>B51&amp;" "&amp;C51</f>
        <v>Alex Goligoski</v>
      </c>
      <c r="B51" t="str">
        <f>RIGHT(D51,(LEN(D51)-1)-SEARCH(",",D51,1))</f>
        <v>Alex</v>
      </c>
      <c r="C51" t="str">
        <f>LEFT(D51,SEARCH(",",D51,1)-1)</f>
        <v>Goligoski</v>
      </c>
      <c r="D51" s="39" t="s">
        <v>2629</v>
      </c>
      <c r="E51" s="30" t="s">
        <v>63</v>
      </c>
      <c r="F51" s="35" t="s">
        <v>390</v>
      </c>
      <c r="G51" s="35" t="s">
        <v>2617</v>
      </c>
      <c r="H51" s="35" t="s">
        <v>2612</v>
      </c>
      <c r="I51" s="35">
        <v>33</v>
      </c>
      <c r="J51" s="35">
        <f>VALUE(COUNTIF(Validation!$A$2:$H$47,D51))</f>
        <v>0</v>
      </c>
      <c r="K51" s="361">
        <f>IF(OR(M51="RFA",M51="UFA",M51="",M51=0),0,M51)</f>
        <v>5475000</v>
      </c>
      <c r="L51" s="361">
        <f>IF(OR(N51="RFA",N51="UFA",N51="",N51=0),0,N51)</f>
        <v>5475000</v>
      </c>
      <c r="M51" s="358">
        <v>5475000</v>
      </c>
      <c r="N51" s="358">
        <v>5475000</v>
      </c>
      <c r="O51" s="358" t="s">
        <v>7</v>
      </c>
      <c r="P51" s="358">
        <v>0</v>
      </c>
      <c r="Q51" s="358">
        <v>0</v>
      </c>
      <c r="R51" s="358">
        <v>0</v>
      </c>
      <c r="S51" s="358">
        <v>0</v>
      </c>
      <c r="T51" s="35">
        <f>COUNTIF(M51:S51,"&gt;0")</f>
        <v>2</v>
      </c>
      <c r="V51">
        <f t="shared" si="0"/>
        <v>1</v>
      </c>
      <c r="W51" s="35">
        <f t="shared" si="1"/>
        <v>0</v>
      </c>
      <c r="X51">
        <f t="shared" si="2"/>
        <v>1</v>
      </c>
    </row>
    <row r="52" spans="1:24" ht="15.75" x14ac:dyDescent="0.25">
      <c r="A52" t="str">
        <f>B52&amp;" "&amp;C52</f>
        <v>Marián Hossa</v>
      </c>
      <c r="B52" t="str">
        <f>RIGHT(D52,(LEN(D52)-1)-SEARCH(",",D52,1))</f>
        <v>Marián</v>
      </c>
      <c r="C52" t="str">
        <f>LEFT(D52,SEARCH(",",D52,1)-1)</f>
        <v>Hossa</v>
      </c>
      <c r="D52" s="39" t="s">
        <v>2237</v>
      </c>
      <c r="E52" s="30" t="s">
        <v>63</v>
      </c>
      <c r="F52" s="35" t="s">
        <v>429</v>
      </c>
      <c r="G52" s="35" t="s">
        <v>2611</v>
      </c>
      <c r="H52" s="35" t="s">
        <v>383</v>
      </c>
      <c r="I52" s="35">
        <v>40</v>
      </c>
      <c r="J52" s="35">
        <f>VALUE(COUNTIF(Validation!$A$2:$H$47,D52))</f>
        <v>0</v>
      </c>
      <c r="K52" s="361">
        <f>IF(OR(M52="RFA",M52="UFA",M52="",M52=0),0,M52)</f>
        <v>5275000</v>
      </c>
      <c r="L52" s="361">
        <f>IF(OR(N52="RFA",N52="UFA",N52="",N52=0),0,N52)</f>
        <v>5275000</v>
      </c>
      <c r="M52" s="358">
        <v>5275000</v>
      </c>
      <c r="N52" s="358">
        <v>5275000</v>
      </c>
      <c r="O52" s="358" t="s">
        <v>7</v>
      </c>
      <c r="P52" s="358">
        <v>0</v>
      </c>
      <c r="Q52" s="358">
        <v>0</v>
      </c>
      <c r="R52" s="358">
        <v>0</v>
      </c>
      <c r="S52" s="358">
        <v>0</v>
      </c>
      <c r="T52" s="35">
        <f>COUNTIF(M52:S52,"&gt;0")</f>
        <v>2</v>
      </c>
      <c r="V52">
        <f t="shared" si="0"/>
        <v>1</v>
      </c>
      <c r="W52" s="35">
        <f t="shared" si="1"/>
        <v>0</v>
      </c>
      <c r="X52">
        <f t="shared" si="2"/>
        <v>1</v>
      </c>
    </row>
    <row r="53" spans="1:24" ht="15.75" x14ac:dyDescent="0.25">
      <c r="A53" t="str">
        <f>B53&amp;" "&amp;C53</f>
        <v>Niklas Hjalmarsson</v>
      </c>
      <c r="B53" t="str">
        <f>RIGHT(D53,(LEN(D53)-1)-SEARCH(",",D53,1))</f>
        <v>Niklas</v>
      </c>
      <c r="C53" t="str">
        <f>LEFT(D53,SEARCH(",",D53,1)-1)</f>
        <v>Hjalmarsson</v>
      </c>
      <c r="D53" s="39" t="s">
        <v>2909</v>
      </c>
      <c r="E53" s="30" t="s">
        <v>63</v>
      </c>
      <c r="F53" s="35" t="s">
        <v>429</v>
      </c>
      <c r="G53" s="35" t="s">
        <v>2617</v>
      </c>
      <c r="H53" s="35" t="s">
        <v>2612</v>
      </c>
      <c r="I53" s="35">
        <v>32</v>
      </c>
      <c r="J53" s="35">
        <f>VALUE(COUNTIF(Validation!$A$2:$H$47,D53))</f>
        <v>0</v>
      </c>
      <c r="K53" s="361">
        <f>IF(OR(M53="RFA",M53="UFA",M53="",M53=0),0,M53)</f>
        <v>5000000</v>
      </c>
      <c r="L53" s="361">
        <f>IF(OR(N53="RFA",N53="UFA",N53="",N53=0),0,N53)</f>
        <v>5000000</v>
      </c>
      <c r="M53" s="358">
        <v>5000000</v>
      </c>
      <c r="N53" s="358">
        <v>5000000</v>
      </c>
      <c r="O53" s="358" t="s">
        <v>7</v>
      </c>
      <c r="P53" s="358">
        <v>0</v>
      </c>
      <c r="Q53" s="358">
        <v>0</v>
      </c>
      <c r="R53" s="358">
        <v>0</v>
      </c>
      <c r="S53" s="358">
        <v>0</v>
      </c>
      <c r="T53" s="35">
        <f>COUNTIF(M53:S53,"&gt;0")</f>
        <v>2</v>
      </c>
      <c r="V53">
        <f t="shared" si="0"/>
        <v>1</v>
      </c>
      <c r="W53" s="35">
        <f t="shared" si="1"/>
        <v>0</v>
      </c>
      <c r="X53">
        <f t="shared" si="2"/>
        <v>1</v>
      </c>
    </row>
    <row r="54" spans="1:24" ht="15.75" x14ac:dyDescent="0.25">
      <c r="A54" t="str">
        <f>B54&amp;" "&amp;C54</f>
        <v>Carl Söderberg</v>
      </c>
      <c r="B54" t="str">
        <f>RIGHT(D54,(LEN(D54)-1)-SEARCH(",",D54,1))</f>
        <v>Carl</v>
      </c>
      <c r="C54" t="str">
        <f>LEFT(D54,SEARCH(",",D54,1)-1)</f>
        <v>Söderberg</v>
      </c>
      <c r="D54" s="39" t="s">
        <v>1985</v>
      </c>
      <c r="E54" s="30" t="s">
        <v>63</v>
      </c>
      <c r="F54" s="35" t="s">
        <v>390</v>
      </c>
      <c r="G54" s="35" t="s">
        <v>2626</v>
      </c>
      <c r="H54" s="35" t="s">
        <v>2612</v>
      </c>
      <c r="I54" s="35">
        <v>33</v>
      </c>
      <c r="J54" s="35">
        <f>VALUE(COUNTIF(Validation!$A$2:$H$47,D54))</f>
        <v>0</v>
      </c>
      <c r="K54" s="361">
        <f>IF(OR(M54="RFA",M54="UFA",M54="",M54=0),0,M54)</f>
        <v>4750000</v>
      </c>
      <c r="L54" s="361">
        <f>IF(OR(N54="RFA",N54="UFA",N54="",N54=0),0,N54)</f>
        <v>0</v>
      </c>
      <c r="M54" s="358">
        <v>4750000</v>
      </c>
      <c r="N54" s="358" t="s">
        <v>7</v>
      </c>
      <c r="O54" s="358">
        <v>0</v>
      </c>
      <c r="P54" s="358">
        <v>0</v>
      </c>
      <c r="Q54" s="358">
        <v>0</v>
      </c>
      <c r="R54" s="358">
        <v>0</v>
      </c>
      <c r="S54" s="358">
        <v>0</v>
      </c>
      <c r="T54" s="35">
        <f>COUNTIF(M54:S54,"&gt;0")</f>
        <v>1</v>
      </c>
      <c r="V54">
        <f t="shared" si="0"/>
        <v>1</v>
      </c>
      <c r="W54" s="35">
        <f t="shared" si="1"/>
        <v>0</v>
      </c>
      <c r="X54">
        <f t="shared" si="2"/>
        <v>0</v>
      </c>
    </row>
    <row r="55" spans="1:24" ht="15.75" x14ac:dyDescent="0.25">
      <c r="A55" t="str">
        <f>B55&amp;" "&amp;C55</f>
        <v>Jakob Chychrun</v>
      </c>
      <c r="B55" t="str">
        <f>RIGHT(D55,(LEN(D55)-1)-SEARCH(",",D55,1))</f>
        <v>Jakob</v>
      </c>
      <c r="C55" t="str">
        <f>LEFT(D55,SEARCH(",",D55,1)-1)</f>
        <v>Chychrun</v>
      </c>
      <c r="D55" s="39" t="s">
        <v>2251</v>
      </c>
      <c r="E55" s="30" t="s">
        <v>63</v>
      </c>
      <c r="F55" s="35">
        <v>0</v>
      </c>
      <c r="G55" s="35" t="s">
        <v>2618</v>
      </c>
      <c r="H55" s="35" t="s">
        <v>2612</v>
      </c>
      <c r="I55" s="35">
        <v>21</v>
      </c>
      <c r="J55" s="35">
        <f>VALUE(COUNTIF(Validation!$A$2:$H$47,D55))</f>
        <v>0</v>
      </c>
      <c r="K55" s="361">
        <f>IF(OR(M55="RFA",M55="UFA",M55="",M55=0),0,M55)</f>
        <v>4600000</v>
      </c>
      <c r="L55" s="361">
        <f>IF(OR(N55="RFA",N55="UFA",N55="",N55=0),0,N55)</f>
        <v>4600000</v>
      </c>
      <c r="M55" s="358">
        <v>4600000</v>
      </c>
      <c r="N55" s="358">
        <v>4600000</v>
      </c>
      <c r="O55" s="358">
        <v>4600000</v>
      </c>
      <c r="P55" s="358">
        <v>4600000</v>
      </c>
      <c r="Q55" s="358">
        <v>4600000</v>
      </c>
      <c r="R55" s="358">
        <v>4600000</v>
      </c>
      <c r="S55" s="358" t="s">
        <v>7</v>
      </c>
      <c r="T55" s="35">
        <f>COUNTIF(M55:S55,"&gt;0")</f>
        <v>6</v>
      </c>
      <c r="V55">
        <f t="shared" si="0"/>
        <v>1</v>
      </c>
      <c r="W55" s="35">
        <f t="shared" si="1"/>
        <v>0</v>
      </c>
      <c r="X55">
        <f t="shared" si="2"/>
        <v>1</v>
      </c>
    </row>
    <row r="56" spans="1:24" ht="15.75" x14ac:dyDescent="0.25">
      <c r="A56" t="str">
        <f>B56&amp;" "&amp;C56</f>
        <v>Christian Dvorak</v>
      </c>
      <c r="B56" t="str">
        <f>RIGHT(D56,(LEN(D56)-1)-SEARCH(",",D56,1))</f>
        <v>Christian</v>
      </c>
      <c r="C56" t="str">
        <f>LEFT(D56,SEARCH(",",D56,1)-1)</f>
        <v>Dvorak</v>
      </c>
      <c r="D56" s="39" t="s">
        <v>2245</v>
      </c>
      <c r="E56" s="30" t="s">
        <v>63</v>
      </c>
      <c r="F56" s="35">
        <v>0</v>
      </c>
      <c r="G56" s="35" t="s">
        <v>2626</v>
      </c>
      <c r="H56" s="35" t="s">
        <v>2612</v>
      </c>
      <c r="I56" s="35">
        <v>23</v>
      </c>
      <c r="J56" s="35">
        <f>VALUE(COUNTIF(Validation!$A$2:$H$47,D56))</f>
        <v>0</v>
      </c>
      <c r="K56" s="361">
        <f>IF(OR(M56="RFA",M56="UFA",M56="",M56=0),0,M56)</f>
        <v>4450000</v>
      </c>
      <c r="L56" s="361">
        <f>IF(OR(N56="RFA",N56="UFA",N56="",N56=0),0,N56)</f>
        <v>4450000</v>
      </c>
      <c r="M56" s="358">
        <v>4450000</v>
      </c>
      <c r="N56" s="358">
        <v>4450000</v>
      </c>
      <c r="O56" s="358">
        <v>4450000</v>
      </c>
      <c r="P56" s="358">
        <v>4450000</v>
      </c>
      <c r="Q56" s="358">
        <v>4450000</v>
      </c>
      <c r="R56" s="358">
        <v>4450000</v>
      </c>
      <c r="S56" s="358" t="s">
        <v>7</v>
      </c>
      <c r="T56" s="35">
        <f>COUNTIF(M56:S56,"&gt;0")</f>
        <v>6</v>
      </c>
      <c r="V56">
        <f t="shared" si="0"/>
        <v>1</v>
      </c>
      <c r="W56" s="35">
        <f t="shared" si="1"/>
        <v>0</v>
      </c>
      <c r="X56">
        <f t="shared" si="2"/>
        <v>1</v>
      </c>
    </row>
    <row r="57" spans="1:24" ht="15.75" x14ac:dyDescent="0.25">
      <c r="A57" t="str">
        <f>B57&amp;" "&amp;C57</f>
        <v>Antti Raanta</v>
      </c>
      <c r="B57" t="str">
        <f>RIGHT(D57,(LEN(D57)-1)-SEARCH(",",D57,1))</f>
        <v>Antti</v>
      </c>
      <c r="C57" t="str">
        <f>LEFT(D57,SEARCH(",",D57,1)-1)</f>
        <v>Raanta</v>
      </c>
      <c r="D57" s="39" t="s">
        <v>2253</v>
      </c>
      <c r="E57" s="30" t="s">
        <v>63</v>
      </c>
      <c r="F57" s="35">
        <v>0</v>
      </c>
      <c r="G57" s="35" t="s">
        <v>128</v>
      </c>
      <c r="H57" s="35" t="s">
        <v>2612</v>
      </c>
      <c r="I57" s="35">
        <v>30</v>
      </c>
      <c r="J57" s="35">
        <f>VALUE(COUNTIF(Validation!$A$2:$H$47,D57))</f>
        <v>0</v>
      </c>
      <c r="K57" s="361">
        <f>IF(OR(M57="RFA",M57="UFA",M57="",M57=0),0,M57)</f>
        <v>4250000</v>
      </c>
      <c r="L57" s="361">
        <f>IF(OR(N57="RFA",N57="UFA",N57="",N57=0),0,N57)</f>
        <v>4250000</v>
      </c>
      <c r="M57" s="358">
        <v>4250000</v>
      </c>
      <c r="N57" s="358">
        <v>4250000</v>
      </c>
      <c r="O57" s="358" t="s">
        <v>7</v>
      </c>
      <c r="P57" s="358">
        <v>0</v>
      </c>
      <c r="Q57" s="358">
        <v>0</v>
      </c>
      <c r="R57" s="358">
        <v>0</v>
      </c>
      <c r="S57" s="358">
        <v>0</v>
      </c>
      <c r="T57" s="35">
        <f>COUNTIF(M57:S57,"&gt;0")</f>
        <v>2</v>
      </c>
      <c r="V57">
        <f t="shared" si="0"/>
        <v>1</v>
      </c>
      <c r="W57" s="35">
        <f t="shared" si="1"/>
        <v>0</v>
      </c>
      <c r="X57">
        <f t="shared" si="2"/>
        <v>1</v>
      </c>
    </row>
    <row r="58" spans="1:24" ht="15.75" x14ac:dyDescent="0.25">
      <c r="A58" t="str">
        <f>B58&amp;" "&amp;C58</f>
        <v>Jason Demers</v>
      </c>
      <c r="B58" t="str">
        <f>RIGHT(D58,(LEN(D58)-1)-SEARCH(",",D58,1))</f>
        <v>Jason</v>
      </c>
      <c r="C58" t="str">
        <f>LEFT(D58,SEARCH(",",D58,1)-1)</f>
        <v>Demers</v>
      </c>
      <c r="D58" s="39" t="s">
        <v>2249</v>
      </c>
      <c r="E58" s="30" t="s">
        <v>63</v>
      </c>
      <c r="F58" s="35" t="s">
        <v>2630</v>
      </c>
      <c r="G58" s="35" t="s">
        <v>2617</v>
      </c>
      <c r="H58" s="35" t="s">
        <v>2612</v>
      </c>
      <c r="I58" s="35">
        <v>31</v>
      </c>
      <c r="J58" s="35">
        <f>VALUE(COUNTIF(Validation!$A$2:$H$47,D58))</f>
        <v>0</v>
      </c>
      <c r="K58" s="361">
        <f>IF(OR(M58="RFA",M58="UFA",M58="",M58=0),0,M58)</f>
        <v>3937500</v>
      </c>
      <c r="L58" s="361">
        <f>IF(OR(N58="RFA",N58="UFA",N58="",N58=0),0,N58)</f>
        <v>3937500</v>
      </c>
      <c r="M58" s="358">
        <v>3937500</v>
      </c>
      <c r="N58" s="358">
        <v>3937500</v>
      </c>
      <c r="O58" s="358" t="s">
        <v>7</v>
      </c>
      <c r="P58" s="358">
        <v>0</v>
      </c>
      <c r="Q58" s="358">
        <v>0</v>
      </c>
      <c r="R58" s="358">
        <v>0</v>
      </c>
      <c r="S58" s="358">
        <v>0</v>
      </c>
      <c r="T58" s="35">
        <f>COUNTIF(M58:S58,"&gt;0")</f>
        <v>2</v>
      </c>
      <c r="V58">
        <f t="shared" si="0"/>
        <v>1</v>
      </c>
      <c r="W58" s="35">
        <f t="shared" si="1"/>
        <v>0</v>
      </c>
      <c r="X58">
        <f t="shared" si="2"/>
        <v>1</v>
      </c>
    </row>
    <row r="59" spans="1:24" ht="15.75" x14ac:dyDescent="0.25">
      <c r="A59" t="str">
        <f>B59&amp;" "&amp;C59</f>
        <v>Michael Grabner</v>
      </c>
      <c r="B59" t="str">
        <f>RIGHT(D59,(LEN(D59)-1)-SEARCH(",",D59,1))</f>
        <v>Michael</v>
      </c>
      <c r="C59" t="str">
        <f>LEFT(D59,SEARCH(",",D59,1)-1)</f>
        <v>Grabner</v>
      </c>
      <c r="D59" s="39" t="s">
        <v>2239</v>
      </c>
      <c r="E59" s="30" t="s">
        <v>63</v>
      </c>
      <c r="F59" s="35" t="s">
        <v>390</v>
      </c>
      <c r="G59" s="35" t="s">
        <v>2614</v>
      </c>
      <c r="H59" s="35" t="s">
        <v>2612</v>
      </c>
      <c r="I59" s="35">
        <v>31</v>
      </c>
      <c r="J59" s="35">
        <f>VALUE(COUNTIF(Validation!$A$2:$H$47,D59))</f>
        <v>0</v>
      </c>
      <c r="K59" s="361">
        <f>IF(OR(M59="RFA",M59="UFA",M59="",M59=0),0,M59)</f>
        <v>3350000</v>
      </c>
      <c r="L59" s="361">
        <f>IF(OR(N59="RFA",N59="UFA",N59="",N59=0),0,N59)</f>
        <v>3350000</v>
      </c>
      <c r="M59" s="358">
        <v>3350000</v>
      </c>
      <c r="N59" s="358">
        <v>3350000</v>
      </c>
      <c r="O59" s="358" t="s">
        <v>7</v>
      </c>
      <c r="P59" s="358">
        <v>0</v>
      </c>
      <c r="Q59" s="358">
        <v>0</v>
      </c>
      <c r="R59" s="358">
        <v>0</v>
      </c>
      <c r="S59" s="358">
        <v>0</v>
      </c>
      <c r="T59" s="35">
        <f>COUNTIF(M59:S59,"&gt;0")</f>
        <v>2</v>
      </c>
      <c r="V59">
        <f t="shared" si="0"/>
        <v>1</v>
      </c>
      <c r="W59" s="35">
        <f t="shared" si="1"/>
        <v>0</v>
      </c>
      <c r="X59">
        <f t="shared" si="2"/>
        <v>1</v>
      </c>
    </row>
    <row r="60" spans="1:24" ht="15.75" x14ac:dyDescent="0.25">
      <c r="A60" t="str">
        <f>B60&amp;" "&amp;C60</f>
        <v>Barrett Hayton</v>
      </c>
      <c r="B60" t="str">
        <f>RIGHT(D60,(LEN(D60)-1)-SEARCH(",",D60,1))</f>
        <v>Barrett</v>
      </c>
      <c r="C60" t="str">
        <f>LEFT(D60,SEARCH(",",D60,1)-1)</f>
        <v>Hayton</v>
      </c>
      <c r="D60" s="39" t="s">
        <v>2258</v>
      </c>
      <c r="E60" s="30" t="s">
        <v>63</v>
      </c>
      <c r="F60" s="35" t="s">
        <v>397</v>
      </c>
      <c r="G60" s="35" t="s">
        <v>73</v>
      </c>
      <c r="H60" s="35" t="s">
        <v>398</v>
      </c>
      <c r="I60" s="35">
        <v>19</v>
      </c>
      <c r="J60" s="35">
        <f>VALUE(COUNTIF(Validation!$A$2:$H$47,D60))</f>
        <v>0</v>
      </c>
      <c r="K60" s="361">
        <f>IF(OR(M60="RFA",M60="UFA",M60="",M60=0),0,M60)</f>
        <v>2644167</v>
      </c>
      <c r="L60" s="361">
        <f>IF(OR(N60="RFA",N60="UFA",N60="",N60=0),0,N60)</f>
        <v>2644167</v>
      </c>
      <c r="M60" s="358">
        <v>2644167</v>
      </c>
      <c r="N60" s="358">
        <v>2644167</v>
      </c>
      <c r="O60" s="358">
        <v>2644167</v>
      </c>
      <c r="P60" s="358" t="s">
        <v>8</v>
      </c>
      <c r="Q60" s="358">
        <v>0</v>
      </c>
      <c r="R60" s="358">
        <v>0</v>
      </c>
      <c r="S60" s="358">
        <v>0</v>
      </c>
      <c r="T60" s="35">
        <f>COUNTIF(M60:S60,"&gt;0")</f>
        <v>3</v>
      </c>
      <c r="V60">
        <f t="shared" si="0"/>
        <v>1</v>
      </c>
      <c r="W60" s="35">
        <f t="shared" si="1"/>
        <v>1</v>
      </c>
      <c r="X60">
        <f t="shared" si="2"/>
        <v>1</v>
      </c>
    </row>
    <row r="61" spans="1:24" ht="15.75" x14ac:dyDescent="0.25">
      <c r="A61" t="str">
        <f>B61&amp;" "&amp;C61</f>
        <v>Darcy Kuemper</v>
      </c>
      <c r="B61" t="str">
        <f>RIGHT(D61,(LEN(D61)-1)-SEARCH(",",D61,1))</f>
        <v>Darcy</v>
      </c>
      <c r="C61" t="str">
        <f>LEFT(D61,SEARCH(",",D61,1)-1)</f>
        <v>Kuemper</v>
      </c>
      <c r="D61" s="39" t="s">
        <v>2254</v>
      </c>
      <c r="E61" s="30" t="s">
        <v>63</v>
      </c>
      <c r="F61" s="35">
        <v>0</v>
      </c>
      <c r="G61" s="35" t="s">
        <v>128</v>
      </c>
      <c r="H61" s="35" t="s">
        <v>2612</v>
      </c>
      <c r="I61" s="35">
        <v>29</v>
      </c>
      <c r="J61" s="35">
        <f>VALUE(COUNTIF(Validation!$A$2:$H$47,D61))</f>
        <v>0</v>
      </c>
      <c r="K61" s="361">
        <f>IF(OR(M61="RFA",M61="UFA",M61="",M61=0),0,M61)</f>
        <v>1850000</v>
      </c>
      <c r="L61" s="361">
        <f>IF(OR(N61="RFA",N61="UFA",N61="",N61=0),0,N61)</f>
        <v>0</v>
      </c>
      <c r="M61" s="358">
        <v>1850000</v>
      </c>
      <c r="N61" s="358" t="s">
        <v>7</v>
      </c>
      <c r="O61" s="358">
        <v>0</v>
      </c>
      <c r="P61" s="358">
        <v>0</v>
      </c>
      <c r="Q61" s="358">
        <v>0</v>
      </c>
      <c r="R61" s="358">
        <v>0</v>
      </c>
      <c r="S61" s="358">
        <v>0</v>
      </c>
      <c r="T61" s="35">
        <f>COUNTIF(M61:S61,"&gt;0")</f>
        <v>1</v>
      </c>
      <c r="V61">
        <f t="shared" si="0"/>
        <v>1</v>
      </c>
      <c r="W61" s="35">
        <f t="shared" si="1"/>
        <v>0</v>
      </c>
      <c r="X61">
        <f t="shared" si="2"/>
        <v>0</v>
      </c>
    </row>
    <row r="62" spans="1:24" ht="15.75" x14ac:dyDescent="0.25">
      <c r="A62" t="str">
        <f>B62&amp;" "&amp;C62</f>
        <v>Jordan Gross</v>
      </c>
      <c r="B62" t="str">
        <f>RIGHT(D62,(LEN(D62)-1)-SEARCH(",",D62,1))</f>
        <v>Jordan</v>
      </c>
      <c r="C62" t="str">
        <f>LEFT(D62,SEARCH(",",D62,1)-1)</f>
        <v>Gross</v>
      </c>
      <c r="D62" s="39" t="s">
        <v>2256</v>
      </c>
      <c r="E62" s="30" t="s">
        <v>63</v>
      </c>
      <c r="F62" s="35" t="s">
        <v>395</v>
      </c>
      <c r="G62" s="35" t="s">
        <v>2617</v>
      </c>
      <c r="H62" s="35" t="s">
        <v>2619</v>
      </c>
      <c r="I62" s="35">
        <v>24</v>
      </c>
      <c r="J62" s="35">
        <f>VALUE(COUNTIF(Validation!$A$2:$H$47,D62))</f>
        <v>0</v>
      </c>
      <c r="K62" s="361">
        <f>IF(OR(M62="RFA",M62="UFA",M62="",M62=0),0,M62)</f>
        <v>1775000</v>
      </c>
      <c r="L62" s="361">
        <f>IF(OR(N62="RFA",N62="UFA",N62="",N62=0),0,N62)</f>
        <v>0</v>
      </c>
      <c r="M62" s="358">
        <v>1775000</v>
      </c>
      <c r="N62" s="358" t="s">
        <v>8</v>
      </c>
      <c r="O62" s="358">
        <v>0</v>
      </c>
      <c r="P62" s="358">
        <v>0</v>
      </c>
      <c r="Q62" s="358">
        <v>0</v>
      </c>
      <c r="R62" s="358">
        <v>0</v>
      </c>
      <c r="S62" s="358">
        <v>0</v>
      </c>
      <c r="T62" s="35">
        <f>COUNTIF(M62:S62,"&gt;0")</f>
        <v>1</v>
      </c>
      <c r="V62">
        <f t="shared" si="0"/>
        <v>1</v>
      </c>
      <c r="W62" s="35">
        <f t="shared" si="1"/>
        <v>1</v>
      </c>
      <c r="X62">
        <f t="shared" si="2"/>
        <v>0</v>
      </c>
    </row>
    <row r="63" spans="1:24" ht="15.75" x14ac:dyDescent="0.25">
      <c r="A63" t="str">
        <f>B63&amp;" "&amp;C63</f>
        <v>Clayton Keller</v>
      </c>
      <c r="B63" t="str">
        <f>RIGHT(D63,(LEN(D63)-1)-SEARCH(",",D63,1))</f>
        <v>Clayton</v>
      </c>
      <c r="C63" t="str">
        <f>LEFT(D63,SEARCH(",",D63,1)-1)</f>
        <v>Keller</v>
      </c>
      <c r="D63" s="39" t="s">
        <v>2244</v>
      </c>
      <c r="E63" s="30" t="s">
        <v>63</v>
      </c>
      <c r="F63" s="35" t="s">
        <v>412</v>
      </c>
      <c r="G63" s="35" t="s">
        <v>2628</v>
      </c>
      <c r="H63" s="35" t="s">
        <v>2612</v>
      </c>
      <c r="I63" s="35">
        <v>20</v>
      </c>
      <c r="J63" s="35">
        <f>VALUE(COUNTIF(Validation!$A$2:$H$47,D63))</f>
        <v>0</v>
      </c>
      <c r="K63" s="361">
        <f>IF(OR(M63="RFA",M63="UFA",M63="",M63=0),0,M63)</f>
        <v>1673333</v>
      </c>
      <c r="L63" s="361">
        <f>IF(OR(N63="RFA",N63="UFA",N63="",N63=0),0,N63)</f>
        <v>0</v>
      </c>
      <c r="M63" s="358">
        <v>1673333</v>
      </c>
      <c r="N63" s="358" t="s">
        <v>8</v>
      </c>
      <c r="O63" s="358">
        <v>0</v>
      </c>
      <c r="P63" s="358">
        <v>0</v>
      </c>
      <c r="Q63" s="358">
        <v>0</v>
      </c>
      <c r="R63" s="358">
        <v>0</v>
      </c>
      <c r="S63" s="358">
        <v>0</v>
      </c>
      <c r="T63" s="35">
        <f>COUNTIF(M63:S63,"&gt;0")</f>
        <v>1</v>
      </c>
      <c r="V63">
        <f t="shared" si="0"/>
        <v>1</v>
      </c>
      <c r="W63" s="35">
        <f t="shared" si="1"/>
        <v>1</v>
      </c>
      <c r="X63">
        <f t="shared" si="2"/>
        <v>0</v>
      </c>
    </row>
    <row r="64" spans="1:24" ht="15.75" x14ac:dyDescent="0.25">
      <c r="A64" t="str">
        <f>B64&amp;" "&amp;C64</f>
        <v>Lawson Crouse</v>
      </c>
      <c r="B64" t="str">
        <f>RIGHT(D64,(LEN(D64)-1)-SEARCH(",",D64,1))</f>
        <v>Lawson</v>
      </c>
      <c r="C64" t="str">
        <f>LEFT(D64,SEARCH(",",D64,1)-1)</f>
        <v>Crouse</v>
      </c>
      <c r="D64" s="39" t="s">
        <v>2243</v>
      </c>
      <c r="E64" s="30" t="s">
        <v>63</v>
      </c>
      <c r="F64" s="35">
        <v>0</v>
      </c>
      <c r="G64" s="35" t="s">
        <v>2613</v>
      </c>
      <c r="H64" s="35" t="s">
        <v>2612</v>
      </c>
      <c r="I64" s="35">
        <v>22</v>
      </c>
      <c r="J64" s="35">
        <f>VALUE(COUNTIF(Validation!$A$2:$H$47,D64))</f>
        <v>0</v>
      </c>
      <c r="K64" s="361">
        <f>IF(OR(M64="RFA",M64="UFA",M64="",M64=0),0,M64)</f>
        <v>1533333</v>
      </c>
      <c r="L64" s="361">
        <f>IF(OR(N64="RFA",N64="UFA",N64="",N64=0),0,N64)</f>
        <v>1533333</v>
      </c>
      <c r="M64" s="358">
        <v>1533333</v>
      </c>
      <c r="N64" s="358">
        <v>1533333</v>
      </c>
      <c r="O64" s="358">
        <v>1533333</v>
      </c>
      <c r="P64" s="358" t="s">
        <v>8</v>
      </c>
      <c r="Q64" s="358">
        <v>0</v>
      </c>
      <c r="R64" s="358">
        <v>0</v>
      </c>
      <c r="S64" s="358">
        <v>0</v>
      </c>
      <c r="T64" s="35">
        <f>COUNTIF(M64:S64,"&gt;0")</f>
        <v>3</v>
      </c>
      <c r="V64">
        <f t="shared" si="0"/>
        <v>1</v>
      </c>
      <c r="W64" s="35">
        <f t="shared" si="1"/>
        <v>0</v>
      </c>
      <c r="X64">
        <f t="shared" si="2"/>
        <v>1</v>
      </c>
    </row>
    <row r="65" spans="1:24" ht="15.75" x14ac:dyDescent="0.25">
      <c r="A65" t="str">
        <f>B65&amp;" "&amp;C65</f>
        <v>Vinnie Hinostroza</v>
      </c>
      <c r="B65" t="str">
        <f>RIGHT(D65,(LEN(D65)-1)-SEARCH(",",D65,1))</f>
        <v>Vinnie</v>
      </c>
      <c r="C65" t="str">
        <f>LEFT(D65,SEARCH(",",D65,1)-1)</f>
        <v>Hinostroza</v>
      </c>
      <c r="D65" s="39" t="s">
        <v>2241</v>
      </c>
      <c r="E65" s="30" t="s">
        <v>63</v>
      </c>
      <c r="F65" s="35">
        <v>0</v>
      </c>
      <c r="G65" s="35" t="s">
        <v>2627</v>
      </c>
      <c r="H65" s="35" t="s">
        <v>2612</v>
      </c>
      <c r="I65" s="35">
        <v>25</v>
      </c>
      <c r="J65" s="35">
        <f>VALUE(COUNTIF(Validation!$A$2:$H$47,D65))</f>
        <v>0</v>
      </c>
      <c r="K65" s="361">
        <f>IF(OR(M65="RFA",M65="UFA",M65="",M65=0),0,M65)</f>
        <v>1500000</v>
      </c>
      <c r="L65" s="361">
        <f>IF(OR(N65="RFA",N65="UFA",N65="",N65=0),0,N65)</f>
        <v>0</v>
      </c>
      <c r="M65" s="358">
        <v>1500000</v>
      </c>
      <c r="N65" s="358" t="s">
        <v>8</v>
      </c>
      <c r="O65" s="358">
        <v>0</v>
      </c>
      <c r="P65" s="358">
        <v>0</v>
      </c>
      <c r="Q65" s="358">
        <v>0</v>
      </c>
      <c r="R65" s="358">
        <v>0</v>
      </c>
      <c r="S65" s="358">
        <v>0</v>
      </c>
      <c r="T65" s="35">
        <f>COUNTIF(M65:S65,"&gt;0")</f>
        <v>1</v>
      </c>
      <c r="V65">
        <f t="shared" si="0"/>
        <v>1</v>
      </c>
      <c r="W65" s="35">
        <f t="shared" si="1"/>
        <v>0</v>
      </c>
      <c r="X65">
        <f t="shared" si="2"/>
        <v>0</v>
      </c>
    </row>
    <row r="66" spans="1:24" ht="15.75" x14ac:dyDescent="0.25">
      <c r="A66" t="str">
        <f>B66&amp;" "&amp;C66</f>
        <v>Jordan Oesterle</v>
      </c>
      <c r="B66" t="str">
        <f>RIGHT(D66,(LEN(D66)-1)-SEARCH(",",D66,1))</f>
        <v>Jordan</v>
      </c>
      <c r="C66" t="str">
        <f>LEFT(D66,SEARCH(",",D66,1)-1)</f>
        <v>Oesterle</v>
      </c>
      <c r="D66" s="39" t="s">
        <v>2252</v>
      </c>
      <c r="E66" s="30" t="s">
        <v>63</v>
      </c>
      <c r="F66" s="35">
        <v>0</v>
      </c>
      <c r="G66" s="35" t="s">
        <v>2618</v>
      </c>
      <c r="H66" s="35" t="s">
        <v>2612</v>
      </c>
      <c r="I66" s="35">
        <v>27</v>
      </c>
      <c r="J66" s="35">
        <f>VALUE(COUNTIF(Validation!$A$2:$H$47,D66))</f>
        <v>0</v>
      </c>
      <c r="K66" s="361">
        <f>IF(OR(M66="RFA",M66="UFA",M66="",M66=0),0,M66)</f>
        <v>1400000</v>
      </c>
      <c r="L66" s="361">
        <f>IF(OR(N66="RFA",N66="UFA",N66="",N66=0),0,N66)</f>
        <v>1400000</v>
      </c>
      <c r="M66" s="358">
        <v>1400000</v>
      </c>
      <c r="N66" s="358">
        <v>1400000</v>
      </c>
      <c r="O66" s="358" t="s">
        <v>7</v>
      </c>
      <c r="P66" s="358">
        <v>0</v>
      </c>
      <c r="Q66" s="358">
        <v>0</v>
      </c>
      <c r="R66" s="358">
        <v>0</v>
      </c>
      <c r="S66" s="358">
        <v>0</v>
      </c>
      <c r="T66" s="35">
        <f>COUNTIF(M66:S66,"&gt;0")</f>
        <v>2</v>
      </c>
      <c r="V66">
        <f t="shared" si="0"/>
        <v>1</v>
      </c>
      <c r="W66" s="35">
        <f t="shared" si="1"/>
        <v>0</v>
      </c>
      <c r="X66">
        <f t="shared" si="2"/>
        <v>1</v>
      </c>
    </row>
    <row r="67" spans="1:24" ht="15.75" x14ac:dyDescent="0.25">
      <c r="A67" t="str">
        <f>B67&amp;" "&amp;C67</f>
        <v>Brad Richardson</v>
      </c>
      <c r="B67" t="str">
        <f>RIGHT(D67,(LEN(D67)-1)-SEARCH(",",D67,1))</f>
        <v>Brad</v>
      </c>
      <c r="C67" t="str">
        <f>LEFT(D67,SEARCH(",",D67,1)-1)</f>
        <v>Richardson</v>
      </c>
      <c r="D67" s="39" t="s">
        <v>2242</v>
      </c>
      <c r="E67" s="30" t="s">
        <v>63</v>
      </c>
      <c r="F67" s="35" t="s">
        <v>390</v>
      </c>
      <c r="G67" s="35" t="s">
        <v>73</v>
      </c>
      <c r="H67" s="35" t="s">
        <v>2612</v>
      </c>
      <c r="I67" s="35">
        <v>34</v>
      </c>
      <c r="J67" s="35">
        <f>VALUE(COUNTIF(Validation!$A$2:$H$47,D67))</f>
        <v>0</v>
      </c>
      <c r="K67" s="361">
        <f>IF(OR(M67="RFA",M67="UFA",M67="",M67=0),0,M67)</f>
        <v>1250000</v>
      </c>
      <c r="L67" s="361">
        <f>IF(OR(N67="RFA",N67="UFA",N67="",N67=0),0,N67)</f>
        <v>0</v>
      </c>
      <c r="M67" s="358">
        <v>1250000</v>
      </c>
      <c r="N67" s="358" t="s">
        <v>7</v>
      </c>
      <c r="O67" s="358">
        <v>0</v>
      </c>
      <c r="P67" s="358">
        <v>0</v>
      </c>
      <c r="Q67" s="358">
        <v>0</v>
      </c>
      <c r="R67" s="358">
        <v>0</v>
      </c>
      <c r="S67" s="358">
        <v>0</v>
      </c>
      <c r="T67" s="35">
        <f>COUNTIF(M67:S67,"&gt;0")</f>
        <v>1</v>
      </c>
      <c r="V67">
        <f t="shared" ref="V67:V130" si="3">COUNTIF($D$3:$D$1490,D67)</f>
        <v>1</v>
      </c>
      <c r="W67" s="35">
        <f t="shared" ref="W67:W130" si="4">IF(LEFT(F67,3)="ELC",1,0)</f>
        <v>0</v>
      </c>
      <c r="X67">
        <f t="shared" ref="X67:X130" si="5">IF(K67=L67,1,0)</f>
        <v>0</v>
      </c>
    </row>
    <row r="68" spans="1:24" ht="15.75" x14ac:dyDescent="0.25">
      <c r="A68" t="str">
        <f>B68&amp;" "&amp;C68</f>
        <v>Christian Fischer</v>
      </c>
      <c r="B68" t="str">
        <f>RIGHT(D68,(LEN(D68)-1)-SEARCH(",",D68,1))</f>
        <v>Christian</v>
      </c>
      <c r="C68" t="str">
        <f>LEFT(D68,SEARCH(",",D68,1)-1)</f>
        <v>Fischer</v>
      </c>
      <c r="D68" s="39" t="s">
        <v>2248</v>
      </c>
      <c r="E68" s="30" t="s">
        <v>63</v>
      </c>
      <c r="F68" s="35" t="s">
        <v>395</v>
      </c>
      <c r="G68" s="35" t="s">
        <v>2611</v>
      </c>
      <c r="H68" s="35" t="s">
        <v>2612</v>
      </c>
      <c r="I68" s="35">
        <v>22</v>
      </c>
      <c r="J68" s="35">
        <f>VALUE(COUNTIF(Validation!$A$2:$H$47,D68))</f>
        <v>0</v>
      </c>
      <c r="K68" s="361">
        <f>IF(OR(M68="RFA",M68="UFA",M68="",M68=0),0,M68)</f>
        <v>1075833</v>
      </c>
      <c r="L68" s="361">
        <f>IF(OR(N68="RFA",N68="UFA",N68="",N68=0),0,N68)</f>
        <v>0</v>
      </c>
      <c r="M68" s="358">
        <v>1075833</v>
      </c>
      <c r="N68" s="358" t="s">
        <v>8</v>
      </c>
      <c r="O68" s="358">
        <v>0</v>
      </c>
      <c r="P68" s="358">
        <v>0</v>
      </c>
      <c r="Q68" s="358">
        <v>0</v>
      </c>
      <c r="R68" s="358">
        <v>0</v>
      </c>
      <c r="S68" s="358">
        <v>0</v>
      </c>
      <c r="T68" s="35">
        <f>COUNTIF(M68:S68,"&gt;0")</f>
        <v>1</v>
      </c>
      <c r="V68">
        <f t="shared" si="3"/>
        <v>1</v>
      </c>
      <c r="W68" s="35">
        <f t="shared" si="4"/>
        <v>1</v>
      </c>
      <c r="X68">
        <f t="shared" si="5"/>
        <v>0</v>
      </c>
    </row>
    <row r="69" spans="1:24" ht="15.75" x14ac:dyDescent="0.25">
      <c r="A69" t="str">
        <f>B69&amp;" "&amp;C69</f>
        <v>Nick Merkley</v>
      </c>
      <c r="B69" t="str">
        <f>RIGHT(D69,(LEN(D69)-1)-SEARCH(",",D69,1))</f>
        <v>Nick</v>
      </c>
      <c r="C69" t="str">
        <f>LEFT(D69,SEARCH(",",D69,1)-1)</f>
        <v>Merkley</v>
      </c>
      <c r="D69" s="39" t="s">
        <v>2262</v>
      </c>
      <c r="E69" s="30" t="s">
        <v>63</v>
      </c>
      <c r="F69" s="35" t="s">
        <v>395</v>
      </c>
      <c r="G69" s="35" t="s">
        <v>73</v>
      </c>
      <c r="H69" s="35" t="s">
        <v>2619</v>
      </c>
      <c r="I69" s="35">
        <v>22</v>
      </c>
      <c r="J69" s="35">
        <f>VALUE(COUNTIF(Validation!$A$2:$H$47,D69))</f>
        <v>0</v>
      </c>
      <c r="K69" s="361">
        <f>IF(OR(M69="RFA",M69="UFA",M69="",M69=0),0,M69)</f>
        <v>1075833</v>
      </c>
      <c r="L69" s="361">
        <f>IF(OR(N69="RFA",N69="UFA",N69="",N69=0),0,N69)</f>
        <v>0</v>
      </c>
      <c r="M69" s="358">
        <v>1075833</v>
      </c>
      <c r="N69" s="358" t="s">
        <v>8</v>
      </c>
      <c r="O69" s="358">
        <v>0</v>
      </c>
      <c r="P69" s="358">
        <v>0</v>
      </c>
      <c r="Q69" s="358">
        <v>0</v>
      </c>
      <c r="R69" s="358">
        <v>0</v>
      </c>
      <c r="S69" s="358">
        <v>0</v>
      </c>
      <c r="T69" s="35">
        <f>COUNTIF(M69:S69,"&gt;0")</f>
        <v>1</v>
      </c>
      <c r="V69">
        <f t="shared" si="3"/>
        <v>1</v>
      </c>
      <c r="W69" s="35">
        <f t="shared" si="4"/>
        <v>1</v>
      </c>
      <c r="X69">
        <f t="shared" si="5"/>
        <v>0</v>
      </c>
    </row>
    <row r="70" spans="1:24" ht="15.75" x14ac:dyDescent="0.25">
      <c r="A70" t="str">
        <f>B70&amp;" "&amp;C70</f>
        <v>Brayden Burke</v>
      </c>
      <c r="B70" t="str">
        <f>RIGHT(D70,(LEN(D70)-1)-SEARCH(",",D70,1))</f>
        <v>Brayden</v>
      </c>
      <c r="C70" t="str">
        <f>LEFT(D70,SEARCH(",",D70,1)-1)</f>
        <v>Burke</v>
      </c>
      <c r="D70" s="39" t="s">
        <v>2259</v>
      </c>
      <c r="E70" s="30" t="s">
        <v>63</v>
      </c>
      <c r="F70" s="35" t="s">
        <v>395</v>
      </c>
      <c r="G70" s="35" t="s">
        <v>2613</v>
      </c>
      <c r="H70" s="35" t="s">
        <v>2619</v>
      </c>
      <c r="I70" s="35">
        <v>22</v>
      </c>
      <c r="J70" s="35">
        <f>VALUE(COUNTIF(Validation!$A$2:$H$47,D70))</f>
        <v>0</v>
      </c>
      <c r="K70" s="361">
        <f>IF(OR(M70="RFA",M70="UFA",M70="",M70=0),0,M70)</f>
        <v>925000</v>
      </c>
      <c r="L70" s="361">
        <f>IF(OR(N70="RFA",N70="UFA",N70="",N70=0),0,N70)</f>
        <v>925000</v>
      </c>
      <c r="M70" s="358">
        <v>925000</v>
      </c>
      <c r="N70" s="358">
        <v>925000</v>
      </c>
      <c r="O70" s="358" t="s">
        <v>8</v>
      </c>
      <c r="P70" s="358">
        <v>0</v>
      </c>
      <c r="Q70" s="358">
        <v>0</v>
      </c>
      <c r="R70" s="358">
        <v>0</v>
      </c>
      <c r="S70" s="358">
        <v>0</v>
      </c>
      <c r="T70" s="35">
        <f>COUNTIF(M70:S70,"&gt;0")</f>
        <v>2</v>
      </c>
      <c r="V70">
        <f t="shared" si="3"/>
        <v>1</v>
      </c>
      <c r="W70" s="35">
        <f t="shared" si="4"/>
        <v>1</v>
      </c>
      <c r="X70">
        <f t="shared" si="5"/>
        <v>1</v>
      </c>
    </row>
    <row r="71" spans="1:24" ht="15.75" x14ac:dyDescent="0.25">
      <c r="A71" t="str">
        <f>B71&amp;" "&amp;C71</f>
        <v>Jan Jeník</v>
      </c>
      <c r="B71" t="str">
        <f>RIGHT(D71,(LEN(D71)-1)-SEARCH(",",D71,1))</f>
        <v>Jan</v>
      </c>
      <c r="C71" t="str">
        <f>LEFT(D71,SEARCH(",",D71,1)-1)</f>
        <v>Jeník</v>
      </c>
      <c r="D71" s="39" t="s">
        <v>2632</v>
      </c>
      <c r="E71" s="30" t="s">
        <v>63</v>
      </c>
      <c r="F71" s="35" t="s">
        <v>395</v>
      </c>
      <c r="G71" s="35" t="s">
        <v>73</v>
      </c>
      <c r="H71" s="35" t="s">
        <v>2619</v>
      </c>
      <c r="I71" s="35">
        <v>18</v>
      </c>
      <c r="J71" s="35">
        <f>VALUE(COUNTIF(Validation!$A$2:$H$47,D71))</f>
        <v>0</v>
      </c>
      <c r="K71" s="361">
        <f>IF(OR(M71="RFA",M71="UFA",M71="",M71=0),0,M71)</f>
        <v>925000</v>
      </c>
      <c r="L71" s="361">
        <f>IF(OR(N71="RFA",N71="UFA",N71="",N71=0),0,N71)</f>
        <v>925000</v>
      </c>
      <c r="M71" s="358">
        <v>925000</v>
      </c>
      <c r="N71" s="358">
        <v>925000</v>
      </c>
      <c r="O71" s="358">
        <v>925000</v>
      </c>
      <c r="P71" s="358" t="s">
        <v>8</v>
      </c>
      <c r="Q71" s="358">
        <v>0</v>
      </c>
      <c r="R71" s="358">
        <v>0</v>
      </c>
      <c r="S71" s="358">
        <v>0</v>
      </c>
      <c r="T71" s="35">
        <f>COUNTIF(M71:S71,"&gt;0")</f>
        <v>3</v>
      </c>
      <c r="V71">
        <f t="shared" si="3"/>
        <v>1</v>
      </c>
      <c r="W71" s="35">
        <f t="shared" si="4"/>
        <v>1</v>
      </c>
      <c r="X71">
        <f t="shared" si="5"/>
        <v>1</v>
      </c>
    </row>
    <row r="72" spans="1:24" ht="15.75" x14ac:dyDescent="0.25">
      <c r="A72" t="str">
        <f>B72&amp;" "&amp;C72</f>
        <v>Kevin Bahl</v>
      </c>
      <c r="B72" t="str">
        <f>RIGHT(D72,(LEN(D72)-1)-SEARCH(",",D72,1))</f>
        <v>Kevin</v>
      </c>
      <c r="C72" t="str">
        <f>LEFT(D72,SEARCH(",",D72,1)-1)</f>
        <v>Bahl</v>
      </c>
      <c r="D72" s="39" t="s">
        <v>2636</v>
      </c>
      <c r="E72" s="30" t="s">
        <v>63</v>
      </c>
      <c r="F72" s="35" t="s">
        <v>397</v>
      </c>
      <c r="G72" s="35" t="s">
        <v>2618</v>
      </c>
      <c r="H72" s="35" t="s">
        <v>398</v>
      </c>
      <c r="I72" s="35">
        <v>19</v>
      </c>
      <c r="J72" s="35">
        <f>VALUE(COUNTIF(Validation!$A$2:$H$47,D72))</f>
        <v>0</v>
      </c>
      <c r="K72" s="361">
        <f>IF(OR(M72="RFA",M72="UFA",M72="",M72=0),0,M72)</f>
        <v>925000</v>
      </c>
      <c r="L72" s="361">
        <f>IF(OR(N72="RFA",N72="UFA",N72="",N72=0),0,N72)</f>
        <v>925000</v>
      </c>
      <c r="M72" s="358">
        <v>925000</v>
      </c>
      <c r="N72" s="358">
        <v>925000</v>
      </c>
      <c r="O72" s="358">
        <v>925000</v>
      </c>
      <c r="P72" s="358" t="s">
        <v>8</v>
      </c>
      <c r="Q72" s="358">
        <v>0</v>
      </c>
      <c r="R72" s="358">
        <v>0</v>
      </c>
      <c r="S72" s="358">
        <v>0</v>
      </c>
      <c r="T72" s="35">
        <f>COUNTIF(M72:S72,"&gt;0")</f>
        <v>3</v>
      </c>
      <c r="V72">
        <f t="shared" si="3"/>
        <v>1</v>
      </c>
      <c r="W72" s="35">
        <f t="shared" si="4"/>
        <v>1</v>
      </c>
      <c r="X72">
        <f t="shared" si="5"/>
        <v>1</v>
      </c>
    </row>
    <row r="73" spans="1:24" ht="15.75" x14ac:dyDescent="0.25">
      <c r="A73" t="str">
        <f>B73&amp;" "&amp;C73</f>
        <v>Erik Källgren</v>
      </c>
      <c r="B73" t="str">
        <f>RIGHT(D73,(LEN(D73)-1)-SEARCH(",",D73,1))</f>
        <v>Erik</v>
      </c>
      <c r="C73" t="str">
        <f>LEFT(D73,SEARCH(",",D73,1)-1)</f>
        <v>Källgren</v>
      </c>
      <c r="D73" s="39" t="s">
        <v>2637</v>
      </c>
      <c r="E73" s="30" t="s">
        <v>63</v>
      </c>
      <c r="F73" s="35" t="s">
        <v>395</v>
      </c>
      <c r="G73" s="35" t="s">
        <v>128</v>
      </c>
      <c r="H73" s="35" t="s">
        <v>2619</v>
      </c>
      <c r="I73" s="35">
        <v>22</v>
      </c>
      <c r="J73" s="35">
        <f>VALUE(COUNTIF(Validation!$A$2:$H$47,D73))</f>
        <v>0</v>
      </c>
      <c r="K73" s="361">
        <f>IF(OR(M73="RFA",M73="UFA",M73="",M73=0),0,M73)</f>
        <v>925000</v>
      </c>
      <c r="L73" s="361">
        <f>IF(OR(N73="RFA",N73="UFA",N73="",N73=0),0,N73)</f>
        <v>925000</v>
      </c>
      <c r="M73" s="358">
        <v>925000</v>
      </c>
      <c r="N73" s="358">
        <v>925000</v>
      </c>
      <c r="O73" s="358" t="s">
        <v>8</v>
      </c>
      <c r="P73" s="358">
        <v>0</v>
      </c>
      <c r="Q73" s="358">
        <v>0</v>
      </c>
      <c r="R73" s="358">
        <v>0</v>
      </c>
      <c r="S73" s="358">
        <v>0</v>
      </c>
      <c r="T73" s="35">
        <f>COUNTIF(M73:S73,"&gt;0")</f>
        <v>2</v>
      </c>
      <c r="V73">
        <f t="shared" si="3"/>
        <v>1</v>
      </c>
      <c r="W73" s="35">
        <f t="shared" si="4"/>
        <v>1</v>
      </c>
      <c r="X73">
        <f t="shared" si="5"/>
        <v>1</v>
      </c>
    </row>
    <row r="74" spans="1:24" ht="15.75" x14ac:dyDescent="0.25">
      <c r="A74" t="str">
        <f>B74&amp;" "&amp;C74</f>
        <v>Ivan Prosvetov</v>
      </c>
      <c r="B74" t="str">
        <f>RIGHT(D74,(LEN(D74)-1)-SEARCH(",",D74,1))</f>
        <v>Ivan</v>
      </c>
      <c r="C74" t="str">
        <f>LEFT(D74,SEARCH(",",D74,1)-1)</f>
        <v>Prosvetov</v>
      </c>
      <c r="D74" s="39" t="s">
        <v>2638</v>
      </c>
      <c r="E74" s="30" t="s">
        <v>63</v>
      </c>
      <c r="F74" s="35" t="s">
        <v>395</v>
      </c>
      <c r="G74" s="35" t="s">
        <v>128</v>
      </c>
      <c r="H74" s="35" t="s">
        <v>2619</v>
      </c>
      <c r="I74" s="35">
        <v>20</v>
      </c>
      <c r="J74" s="35">
        <f>VALUE(COUNTIF(Validation!$A$2:$H$47,D74))</f>
        <v>0</v>
      </c>
      <c r="K74" s="361">
        <f>IF(OR(M74="RFA",M74="UFA",M74="",M74=0),0,M74)</f>
        <v>925000</v>
      </c>
      <c r="L74" s="361">
        <f>IF(OR(N74="RFA",N74="UFA",N74="",N74=0),0,N74)</f>
        <v>925000</v>
      </c>
      <c r="M74" s="358">
        <v>925000</v>
      </c>
      <c r="N74" s="358">
        <v>925000</v>
      </c>
      <c r="O74" s="358">
        <v>925000</v>
      </c>
      <c r="P74" s="358" t="s">
        <v>8</v>
      </c>
      <c r="Q74" s="358">
        <v>0</v>
      </c>
      <c r="R74" s="358">
        <v>0</v>
      </c>
      <c r="S74" s="358">
        <v>0</v>
      </c>
      <c r="T74" s="35">
        <f>COUNTIF(M74:S74,"&gt;0")</f>
        <v>3</v>
      </c>
      <c r="V74">
        <f t="shared" si="3"/>
        <v>1</v>
      </c>
      <c r="W74" s="35">
        <f t="shared" si="4"/>
        <v>1</v>
      </c>
      <c r="X74">
        <f t="shared" si="5"/>
        <v>1</v>
      </c>
    </row>
    <row r="75" spans="1:24" ht="15.75" x14ac:dyDescent="0.25">
      <c r="A75" t="str">
        <f>B75&amp;" "&amp;C75</f>
        <v>Merrick Madsen</v>
      </c>
      <c r="B75" t="str">
        <f>RIGHT(D75,(LEN(D75)-1)-SEARCH(",",D75,1))</f>
        <v>Merrick</v>
      </c>
      <c r="C75" t="str">
        <f>LEFT(D75,SEARCH(",",D75,1)-1)</f>
        <v>Madsen</v>
      </c>
      <c r="D75" s="39" t="s">
        <v>2265</v>
      </c>
      <c r="E75" s="30" t="s">
        <v>63</v>
      </c>
      <c r="F75" s="35" t="s">
        <v>395</v>
      </c>
      <c r="G75" s="35" t="s">
        <v>128</v>
      </c>
      <c r="H75" s="35" t="s">
        <v>2619</v>
      </c>
      <c r="I75" s="35">
        <v>23</v>
      </c>
      <c r="J75" s="35">
        <f>VALUE(COUNTIF(Validation!$A$2:$H$47,D75))</f>
        <v>0</v>
      </c>
      <c r="K75" s="361">
        <f>IF(OR(M75="RFA",M75="UFA",M75="",M75=0),0,M75)</f>
        <v>925000</v>
      </c>
      <c r="L75" s="361">
        <f>IF(OR(N75="RFA",N75="UFA",N75="",N75=0),0,N75)</f>
        <v>0</v>
      </c>
      <c r="M75" s="358">
        <v>925000</v>
      </c>
      <c r="N75" s="358" t="s">
        <v>8</v>
      </c>
      <c r="O75" s="358">
        <v>0</v>
      </c>
      <c r="P75" s="358">
        <v>0</v>
      </c>
      <c r="Q75" s="358">
        <v>0</v>
      </c>
      <c r="R75" s="358">
        <v>0</v>
      </c>
      <c r="S75" s="358">
        <v>0</v>
      </c>
      <c r="T75" s="35">
        <f>COUNTIF(M75:S75,"&gt;0")</f>
        <v>1</v>
      </c>
      <c r="V75">
        <f t="shared" si="3"/>
        <v>1</v>
      </c>
      <c r="W75" s="35">
        <f t="shared" si="4"/>
        <v>1</v>
      </c>
      <c r="X75">
        <f t="shared" si="5"/>
        <v>0</v>
      </c>
    </row>
    <row r="76" spans="1:24" ht="15.75" x14ac:dyDescent="0.25">
      <c r="A76" t="str">
        <f>B76&amp;" "&amp;C76</f>
        <v>Cam Dineen</v>
      </c>
      <c r="B76" t="str">
        <f>RIGHT(D76,(LEN(D76)-1)-SEARCH(",",D76,1))</f>
        <v>Cam</v>
      </c>
      <c r="C76" t="str">
        <f>LEFT(D76,SEARCH(",",D76,1)-1)</f>
        <v>Dineen</v>
      </c>
      <c r="D76" s="39" t="s">
        <v>2267</v>
      </c>
      <c r="E76" s="30" t="s">
        <v>63</v>
      </c>
      <c r="F76" s="35" t="s">
        <v>395</v>
      </c>
      <c r="G76" s="35" t="s">
        <v>2618</v>
      </c>
      <c r="H76" s="35" t="s">
        <v>2619</v>
      </c>
      <c r="I76" s="35">
        <v>21</v>
      </c>
      <c r="J76" s="35">
        <f>VALUE(COUNTIF(Validation!$A$2:$H$47,D76))</f>
        <v>0</v>
      </c>
      <c r="K76" s="361">
        <f>IF(OR(M76="RFA",M76="UFA",M76="",M76=0),0,M76)</f>
        <v>910833</v>
      </c>
      <c r="L76" s="361">
        <f>IF(OR(N76="RFA",N76="UFA",N76="",N76=0),0,N76)</f>
        <v>910833</v>
      </c>
      <c r="M76" s="358">
        <v>910833</v>
      </c>
      <c r="N76" s="358">
        <v>910833</v>
      </c>
      <c r="O76" s="358" t="s">
        <v>8</v>
      </c>
      <c r="P76" s="358">
        <v>0</v>
      </c>
      <c r="Q76" s="358">
        <v>0</v>
      </c>
      <c r="R76" s="358">
        <v>0</v>
      </c>
      <c r="S76" s="358">
        <v>0</v>
      </c>
      <c r="T76" s="35">
        <f>COUNTIF(M76:S76,"&gt;0")</f>
        <v>2</v>
      </c>
      <c r="V76">
        <f t="shared" si="3"/>
        <v>1</v>
      </c>
      <c r="W76" s="35">
        <f t="shared" si="4"/>
        <v>1</v>
      </c>
      <c r="X76">
        <f t="shared" si="5"/>
        <v>1</v>
      </c>
    </row>
    <row r="77" spans="1:24" ht="15.75" x14ac:dyDescent="0.25">
      <c r="A77" t="str">
        <f>B77&amp;" "&amp;C77</f>
        <v>Nathan Schnarr</v>
      </c>
      <c r="B77" t="str">
        <f>RIGHT(D77,(LEN(D77)-1)-SEARCH(",",D77,1))</f>
        <v>Nathan</v>
      </c>
      <c r="C77" t="str">
        <f>LEFT(D77,SEARCH(",",D77,1)-1)</f>
        <v>Schnarr</v>
      </c>
      <c r="D77" s="39" t="s">
        <v>2633</v>
      </c>
      <c r="E77" s="30" t="s">
        <v>63</v>
      </c>
      <c r="F77" s="35" t="s">
        <v>395</v>
      </c>
      <c r="G77" s="35" t="s">
        <v>73</v>
      </c>
      <c r="H77" s="35" t="s">
        <v>398</v>
      </c>
      <c r="I77" s="35">
        <v>20</v>
      </c>
      <c r="J77" s="35">
        <f>VALUE(COUNTIF(Validation!$A$2:$H$47,D77))</f>
        <v>0</v>
      </c>
      <c r="K77" s="361">
        <f>IF(OR(M77="RFA",M77="UFA",M77="",M77=0),0,M77)</f>
        <v>894167</v>
      </c>
      <c r="L77" s="361">
        <f>IF(OR(N77="RFA",N77="UFA",N77="",N77=0),0,N77)</f>
        <v>894167</v>
      </c>
      <c r="M77" s="358">
        <v>894167</v>
      </c>
      <c r="N77" s="358">
        <v>894167</v>
      </c>
      <c r="O77" s="358">
        <v>894167</v>
      </c>
      <c r="P77" s="358" t="s">
        <v>8</v>
      </c>
      <c r="Q77" s="358">
        <v>0</v>
      </c>
      <c r="R77" s="358">
        <v>0</v>
      </c>
      <c r="S77" s="358">
        <v>0</v>
      </c>
      <c r="T77" s="35">
        <f>COUNTIF(M77:S77,"&gt;0")</f>
        <v>3</v>
      </c>
      <c r="V77">
        <f t="shared" si="3"/>
        <v>1</v>
      </c>
      <c r="W77" s="35">
        <f t="shared" si="4"/>
        <v>1</v>
      </c>
      <c r="X77">
        <f t="shared" si="5"/>
        <v>1</v>
      </c>
    </row>
    <row r="78" spans="1:24" ht="15.75" x14ac:dyDescent="0.25">
      <c r="A78" t="str">
        <f>B78&amp;" "&amp;C78</f>
        <v>Kyle Capobianco</v>
      </c>
      <c r="B78" t="str">
        <f>RIGHT(D78,(LEN(D78)-1)-SEARCH(",",D78,1))</f>
        <v>Kyle</v>
      </c>
      <c r="C78" t="str">
        <f>LEFT(D78,SEARCH(",",D78,1)-1)</f>
        <v>Capobianco</v>
      </c>
      <c r="D78" s="39" t="s">
        <v>2266</v>
      </c>
      <c r="E78" s="30" t="s">
        <v>63</v>
      </c>
      <c r="F78" s="35" t="s">
        <v>395</v>
      </c>
      <c r="G78" s="35" t="s">
        <v>82</v>
      </c>
      <c r="H78" s="35" t="s">
        <v>2619</v>
      </c>
      <c r="I78" s="35">
        <v>21</v>
      </c>
      <c r="J78" s="35">
        <f>VALUE(COUNTIF(Validation!$A$2:$H$47,D78))</f>
        <v>0</v>
      </c>
      <c r="K78" s="361">
        <f>IF(OR(M78="RFA",M78="UFA",M78="",M78=0),0,M78)</f>
        <v>894166</v>
      </c>
      <c r="L78" s="361">
        <f>IF(OR(N78="RFA",N78="UFA",N78="",N78=0),0,N78)</f>
        <v>0</v>
      </c>
      <c r="M78" s="358">
        <v>894166</v>
      </c>
      <c r="N78" s="358" t="s">
        <v>8</v>
      </c>
      <c r="O78" s="358">
        <v>0</v>
      </c>
      <c r="P78" s="358">
        <v>0</v>
      </c>
      <c r="Q78" s="358">
        <v>0</v>
      </c>
      <c r="R78" s="358">
        <v>0</v>
      </c>
      <c r="S78" s="358">
        <v>0</v>
      </c>
      <c r="T78" s="35">
        <f>COUNTIF(M78:S78,"&gt;0")</f>
        <v>1</v>
      </c>
      <c r="V78">
        <f t="shared" si="3"/>
        <v>1</v>
      </c>
      <c r="W78" s="35">
        <f t="shared" si="4"/>
        <v>1</v>
      </c>
      <c r="X78">
        <f t="shared" si="5"/>
        <v>0</v>
      </c>
    </row>
    <row r="79" spans="1:24" ht="15.75" x14ac:dyDescent="0.25">
      <c r="A79" t="str">
        <f>B79&amp;" "&amp;C79</f>
        <v>Tyler Steenbergen</v>
      </c>
      <c r="B79" t="str">
        <f>RIGHT(D79,(LEN(D79)-1)-SEARCH(",",D79,1))</f>
        <v>Tyler</v>
      </c>
      <c r="C79" t="str">
        <f>LEFT(D79,SEARCH(",",D79,1)-1)</f>
        <v>Steenbergen</v>
      </c>
      <c r="D79" s="39" t="s">
        <v>2264</v>
      </c>
      <c r="E79" s="30" t="s">
        <v>63</v>
      </c>
      <c r="F79" s="35" t="s">
        <v>395</v>
      </c>
      <c r="G79" s="9" t="s">
        <v>73</v>
      </c>
      <c r="H79" s="9" t="s">
        <v>2619</v>
      </c>
      <c r="I79" s="9">
        <v>21</v>
      </c>
      <c r="J79" s="35">
        <f>VALUE(COUNTIF(Validation!$A$2:$H$47,D79))</f>
        <v>0</v>
      </c>
      <c r="K79" s="361">
        <f>IF(OR(M79="RFA",M79="UFA",M79="",M79=0),0,M79)</f>
        <v>875000</v>
      </c>
      <c r="L79" s="361">
        <f>IF(OR(N79="RFA",N79="UFA",N79="",N79=0),0,N79)</f>
        <v>875000</v>
      </c>
      <c r="M79" s="358">
        <v>875000</v>
      </c>
      <c r="N79" s="358">
        <v>875000</v>
      </c>
      <c r="O79" s="358" t="s">
        <v>8</v>
      </c>
      <c r="P79" s="358">
        <v>0</v>
      </c>
      <c r="Q79" s="358">
        <v>0</v>
      </c>
      <c r="R79" s="358">
        <v>0</v>
      </c>
      <c r="S79" s="358">
        <v>0</v>
      </c>
      <c r="T79" s="35">
        <f>COUNTIF(M79:S79,"&gt;0")</f>
        <v>2</v>
      </c>
      <c r="V79">
        <f t="shared" si="3"/>
        <v>1</v>
      </c>
      <c r="W79" s="35">
        <f t="shared" si="4"/>
        <v>1</v>
      </c>
      <c r="X79">
        <f t="shared" si="5"/>
        <v>1</v>
      </c>
    </row>
    <row r="80" spans="1:24" ht="15.75" x14ac:dyDescent="0.25">
      <c r="A80" t="str">
        <f>B80&amp;" "&amp;C80</f>
        <v>Ilya Lyubushkin</v>
      </c>
      <c r="B80" t="str">
        <f>RIGHT(D80,(LEN(D80)-1)-SEARCH(",",D80,1))</f>
        <v>Ilya</v>
      </c>
      <c r="C80" t="str">
        <f>LEFT(D80,SEARCH(",",D80,1)-1)</f>
        <v>Lyubushkin</v>
      </c>
      <c r="D80" s="39" t="s">
        <v>2257</v>
      </c>
      <c r="E80" s="30" t="s">
        <v>63</v>
      </c>
      <c r="F80" s="35">
        <v>0</v>
      </c>
      <c r="G80" s="35" t="s">
        <v>2617</v>
      </c>
      <c r="H80" s="35" t="s">
        <v>2612</v>
      </c>
      <c r="I80" s="35">
        <v>25</v>
      </c>
      <c r="J80" s="35">
        <f>VALUE(COUNTIF(Validation!$A$2:$H$47,D80))</f>
        <v>0</v>
      </c>
      <c r="K80" s="361">
        <f>IF(OR(M80="RFA",M80="UFA",M80="",M80=0),0,M80)</f>
        <v>874125</v>
      </c>
      <c r="L80" s="361">
        <f>IF(OR(N80="RFA",N80="UFA",N80="",N80=0),0,N80)</f>
        <v>0</v>
      </c>
      <c r="M80" s="358">
        <v>874125</v>
      </c>
      <c r="N80" s="358" t="s">
        <v>8</v>
      </c>
      <c r="O80" s="358">
        <v>0</v>
      </c>
      <c r="P80" s="358">
        <v>0</v>
      </c>
      <c r="Q80" s="358">
        <v>0</v>
      </c>
      <c r="R80" s="358">
        <v>0</v>
      </c>
      <c r="S80" s="358">
        <v>0</v>
      </c>
      <c r="T80" s="35">
        <f>COUNTIF(M80:S80,"&gt;0")</f>
        <v>1</v>
      </c>
      <c r="V80">
        <f t="shared" si="3"/>
        <v>1</v>
      </c>
      <c r="W80" s="35">
        <f t="shared" si="4"/>
        <v>0</v>
      </c>
      <c r="X80">
        <f t="shared" si="5"/>
        <v>0</v>
      </c>
    </row>
    <row r="81" spans="1:24" ht="15.75" x14ac:dyDescent="0.25">
      <c r="A81" t="str">
        <f>B81&amp;" "&amp;C81</f>
        <v>Dane Birks</v>
      </c>
      <c r="B81" t="str">
        <f>RIGHT(D81,(LEN(D81)-1)-SEARCH(",",D81,1))</f>
        <v>Dane</v>
      </c>
      <c r="C81" t="str">
        <f>LEFT(D81,SEARCH(",",D81,1)-1)</f>
        <v>Birks</v>
      </c>
      <c r="D81" s="39" t="s">
        <v>1903</v>
      </c>
      <c r="E81" s="30" t="s">
        <v>63</v>
      </c>
      <c r="F81" s="35" t="s">
        <v>395</v>
      </c>
      <c r="G81" s="35" t="s">
        <v>82</v>
      </c>
      <c r="H81" s="35" t="s">
        <v>2619</v>
      </c>
      <c r="I81" s="35">
        <v>23</v>
      </c>
      <c r="J81" s="35">
        <f>VALUE(COUNTIF(Validation!$A$2:$H$47,D81))</f>
        <v>0</v>
      </c>
      <c r="K81" s="361">
        <f>IF(OR(M81="RFA",M81="UFA",M81="",M81=0),0,M81)</f>
        <v>800000</v>
      </c>
      <c r="L81" s="361">
        <f>IF(OR(N81="RFA",N81="UFA",N81="",N81=0),0,N81)</f>
        <v>0</v>
      </c>
      <c r="M81" s="358">
        <v>800000</v>
      </c>
      <c r="N81" s="358" t="s">
        <v>8</v>
      </c>
      <c r="O81" s="358">
        <v>0</v>
      </c>
      <c r="P81" s="358">
        <v>0</v>
      </c>
      <c r="Q81" s="358">
        <v>0</v>
      </c>
      <c r="R81" s="358">
        <v>0</v>
      </c>
      <c r="S81" s="358">
        <v>0</v>
      </c>
      <c r="T81" s="35">
        <f>COUNTIF(M81:S81,"&gt;0")</f>
        <v>1</v>
      </c>
      <c r="V81">
        <f t="shared" si="3"/>
        <v>1</v>
      </c>
      <c r="W81" s="35">
        <f t="shared" si="4"/>
        <v>1</v>
      </c>
      <c r="X81">
        <f t="shared" si="5"/>
        <v>0</v>
      </c>
    </row>
    <row r="82" spans="1:24" ht="15.75" x14ac:dyDescent="0.25">
      <c r="A82" t="str">
        <f>B82&amp;" "&amp;C82</f>
        <v>Conor Garland</v>
      </c>
      <c r="B82" t="str">
        <f>RIGHT(D82,(LEN(D82)-1)-SEARCH(",",D82,1))</f>
        <v>Conor</v>
      </c>
      <c r="C82" t="str">
        <f>LEFT(D82,SEARCH(",",D82,1)-1)</f>
        <v>Garland</v>
      </c>
      <c r="D82" s="39" t="s">
        <v>2274</v>
      </c>
      <c r="E82" s="30" t="s">
        <v>63</v>
      </c>
      <c r="F82" s="35">
        <v>0</v>
      </c>
      <c r="G82" s="35" t="s">
        <v>2615</v>
      </c>
      <c r="H82" s="35" t="s">
        <v>2612</v>
      </c>
      <c r="I82" s="35">
        <v>23</v>
      </c>
      <c r="J82" s="35">
        <f>VALUE(COUNTIF(Validation!$A$2:$H$47,D82))</f>
        <v>0</v>
      </c>
      <c r="K82" s="361">
        <f>IF(OR(M82="RFA",M82="UFA",M82="",M82=0),0,M82)</f>
        <v>775000</v>
      </c>
      <c r="L82" s="361">
        <f>IF(OR(N82="RFA",N82="UFA",N82="",N82=0),0,N82)</f>
        <v>775000</v>
      </c>
      <c r="M82" s="358">
        <v>775000</v>
      </c>
      <c r="N82" s="358">
        <v>775000</v>
      </c>
      <c r="O82" s="358" t="s">
        <v>8</v>
      </c>
      <c r="P82" s="358">
        <v>0</v>
      </c>
      <c r="Q82" s="358">
        <v>0</v>
      </c>
      <c r="R82" s="358">
        <v>0</v>
      </c>
      <c r="S82" s="358">
        <v>0</v>
      </c>
      <c r="T82" s="35">
        <f>COUNTIF(M82:S82,"&gt;0")</f>
        <v>2</v>
      </c>
      <c r="V82">
        <f t="shared" si="3"/>
        <v>1</v>
      </c>
      <c r="W82" s="35">
        <f t="shared" si="4"/>
        <v>0</v>
      </c>
      <c r="X82">
        <f t="shared" si="5"/>
        <v>1</v>
      </c>
    </row>
    <row r="83" spans="1:24" ht="15.75" x14ac:dyDescent="0.25">
      <c r="A83" t="str">
        <f>B83&amp;" "&amp;C83</f>
        <v>Beau Bennett</v>
      </c>
      <c r="B83" t="str">
        <f>RIGHT(D83,(LEN(D83)-1)-SEARCH(",",D83,1))</f>
        <v>Beau</v>
      </c>
      <c r="C83" t="str">
        <f>LEFT(D83,SEARCH(",",D83,1)-1)</f>
        <v>Bennett</v>
      </c>
      <c r="D83" s="39" t="s">
        <v>2634</v>
      </c>
      <c r="E83" s="30" t="s">
        <v>63</v>
      </c>
      <c r="F83" s="35">
        <v>0</v>
      </c>
      <c r="G83" s="35" t="s">
        <v>2614</v>
      </c>
      <c r="H83" s="35" t="s">
        <v>2619</v>
      </c>
      <c r="I83" s="35">
        <v>27</v>
      </c>
      <c r="J83" s="35">
        <f>VALUE(COUNTIF(Validation!$A$2:$H$47,D83))</f>
        <v>0</v>
      </c>
      <c r="K83" s="361">
        <f>IF(OR(M83="RFA",M83="UFA",M83="",M83=0),0,M83)</f>
        <v>725000</v>
      </c>
      <c r="L83" s="361">
        <f>IF(OR(N83="RFA",N83="UFA",N83="",N83=0),0,N83)</f>
        <v>0</v>
      </c>
      <c r="M83" s="358">
        <v>725000</v>
      </c>
      <c r="N83" s="358" t="s">
        <v>7</v>
      </c>
      <c r="O83" s="358">
        <v>0</v>
      </c>
      <c r="P83" s="358">
        <v>0</v>
      </c>
      <c r="Q83" s="358">
        <v>0</v>
      </c>
      <c r="R83" s="358">
        <v>0</v>
      </c>
      <c r="S83" s="358">
        <v>0</v>
      </c>
      <c r="T83" s="35">
        <f>COUNTIF(M83:S83,"&gt;0")</f>
        <v>1</v>
      </c>
      <c r="V83">
        <f t="shared" si="3"/>
        <v>1</v>
      </c>
      <c r="W83" s="35">
        <f t="shared" si="4"/>
        <v>0</v>
      </c>
      <c r="X83">
        <f t="shared" si="5"/>
        <v>0</v>
      </c>
    </row>
    <row r="84" spans="1:24" ht="15.75" x14ac:dyDescent="0.25">
      <c r="A84" t="str">
        <f>B84&amp;" "&amp;C84</f>
        <v>Andy Miele</v>
      </c>
      <c r="B84" t="str">
        <f>RIGHT(D84,(LEN(D84)-1)-SEARCH(",",D84,1))</f>
        <v>Andy</v>
      </c>
      <c r="C84" t="str">
        <f>LEFT(D84,SEARCH(",",D84,1)-1)</f>
        <v>Miele</v>
      </c>
      <c r="D84" s="39" t="s">
        <v>2635</v>
      </c>
      <c r="E84" s="30" t="s">
        <v>63</v>
      </c>
      <c r="F84" s="35">
        <v>0</v>
      </c>
      <c r="G84" s="35" t="s">
        <v>73</v>
      </c>
      <c r="H84" s="35" t="s">
        <v>2619</v>
      </c>
      <c r="I84" s="35">
        <v>31</v>
      </c>
      <c r="J84" s="35">
        <f>VALUE(COUNTIF(Validation!$A$2:$H$47,D84))</f>
        <v>0</v>
      </c>
      <c r="K84" s="361">
        <f>IF(OR(M84="RFA",M84="UFA",M84="",M84=0),0,M84)</f>
        <v>725000</v>
      </c>
      <c r="L84" s="361">
        <f>IF(OR(N84="RFA",N84="UFA",N84="",N84=0),0,N84)</f>
        <v>725000</v>
      </c>
      <c r="M84" s="358">
        <v>725000</v>
      </c>
      <c r="N84" s="358">
        <v>725000</v>
      </c>
      <c r="O84" s="358" t="s">
        <v>7</v>
      </c>
      <c r="P84" s="358">
        <v>0</v>
      </c>
      <c r="Q84" s="358">
        <v>0</v>
      </c>
      <c r="R84" s="358">
        <v>0</v>
      </c>
      <c r="S84" s="358">
        <v>0</v>
      </c>
      <c r="T84" s="35">
        <f>COUNTIF(M84:S84,"&gt;0")</f>
        <v>2</v>
      </c>
      <c r="V84">
        <f t="shared" si="3"/>
        <v>1</v>
      </c>
      <c r="W84" s="35">
        <f t="shared" si="4"/>
        <v>0</v>
      </c>
      <c r="X84">
        <f t="shared" si="5"/>
        <v>1</v>
      </c>
    </row>
    <row r="85" spans="1:24" ht="15.75" x14ac:dyDescent="0.25">
      <c r="A85" t="str">
        <f>B85&amp;" "&amp;C85</f>
        <v>Aaron Ness</v>
      </c>
      <c r="B85" t="str">
        <f>RIGHT(D85,(LEN(D85)-1)-SEARCH(",",D85,1))</f>
        <v>Aaron</v>
      </c>
      <c r="C85" t="str">
        <f>LEFT(D85,SEARCH(",",D85,1)-1)</f>
        <v>Ness</v>
      </c>
      <c r="D85" s="39" t="s">
        <v>1948</v>
      </c>
      <c r="E85" s="30" t="s">
        <v>63</v>
      </c>
      <c r="F85" s="35">
        <v>0</v>
      </c>
      <c r="G85" s="9" t="s">
        <v>2618</v>
      </c>
      <c r="H85" s="9" t="s">
        <v>2619</v>
      </c>
      <c r="I85" s="9">
        <v>29</v>
      </c>
      <c r="J85" s="35">
        <f>VALUE(COUNTIF(Validation!$A$2:$H$47,D85))</f>
        <v>0</v>
      </c>
      <c r="K85" s="361">
        <f>IF(OR(M85="RFA",M85="UFA",M85="",M85=0),0,M85)</f>
        <v>725000</v>
      </c>
      <c r="L85" s="361">
        <f>IF(OR(N85="RFA",N85="UFA",N85="",N85=0),0,N85)</f>
        <v>725000</v>
      </c>
      <c r="M85" s="358">
        <v>725000</v>
      </c>
      <c r="N85" s="358">
        <v>725000</v>
      </c>
      <c r="O85" s="358" t="s">
        <v>7</v>
      </c>
      <c r="P85" s="358">
        <v>0</v>
      </c>
      <c r="Q85" s="358">
        <v>0</v>
      </c>
      <c r="R85" s="358">
        <v>0</v>
      </c>
      <c r="S85" s="358">
        <v>0</v>
      </c>
      <c r="T85" s="35">
        <f>COUNTIF(M85:S85,"&gt;0")</f>
        <v>2</v>
      </c>
      <c r="V85">
        <f t="shared" si="3"/>
        <v>1</v>
      </c>
      <c r="W85" s="35">
        <f t="shared" si="4"/>
        <v>0</v>
      </c>
      <c r="X85">
        <f t="shared" si="5"/>
        <v>1</v>
      </c>
    </row>
    <row r="86" spans="1:24" ht="15.75" x14ac:dyDescent="0.25">
      <c r="A86" t="str">
        <f>B86&amp;" "&amp;C86</f>
        <v>Giovanni Fiore</v>
      </c>
      <c r="B86" t="str">
        <f>RIGHT(D86,(LEN(D86)-1)-SEARCH(",",D86,1))</f>
        <v>Giovanni</v>
      </c>
      <c r="C86" t="str">
        <f>LEFT(D86,SEARCH(",",D86,1)-1)</f>
        <v>Fiore</v>
      </c>
      <c r="D86" s="39" t="s">
        <v>2230</v>
      </c>
      <c r="E86" s="30" t="s">
        <v>63</v>
      </c>
      <c r="F86" s="35" t="s">
        <v>395</v>
      </c>
      <c r="G86" s="35" t="s">
        <v>2627</v>
      </c>
      <c r="H86" s="35" t="s">
        <v>2619</v>
      </c>
      <c r="I86" s="35">
        <v>22</v>
      </c>
      <c r="J86" s="35">
        <f>VALUE(COUNTIF(Validation!$A$2:$H$47,D86))</f>
        <v>0</v>
      </c>
      <c r="K86" s="361">
        <f>IF(OR(M86="RFA",M86="UFA",M86="",M86=0),0,M86)</f>
        <v>701667</v>
      </c>
      <c r="L86" s="361">
        <f>IF(OR(N86="RFA",N86="UFA",N86="",N86=0),0,N86)</f>
        <v>0</v>
      </c>
      <c r="M86" s="358">
        <v>701667</v>
      </c>
      <c r="N86" s="358" t="s">
        <v>8</v>
      </c>
      <c r="O86" s="358">
        <v>0</v>
      </c>
      <c r="P86" s="358">
        <v>0</v>
      </c>
      <c r="Q86" s="358">
        <v>0</v>
      </c>
      <c r="R86" s="358">
        <v>0</v>
      </c>
      <c r="S86" s="358">
        <v>0</v>
      </c>
      <c r="T86" s="35">
        <f>COUNTIF(M86:S86,"&gt;0")</f>
        <v>1</v>
      </c>
      <c r="V86">
        <f t="shared" si="3"/>
        <v>1</v>
      </c>
      <c r="W86" s="35">
        <f t="shared" si="4"/>
        <v>1</v>
      </c>
      <c r="X86">
        <f t="shared" si="5"/>
        <v>0</v>
      </c>
    </row>
    <row r="87" spans="1:24" ht="15.75" x14ac:dyDescent="0.25">
      <c r="A87" t="str">
        <f>B87&amp;" "&amp;C87</f>
        <v>Robbie Russo</v>
      </c>
      <c r="B87" t="str">
        <f>RIGHT(D87,(LEN(D87)-1)-SEARCH(",",D87,1))</f>
        <v>Robbie</v>
      </c>
      <c r="C87" t="str">
        <f>LEFT(D87,SEARCH(",",D87,1)-1)</f>
        <v>Russo</v>
      </c>
      <c r="D87" s="39" t="s">
        <v>2276</v>
      </c>
      <c r="E87" s="30" t="s">
        <v>63</v>
      </c>
      <c r="F87" s="35">
        <v>0</v>
      </c>
      <c r="G87" s="35" t="s">
        <v>2617</v>
      </c>
      <c r="H87" s="35" t="s">
        <v>2619</v>
      </c>
      <c r="I87" s="35">
        <v>26</v>
      </c>
      <c r="J87" s="35">
        <f>VALUE(COUNTIF(Validation!$A$2:$H$47,D87))</f>
        <v>0</v>
      </c>
      <c r="K87" s="361">
        <f>IF(OR(M87="RFA",M87="UFA",M87="",M87=0),0,M87)</f>
        <v>700000</v>
      </c>
      <c r="L87" s="361">
        <f>IF(OR(N87="RFA",N87="UFA",N87="",N87=0),0,N87)</f>
        <v>0</v>
      </c>
      <c r="M87" s="358">
        <v>700000</v>
      </c>
      <c r="N87" s="358" t="s">
        <v>7</v>
      </c>
      <c r="O87" s="358">
        <v>0</v>
      </c>
      <c r="P87" s="358">
        <v>0</v>
      </c>
      <c r="Q87" s="358">
        <v>0</v>
      </c>
      <c r="R87" s="358">
        <v>0</v>
      </c>
      <c r="S87" s="358">
        <v>0</v>
      </c>
      <c r="T87" s="35">
        <f>COUNTIF(M87:S87,"&gt;0")</f>
        <v>1</v>
      </c>
      <c r="V87">
        <f t="shared" si="3"/>
        <v>1</v>
      </c>
      <c r="W87" s="35">
        <f t="shared" si="4"/>
        <v>0</v>
      </c>
      <c r="X87">
        <f t="shared" si="5"/>
        <v>0</v>
      </c>
    </row>
    <row r="88" spans="1:24" ht="15.75" x14ac:dyDescent="0.25">
      <c r="A88" t="str">
        <f>B88&amp;" "&amp;C88</f>
        <v>Lane Pederson</v>
      </c>
      <c r="B88" t="str">
        <f>RIGHT(D88,(LEN(D88)-1)-SEARCH(",",D88,1))</f>
        <v>Lane</v>
      </c>
      <c r="C88" t="str">
        <f>LEFT(D88,SEARCH(",",D88,1)-1)</f>
        <v>Pederson</v>
      </c>
      <c r="D88" s="39" t="s">
        <v>2272</v>
      </c>
      <c r="E88" s="30" t="s">
        <v>63</v>
      </c>
      <c r="F88" s="35" t="s">
        <v>395</v>
      </c>
      <c r="G88" s="9" t="s">
        <v>73</v>
      </c>
      <c r="H88" s="9" t="s">
        <v>2619</v>
      </c>
      <c r="I88" s="9">
        <v>21</v>
      </c>
      <c r="J88" s="35">
        <f>VALUE(COUNTIF(Validation!$A$2:$H$47,D88))</f>
        <v>0</v>
      </c>
      <c r="K88" s="361">
        <f>IF(OR(M88="RFA",M88="UFA",M88="",M88=0),0,M88)</f>
        <v>690000</v>
      </c>
      <c r="L88" s="361">
        <f>IF(OR(N88="RFA",N88="UFA",N88="",N88=0),0,N88)</f>
        <v>0</v>
      </c>
      <c r="M88" s="358">
        <v>690000</v>
      </c>
      <c r="N88" s="358" t="s">
        <v>8</v>
      </c>
      <c r="O88" s="358">
        <v>0</v>
      </c>
      <c r="P88" s="358">
        <v>0</v>
      </c>
      <c r="Q88" s="358">
        <v>0</v>
      </c>
      <c r="R88" s="358">
        <v>0</v>
      </c>
      <c r="S88" s="358">
        <v>0</v>
      </c>
      <c r="T88" s="35">
        <f>COUNTIF(M88:S88,"&gt;0")</f>
        <v>1</v>
      </c>
      <c r="V88">
        <f t="shared" si="3"/>
        <v>1</v>
      </c>
      <c r="W88" s="35">
        <f t="shared" si="4"/>
        <v>1</v>
      </c>
      <c r="X88">
        <f t="shared" si="5"/>
        <v>0</v>
      </c>
    </row>
    <row r="89" spans="1:24" ht="15.75" x14ac:dyDescent="0.25">
      <c r="A89" t="str">
        <f>B89&amp;" "&amp;C89</f>
        <v>Jalen Smereck</v>
      </c>
      <c r="B89" t="str">
        <f>RIGHT(D89,(LEN(D89)-1)-SEARCH(",",D89,1))</f>
        <v>Jalen</v>
      </c>
      <c r="C89" t="str">
        <f>LEFT(D89,SEARCH(",",D89,1)-1)</f>
        <v>Smereck</v>
      </c>
      <c r="D89" s="39" t="s">
        <v>2273</v>
      </c>
      <c r="E89" s="30" t="s">
        <v>63</v>
      </c>
      <c r="F89" s="35" t="s">
        <v>395</v>
      </c>
      <c r="G89" s="35" t="s">
        <v>82</v>
      </c>
      <c r="H89" s="35" t="s">
        <v>2619</v>
      </c>
      <c r="I89" s="35">
        <v>22</v>
      </c>
      <c r="J89" s="35">
        <f>VALUE(COUNTIF(Validation!$A$2:$H$47,D89))</f>
        <v>0</v>
      </c>
      <c r="K89" s="361">
        <f>IF(OR(M89="RFA",M89="UFA",M89="",M89=0),0,M89)</f>
        <v>686667</v>
      </c>
      <c r="L89" s="361">
        <f>IF(OR(N89="RFA",N89="UFA",N89="",N89=0),0,N89)</f>
        <v>0</v>
      </c>
      <c r="M89" s="358">
        <v>686667</v>
      </c>
      <c r="N89" s="358" t="s">
        <v>8</v>
      </c>
      <c r="O89" s="358">
        <v>0</v>
      </c>
      <c r="P89" s="358">
        <v>0</v>
      </c>
      <c r="Q89" s="358">
        <v>0</v>
      </c>
      <c r="R89" s="358">
        <v>0</v>
      </c>
      <c r="S89" s="358">
        <v>0</v>
      </c>
      <c r="T89" s="35">
        <f>COUNTIF(M89:S89,"&gt;0")</f>
        <v>1</v>
      </c>
      <c r="V89">
        <f t="shared" si="3"/>
        <v>1</v>
      </c>
      <c r="W89" s="35">
        <f t="shared" si="4"/>
        <v>1</v>
      </c>
      <c r="X89">
        <f t="shared" si="5"/>
        <v>0</v>
      </c>
    </row>
    <row r="90" spans="1:24" ht="15.75" x14ac:dyDescent="0.25">
      <c r="A90" t="str">
        <f>B90&amp;" "&amp;C90</f>
        <v>Michael Chaput</v>
      </c>
      <c r="B90" t="str">
        <f>RIGHT(D90,(LEN(D90)-1)-SEARCH(",",D90,1))</f>
        <v>Michael</v>
      </c>
      <c r="C90" t="str">
        <f>LEFT(D90,SEARCH(",",D90,1)-1)</f>
        <v>Chaput</v>
      </c>
      <c r="D90" s="39" t="s">
        <v>1534</v>
      </c>
      <c r="E90" s="30" t="s">
        <v>63</v>
      </c>
      <c r="F90" s="35">
        <v>0</v>
      </c>
      <c r="G90" s="35" t="s">
        <v>73</v>
      </c>
      <c r="H90" s="35" t="s">
        <v>2619</v>
      </c>
      <c r="I90" s="35">
        <v>27</v>
      </c>
      <c r="J90" s="35">
        <f>VALUE(COUNTIF(Validation!$A$2:$H$47,D90))</f>
        <v>0</v>
      </c>
      <c r="K90" s="361">
        <f>IF(OR(M90="RFA",M90="UFA",M90="",M90=0),0,M90)</f>
        <v>675000</v>
      </c>
      <c r="L90" s="361">
        <f>IF(OR(N90="RFA",N90="UFA",N90="",N90=0),0,N90)</f>
        <v>0</v>
      </c>
      <c r="M90" s="358">
        <v>675000</v>
      </c>
      <c r="N90" s="358" t="s">
        <v>7</v>
      </c>
      <c r="O90" s="358">
        <v>0</v>
      </c>
      <c r="P90" s="358">
        <v>0</v>
      </c>
      <c r="Q90" s="358">
        <v>0</v>
      </c>
      <c r="R90" s="358">
        <v>0</v>
      </c>
      <c r="S90" s="358">
        <v>0</v>
      </c>
      <c r="T90" s="35">
        <f>COUNTIF(M90:S90,"&gt;0")</f>
        <v>1</v>
      </c>
      <c r="V90">
        <f t="shared" si="3"/>
        <v>1</v>
      </c>
      <c r="W90" s="35">
        <f t="shared" si="4"/>
        <v>0</v>
      </c>
      <c r="X90">
        <f t="shared" si="5"/>
        <v>0</v>
      </c>
    </row>
    <row r="91" spans="1:24" ht="15" customHeight="1" x14ac:dyDescent="0.25">
      <c r="A91" t="str">
        <f>B91&amp;" "&amp;C91</f>
        <v>Mike Ribeiro</v>
      </c>
      <c r="B91" t="str">
        <f>RIGHT(D91,(LEN(D91)-1)-SEARCH(",",D91,1))</f>
        <v>Mike</v>
      </c>
      <c r="C91" t="str">
        <f>LEFT(D91,SEARCH(",",D91,1)-1)</f>
        <v>Ribeiro</v>
      </c>
      <c r="D91" s="39" t="s">
        <v>2631</v>
      </c>
      <c r="E91" s="30" t="s">
        <v>63</v>
      </c>
      <c r="F91" s="35">
        <v>0</v>
      </c>
      <c r="G91" s="35">
        <v>0</v>
      </c>
      <c r="H91" s="35">
        <v>0</v>
      </c>
      <c r="I91" s="35">
        <v>0</v>
      </c>
      <c r="J91" s="35">
        <f>VALUE(COUNTIF(Validation!$A$2:$H$47,D91))</f>
        <v>0</v>
      </c>
      <c r="K91" s="361">
        <f>IF(OR(M91="RFA",M91="UFA",M91="",M91=0),0,M91)</f>
        <v>0</v>
      </c>
      <c r="L91" s="361">
        <f>IF(OR(N91="RFA",N91="UFA",N91="",N91=0),0,N91)</f>
        <v>0</v>
      </c>
      <c r="M91" s="358">
        <v>0</v>
      </c>
      <c r="N91" s="358">
        <v>0</v>
      </c>
      <c r="O91" s="358">
        <v>0</v>
      </c>
      <c r="P91" s="358">
        <v>0</v>
      </c>
      <c r="Q91" s="358">
        <v>0</v>
      </c>
      <c r="R91" s="358">
        <v>0</v>
      </c>
      <c r="S91" s="358">
        <v>0</v>
      </c>
      <c r="T91" s="35">
        <f>COUNTIF(M91:S91,"&gt;0")</f>
        <v>0</v>
      </c>
      <c r="V91">
        <f t="shared" si="3"/>
        <v>1</v>
      </c>
      <c r="W91" s="35">
        <f t="shared" si="4"/>
        <v>0</v>
      </c>
      <c r="X91">
        <f t="shared" si="5"/>
        <v>1</v>
      </c>
    </row>
    <row r="92" spans="1:24" ht="15.75" x14ac:dyDescent="0.25">
      <c r="A92" t="str">
        <f>B92&amp;" "&amp;C92</f>
        <v>Emil Pettersson</v>
      </c>
      <c r="B92" t="str">
        <f>RIGHT(D92,(LEN(D92)-1)-SEARCH(",",D92,1))</f>
        <v>Emil</v>
      </c>
      <c r="C92" t="str">
        <f>LEFT(D92,SEARCH(",",D92,1)-1)</f>
        <v>Pettersson</v>
      </c>
      <c r="D92" s="39" t="s">
        <v>2117</v>
      </c>
      <c r="E92" s="30" t="s">
        <v>63</v>
      </c>
      <c r="F92" s="35">
        <v>0</v>
      </c>
      <c r="G92" s="35" t="s">
        <v>73</v>
      </c>
      <c r="H92" s="35" t="s">
        <v>2619</v>
      </c>
      <c r="I92" s="35">
        <v>25</v>
      </c>
      <c r="J92" s="35">
        <f>VALUE(COUNTIF(Validation!$A$2:$H$47,D92))</f>
        <v>0</v>
      </c>
      <c r="K92" s="361">
        <f>IF(OR(M92="RFA",M92="UFA",M92="",M92=0),0,M92)</f>
        <v>0</v>
      </c>
      <c r="L92" s="361">
        <f>IF(OR(N92="RFA",N92="UFA",N92="",N92=0),0,N92)</f>
        <v>0</v>
      </c>
      <c r="M92" s="358" t="s">
        <v>8</v>
      </c>
      <c r="N92" s="358">
        <v>0</v>
      </c>
      <c r="O92" s="358">
        <v>0</v>
      </c>
      <c r="P92" s="358">
        <v>0</v>
      </c>
      <c r="Q92" s="358">
        <v>0</v>
      </c>
      <c r="R92" s="358">
        <v>0</v>
      </c>
      <c r="S92" s="358">
        <v>0</v>
      </c>
      <c r="T92" s="35">
        <f>COUNTIF(M92:S92,"&gt;0")</f>
        <v>0</v>
      </c>
      <c r="V92">
        <f t="shared" si="3"/>
        <v>1</v>
      </c>
      <c r="W92" s="35">
        <f t="shared" si="4"/>
        <v>0</v>
      </c>
      <c r="X92">
        <f t="shared" si="5"/>
        <v>1</v>
      </c>
    </row>
    <row r="93" spans="1:24" ht="15.75" x14ac:dyDescent="0.25">
      <c r="A93" t="str">
        <f>B93&amp;" "&amp;C93</f>
        <v>Hudson Fasching</v>
      </c>
      <c r="B93" t="str">
        <f>RIGHT(D93,(LEN(D93)-1)-SEARCH(",",D93,1))</f>
        <v>Hudson</v>
      </c>
      <c r="C93" t="str">
        <f>LEFT(D93,SEARCH(",",D93,1)-1)</f>
        <v>Fasching</v>
      </c>
      <c r="D93" s="39" t="s">
        <v>2261</v>
      </c>
      <c r="E93" s="30" t="s">
        <v>63</v>
      </c>
      <c r="F93" s="35">
        <v>0</v>
      </c>
      <c r="G93" s="35" t="s">
        <v>2611</v>
      </c>
      <c r="H93" s="35" t="s">
        <v>2619</v>
      </c>
      <c r="I93" s="35">
        <v>23</v>
      </c>
      <c r="J93" s="35">
        <f>VALUE(COUNTIF(Validation!$A$2:$H$47,D93))</f>
        <v>0</v>
      </c>
      <c r="K93" s="361">
        <f>IF(OR(M93="RFA",M93="UFA",M93="",M93=0),0,M93)</f>
        <v>0</v>
      </c>
      <c r="L93" s="361">
        <f>IF(OR(N93="RFA",N93="UFA",N93="",N93=0),0,N93)</f>
        <v>0</v>
      </c>
      <c r="M93" s="358" t="s">
        <v>8</v>
      </c>
      <c r="N93" s="358">
        <v>0</v>
      </c>
      <c r="O93" s="358">
        <v>0</v>
      </c>
      <c r="P93" s="358">
        <v>0</v>
      </c>
      <c r="Q93" s="358">
        <v>0</v>
      </c>
      <c r="R93" s="358">
        <v>0</v>
      </c>
      <c r="S93" s="358">
        <v>0</v>
      </c>
      <c r="T93" s="35">
        <f>COUNTIF(M93:S93,"&gt;0")</f>
        <v>0</v>
      </c>
      <c r="V93">
        <f t="shared" si="3"/>
        <v>1</v>
      </c>
      <c r="W93" s="35">
        <f t="shared" si="4"/>
        <v>0</v>
      </c>
      <c r="X93">
        <f t="shared" si="5"/>
        <v>1</v>
      </c>
    </row>
    <row r="94" spans="1:24" ht="15.75" x14ac:dyDescent="0.25">
      <c r="A94" t="str">
        <f>B94&amp;" "&amp;C94</f>
        <v>Michael Bunting</v>
      </c>
      <c r="B94" t="str">
        <f>RIGHT(D94,(LEN(D94)-1)-SEARCH(",",D94,1))</f>
        <v>Michael</v>
      </c>
      <c r="C94" t="str">
        <f>LEFT(D94,SEARCH(",",D94,1)-1)</f>
        <v>Bunting</v>
      </c>
      <c r="D94" s="39" t="s">
        <v>2269</v>
      </c>
      <c r="E94" s="30" t="s">
        <v>63</v>
      </c>
      <c r="F94" s="35">
        <v>0</v>
      </c>
      <c r="G94" s="35" t="s">
        <v>2613</v>
      </c>
      <c r="H94" s="35" t="s">
        <v>2619</v>
      </c>
      <c r="I94" s="35">
        <v>23</v>
      </c>
      <c r="J94" s="35">
        <f>VALUE(COUNTIF(Validation!$A$2:$H$47,D94))</f>
        <v>0</v>
      </c>
      <c r="K94" s="361">
        <f>IF(OR(M94="RFA",M94="UFA",M94="",M94=0),0,M94)</f>
        <v>0</v>
      </c>
      <c r="L94" s="361">
        <f>IF(OR(N94="RFA",N94="UFA",N94="",N94=0),0,N94)</f>
        <v>0</v>
      </c>
      <c r="M94" s="358" t="s">
        <v>8</v>
      </c>
      <c r="N94" s="358">
        <v>0</v>
      </c>
      <c r="O94" s="358">
        <v>0</v>
      </c>
      <c r="P94" s="358">
        <v>0</v>
      </c>
      <c r="Q94" s="358">
        <v>0</v>
      </c>
      <c r="R94" s="358">
        <v>0</v>
      </c>
      <c r="S94" s="358">
        <v>0</v>
      </c>
      <c r="T94" s="35">
        <f>COUNTIF(M94:S94,"&gt;0")</f>
        <v>0</v>
      </c>
      <c r="V94">
        <f t="shared" si="3"/>
        <v>1</v>
      </c>
      <c r="W94" s="35">
        <f t="shared" si="4"/>
        <v>0</v>
      </c>
      <c r="X94">
        <f t="shared" si="5"/>
        <v>1</v>
      </c>
    </row>
    <row r="95" spans="1:24" ht="15.75" x14ac:dyDescent="0.25">
      <c r="A95" t="str">
        <f>B95&amp;" "&amp;C95</f>
        <v>Dysin Mayo</v>
      </c>
      <c r="B95" t="str">
        <f>RIGHT(D95,(LEN(D95)-1)-SEARCH(",",D95,1))</f>
        <v>Dysin</v>
      </c>
      <c r="C95" t="str">
        <f>LEFT(D95,SEARCH(",",D95,1)-1)</f>
        <v>Mayo</v>
      </c>
      <c r="D95" s="39" t="s">
        <v>2275</v>
      </c>
      <c r="E95" s="30" t="s">
        <v>63</v>
      </c>
      <c r="F95" s="35">
        <v>0</v>
      </c>
      <c r="G95" s="35" t="s">
        <v>2617</v>
      </c>
      <c r="H95" s="35" t="s">
        <v>2619</v>
      </c>
      <c r="I95" s="35">
        <v>22</v>
      </c>
      <c r="J95" s="35">
        <f>VALUE(COUNTIF(Validation!$A$2:$H$47,D95))</f>
        <v>0</v>
      </c>
      <c r="K95" s="361">
        <f>IF(OR(M95="RFA",M95="UFA",M95="",M95=0),0,M95)</f>
        <v>0</v>
      </c>
      <c r="L95" s="361">
        <f>IF(OR(N95="RFA",N95="UFA",N95="",N95=0),0,N95)</f>
        <v>0</v>
      </c>
      <c r="M95" s="358" t="s">
        <v>8</v>
      </c>
      <c r="N95" s="358">
        <v>0</v>
      </c>
      <c r="O95" s="358">
        <v>0</v>
      </c>
      <c r="P95" s="358">
        <v>0</v>
      </c>
      <c r="Q95" s="358">
        <v>0</v>
      </c>
      <c r="R95" s="358">
        <v>0</v>
      </c>
      <c r="S95" s="358">
        <v>0</v>
      </c>
      <c r="T95" s="35">
        <f>COUNTIF(M95:S95,"&gt;0")</f>
        <v>0</v>
      </c>
      <c r="V95">
        <f t="shared" si="3"/>
        <v>1</v>
      </c>
      <c r="W95" s="35">
        <f t="shared" si="4"/>
        <v>0</v>
      </c>
      <c r="X95">
        <f t="shared" si="5"/>
        <v>1</v>
      </c>
    </row>
    <row r="96" spans="1:24" ht="15.75" x14ac:dyDescent="0.25">
      <c r="A96" t="str">
        <f>B96&amp;" "&amp;C96</f>
        <v>Adin Hill</v>
      </c>
      <c r="B96" t="str">
        <f>RIGHT(D96,(LEN(D96)-1)-SEARCH(",",D96,1))</f>
        <v>Adin</v>
      </c>
      <c r="C96" t="str">
        <f>LEFT(D96,SEARCH(",",D96,1)-1)</f>
        <v>Hill</v>
      </c>
      <c r="D96" s="39" t="s">
        <v>2268</v>
      </c>
      <c r="E96" s="35" t="s">
        <v>63</v>
      </c>
      <c r="F96" s="35">
        <v>0</v>
      </c>
      <c r="G96" s="9" t="s">
        <v>128</v>
      </c>
      <c r="H96" s="9" t="s">
        <v>2619</v>
      </c>
      <c r="I96" s="9">
        <v>23</v>
      </c>
      <c r="J96" s="35">
        <f>VALUE(COUNTIF(Validation!$A$2:$H$47,D96))</f>
        <v>0</v>
      </c>
      <c r="K96" s="361">
        <f>IF(OR(M96="RFA",M96="UFA",M96="",M96=0),0,M96)</f>
        <v>0</v>
      </c>
      <c r="L96" s="361">
        <f>IF(OR(N96="RFA",N96="UFA",N96="",N96=0),0,N96)</f>
        <v>0</v>
      </c>
      <c r="M96" s="358" t="s">
        <v>8</v>
      </c>
      <c r="N96" s="358">
        <v>0</v>
      </c>
      <c r="O96" s="358">
        <v>0</v>
      </c>
      <c r="P96" s="358">
        <v>0</v>
      </c>
      <c r="Q96" s="358">
        <v>0</v>
      </c>
      <c r="R96" s="358">
        <v>0</v>
      </c>
      <c r="S96" s="358">
        <v>0</v>
      </c>
      <c r="T96" s="35">
        <f>COUNTIF(M96:S96,"&gt;0")</f>
        <v>0</v>
      </c>
      <c r="V96">
        <f t="shared" si="3"/>
        <v>1</v>
      </c>
      <c r="W96" s="35">
        <f t="shared" si="4"/>
        <v>0</v>
      </c>
      <c r="X96">
        <f t="shared" si="5"/>
        <v>1</v>
      </c>
    </row>
    <row r="97" spans="1:24" ht="15.75" x14ac:dyDescent="0.25">
      <c r="A97" t="str">
        <f>B97&amp;" "&amp;C97</f>
        <v>David Krejci</v>
      </c>
      <c r="B97" t="str">
        <f>RIGHT(D97,(LEN(D97)-1)-SEARCH(",",D97,1))</f>
        <v>David</v>
      </c>
      <c r="C97" t="str">
        <f>LEFT(D97,SEARCH(",",D97,1)-1)</f>
        <v>Krejci</v>
      </c>
      <c r="D97" s="39" t="s">
        <v>2910</v>
      </c>
      <c r="E97" s="30" t="s">
        <v>9</v>
      </c>
      <c r="F97" s="35" t="s">
        <v>390</v>
      </c>
      <c r="G97" s="35" t="s">
        <v>73</v>
      </c>
      <c r="H97" s="35" t="s">
        <v>2612</v>
      </c>
      <c r="I97" s="35">
        <v>33</v>
      </c>
      <c r="J97" s="35">
        <f>VALUE(COUNTIF(Validation!$A$2:$H$47,D97))</f>
        <v>0</v>
      </c>
      <c r="K97" s="361">
        <f>IF(OR(M97="RFA",M97="UFA",M97="",M97=0),0,M97)</f>
        <v>7250000</v>
      </c>
      <c r="L97" s="361">
        <f>IF(OR(N97="RFA",N97="UFA",N97="",N97=0),0,N97)</f>
        <v>7250000</v>
      </c>
      <c r="M97" s="358">
        <v>7250000</v>
      </c>
      <c r="N97" s="358">
        <v>7250000</v>
      </c>
      <c r="O97" s="358" t="s">
        <v>7</v>
      </c>
      <c r="P97" s="358">
        <v>0</v>
      </c>
      <c r="Q97" s="358">
        <v>0</v>
      </c>
      <c r="R97" s="358">
        <v>0</v>
      </c>
      <c r="S97" s="358">
        <v>0</v>
      </c>
      <c r="T97" s="35">
        <f>COUNTIF(M97:S97,"&gt;0")</f>
        <v>2</v>
      </c>
      <c r="V97">
        <f t="shared" si="3"/>
        <v>1</v>
      </c>
      <c r="W97" s="35">
        <f t="shared" si="4"/>
        <v>0</v>
      </c>
      <c r="X97">
        <f t="shared" si="5"/>
        <v>1</v>
      </c>
    </row>
    <row r="98" spans="1:24" ht="15.75" x14ac:dyDescent="0.25">
      <c r="A98" t="str">
        <f>B98&amp;" "&amp;C98</f>
        <v>Tuukka Rask</v>
      </c>
      <c r="B98" t="str">
        <f>RIGHT(D98,(LEN(D98)-1)-SEARCH(",",D98,1))</f>
        <v>Tuukka</v>
      </c>
      <c r="C98" t="str">
        <f>LEFT(D98,SEARCH(",",D98,1)-1)</f>
        <v>Rask</v>
      </c>
      <c r="D98" s="39" t="s">
        <v>1371</v>
      </c>
      <c r="E98" s="30" t="s">
        <v>9</v>
      </c>
      <c r="F98" s="35" t="s">
        <v>390</v>
      </c>
      <c r="G98" s="35" t="s">
        <v>128</v>
      </c>
      <c r="H98" s="35" t="s">
        <v>2612</v>
      </c>
      <c r="I98" s="35">
        <v>32</v>
      </c>
      <c r="J98" s="35">
        <f>VALUE(COUNTIF(Validation!$A$2:$H$47,D98))</f>
        <v>0</v>
      </c>
      <c r="K98" s="361">
        <f>IF(OR(M98="RFA",M98="UFA",M98="",M98=0),0,M98)</f>
        <v>7000000</v>
      </c>
      <c r="L98" s="361">
        <f>IF(OR(N98="RFA",N98="UFA",N98="",N98=0),0,N98)</f>
        <v>7000000</v>
      </c>
      <c r="M98" s="358">
        <v>7000000</v>
      </c>
      <c r="N98" s="358">
        <v>7000000</v>
      </c>
      <c r="O98" s="358" t="s">
        <v>7</v>
      </c>
      <c r="P98" s="358">
        <v>0</v>
      </c>
      <c r="Q98" s="358">
        <v>0</v>
      </c>
      <c r="R98" s="358">
        <v>0</v>
      </c>
      <c r="S98" s="358">
        <v>0</v>
      </c>
      <c r="T98" s="35">
        <f>COUNTIF(M98:S98,"&gt;0")</f>
        <v>2</v>
      </c>
      <c r="V98">
        <f t="shared" si="3"/>
        <v>1</v>
      </c>
      <c r="W98" s="35">
        <f t="shared" si="4"/>
        <v>0</v>
      </c>
      <c r="X98">
        <f t="shared" si="5"/>
        <v>1</v>
      </c>
    </row>
    <row r="99" spans="1:24" ht="15.75" x14ac:dyDescent="0.25">
      <c r="A99" t="str">
        <f>B99&amp;" "&amp;C99</f>
        <v>Patrice Bergeron</v>
      </c>
      <c r="B99" t="str">
        <f>RIGHT(D99,(LEN(D99)-1)-SEARCH(",",D99,1))</f>
        <v>Patrice</v>
      </c>
      <c r="C99" t="str">
        <f>LEFT(D99,SEARCH(",",D99,1)-1)</f>
        <v>Bergeron</v>
      </c>
      <c r="D99" s="39" t="s">
        <v>2911</v>
      </c>
      <c r="E99" s="30" t="s">
        <v>9</v>
      </c>
      <c r="F99" s="35" t="s">
        <v>429</v>
      </c>
      <c r="G99" s="9" t="s">
        <v>73</v>
      </c>
      <c r="H99" s="9" t="s">
        <v>2612</v>
      </c>
      <c r="I99" s="9">
        <v>33</v>
      </c>
      <c r="J99" s="35">
        <f>VALUE(COUNTIF(Validation!$A$2:$H$47,D99))</f>
        <v>0</v>
      </c>
      <c r="K99" s="361">
        <f>IF(OR(M99="RFA",M99="UFA",M99="",M99=0),0,M99)</f>
        <v>6875000</v>
      </c>
      <c r="L99" s="361">
        <f>IF(OR(N99="RFA",N99="UFA",N99="",N99=0),0,N99)</f>
        <v>6875000</v>
      </c>
      <c r="M99" s="358">
        <v>6875000</v>
      </c>
      <c r="N99" s="358">
        <v>6875000</v>
      </c>
      <c r="O99" s="358">
        <v>6875000</v>
      </c>
      <c r="P99" s="358" t="s">
        <v>7</v>
      </c>
      <c r="Q99" s="358">
        <v>0</v>
      </c>
      <c r="R99" s="358">
        <v>0</v>
      </c>
      <c r="S99" s="358">
        <v>0</v>
      </c>
      <c r="T99" s="35">
        <f>COUNTIF(M99:S99,"&gt;0")</f>
        <v>3</v>
      </c>
      <c r="V99">
        <f t="shared" si="3"/>
        <v>1</v>
      </c>
      <c r="W99" s="35">
        <f t="shared" si="4"/>
        <v>0</v>
      </c>
      <c r="X99">
        <f t="shared" si="5"/>
        <v>1</v>
      </c>
    </row>
    <row r="100" spans="1:24" ht="15.75" x14ac:dyDescent="0.25">
      <c r="A100" t="str">
        <f>B100&amp;" "&amp;C100</f>
        <v>David Pastrnak</v>
      </c>
      <c r="B100" t="str">
        <f>RIGHT(D100,(LEN(D100)-1)-SEARCH(",",D100,1))</f>
        <v>David</v>
      </c>
      <c r="C100" t="str">
        <f>LEFT(D100,SEARCH(",",D100,1)-1)</f>
        <v>Pastrnak</v>
      </c>
      <c r="D100" s="39" t="s">
        <v>1353</v>
      </c>
      <c r="E100" s="30" t="s">
        <v>9</v>
      </c>
      <c r="F100" s="35">
        <v>0</v>
      </c>
      <c r="G100" s="35" t="s">
        <v>2611</v>
      </c>
      <c r="H100" s="35" t="s">
        <v>2612</v>
      </c>
      <c r="I100" s="35">
        <v>23</v>
      </c>
      <c r="J100" s="35">
        <f>VALUE(COUNTIF(Validation!$A$2:$H$47,D100))</f>
        <v>0</v>
      </c>
      <c r="K100" s="361">
        <f>IF(OR(M100="RFA",M100="UFA",M100="",M100=0),0,M100)</f>
        <v>6666666</v>
      </c>
      <c r="L100" s="361">
        <f>IF(OR(N100="RFA",N100="UFA",N100="",N100=0),0,N100)</f>
        <v>6666666</v>
      </c>
      <c r="M100" s="358">
        <v>6666666</v>
      </c>
      <c r="N100" s="358">
        <v>6666666</v>
      </c>
      <c r="O100" s="358">
        <v>6666666</v>
      </c>
      <c r="P100" s="358">
        <v>6666666</v>
      </c>
      <c r="Q100" s="358" t="s">
        <v>7</v>
      </c>
      <c r="R100" s="358">
        <v>0</v>
      </c>
      <c r="S100" s="358">
        <v>0</v>
      </c>
      <c r="T100" s="35">
        <f>COUNTIF(M100:S100,"&gt;0")</f>
        <v>4</v>
      </c>
      <c r="V100">
        <f t="shared" si="3"/>
        <v>1</v>
      </c>
      <c r="W100" s="35">
        <f t="shared" si="4"/>
        <v>0</v>
      </c>
      <c r="X100">
        <f t="shared" si="5"/>
        <v>1</v>
      </c>
    </row>
    <row r="101" spans="1:24" ht="15.75" x14ac:dyDescent="0.25">
      <c r="A101" t="str">
        <f>B101&amp;" "&amp;C101</f>
        <v>Brad Marchand</v>
      </c>
      <c r="B101" t="str">
        <f>RIGHT(D101,(LEN(D101)-1)-SEARCH(",",D101,1))</f>
        <v>Brad</v>
      </c>
      <c r="C101" t="str">
        <f>LEFT(D101,SEARCH(",",D101,1)-1)</f>
        <v>Marchand</v>
      </c>
      <c r="D101" s="39" t="s">
        <v>1354</v>
      </c>
      <c r="E101" s="30" t="s">
        <v>9</v>
      </c>
      <c r="F101" s="35" t="s">
        <v>429</v>
      </c>
      <c r="G101" s="35" t="s">
        <v>2613</v>
      </c>
      <c r="H101" s="35" t="s">
        <v>2612</v>
      </c>
      <c r="I101" s="35">
        <v>31</v>
      </c>
      <c r="J101" s="35">
        <f>VALUE(COUNTIF(Validation!$A$2:$H$47,D101))</f>
        <v>0</v>
      </c>
      <c r="K101" s="361">
        <f>IF(OR(M101="RFA",M101="UFA",M101="",M101=0),0,M101)</f>
        <v>6125000</v>
      </c>
      <c r="L101" s="361">
        <f>IF(OR(N101="RFA",N101="UFA",N101="",N101=0),0,N101)</f>
        <v>6125000</v>
      </c>
      <c r="M101" s="358">
        <v>6125000</v>
      </c>
      <c r="N101" s="358">
        <v>6125000</v>
      </c>
      <c r="O101" s="358">
        <v>6125000</v>
      </c>
      <c r="P101" s="358">
        <v>6125000</v>
      </c>
      <c r="Q101" s="358">
        <v>6125000</v>
      </c>
      <c r="R101" s="358">
        <v>6125000</v>
      </c>
      <c r="S101" s="358" t="s">
        <v>7</v>
      </c>
      <c r="T101" s="35">
        <f>COUNTIF(M101:S101,"&gt;0")</f>
        <v>6</v>
      </c>
      <c r="V101">
        <f t="shared" si="3"/>
        <v>1</v>
      </c>
      <c r="W101" s="35">
        <f t="shared" si="4"/>
        <v>0</v>
      </c>
      <c r="X101">
        <f t="shared" si="5"/>
        <v>1</v>
      </c>
    </row>
    <row r="102" spans="1:24" ht="15.75" x14ac:dyDescent="0.25">
      <c r="A102" t="str">
        <f>B102&amp;" "&amp;C102</f>
        <v>David Backes</v>
      </c>
      <c r="B102" t="str">
        <f>RIGHT(D102,(LEN(D102)-1)-SEARCH(",",D102,1))</f>
        <v>David</v>
      </c>
      <c r="C102" t="str">
        <f>LEFT(D102,SEARCH(",",D102,1)-1)</f>
        <v>Backes</v>
      </c>
      <c r="D102" s="39" t="s">
        <v>1355</v>
      </c>
      <c r="E102" s="30" t="s">
        <v>9</v>
      </c>
      <c r="F102" s="35" t="s">
        <v>390</v>
      </c>
      <c r="G102" s="35" t="s">
        <v>2621</v>
      </c>
      <c r="H102" s="35" t="s">
        <v>2612</v>
      </c>
      <c r="I102" s="35">
        <v>35</v>
      </c>
      <c r="J102" s="35">
        <f>VALUE(COUNTIF(Validation!$A$2:$H$47,D102))</f>
        <v>0</v>
      </c>
      <c r="K102" s="361">
        <f>IF(OR(M102="RFA",M102="UFA",M102="",M102=0),0,M102)</f>
        <v>6000000</v>
      </c>
      <c r="L102" s="361">
        <f>IF(OR(N102="RFA",N102="UFA",N102="",N102=0),0,N102)</f>
        <v>6000000</v>
      </c>
      <c r="M102" s="358">
        <v>6000000</v>
      </c>
      <c r="N102" s="358">
        <v>6000000</v>
      </c>
      <c r="O102" s="358" t="s">
        <v>7</v>
      </c>
      <c r="P102" s="358">
        <v>0</v>
      </c>
      <c r="Q102" s="358">
        <v>0</v>
      </c>
      <c r="R102" s="358">
        <v>0</v>
      </c>
      <c r="S102" s="358">
        <v>0</v>
      </c>
      <c r="T102" s="35">
        <f>COUNTIF(M102:S102,"&gt;0")</f>
        <v>2</v>
      </c>
      <c r="V102">
        <f t="shared" si="3"/>
        <v>1</v>
      </c>
      <c r="W102" s="35">
        <f t="shared" si="4"/>
        <v>0</v>
      </c>
      <c r="X102">
        <f t="shared" si="5"/>
        <v>1</v>
      </c>
    </row>
    <row r="103" spans="1:24" ht="15.75" x14ac:dyDescent="0.25">
      <c r="A103" t="str">
        <f>B103&amp;" "&amp;C103</f>
        <v>Torey Krug</v>
      </c>
      <c r="B103" t="str">
        <f>RIGHT(D103,(LEN(D103)-1)-SEARCH(",",D103,1))</f>
        <v>Torey</v>
      </c>
      <c r="C103" t="str">
        <f>LEFT(D103,SEARCH(",",D103,1)-1)</f>
        <v>Krug</v>
      </c>
      <c r="D103" s="39" t="s">
        <v>1364</v>
      </c>
      <c r="E103" s="30" t="s">
        <v>9</v>
      </c>
      <c r="F103" s="35" t="s">
        <v>390</v>
      </c>
      <c r="G103" s="35" t="s">
        <v>2618</v>
      </c>
      <c r="H103" s="35" t="s">
        <v>2612</v>
      </c>
      <c r="I103" s="35">
        <v>28</v>
      </c>
      <c r="J103" s="35">
        <f>VALUE(COUNTIF(Validation!$A$2:$H$47,D103))</f>
        <v>0</v>
      </c>
      <c r="K103" s="361">
        <f>IF(OR(M103="RFA",M103="UFA",M103="",M103=0),0,M103)</f>
        <v>5250000</v>
      </c>
      <c r="L103" s="361">
        <f>IF(OR(N103="RFA",N103="UFA",N103="",N103=0),0,N103)</f>
        <v>0</v>
      </c>
      <c r="M103" s="358">
        <v>5250000</v>
      </c>
      <c r="N103" s="358" t="s">
        <v>7</v>
      </c>
      <c r="O103" s="358">
        <v>0</v>
      </c>
      <c r="P103" s="358">
        <v>0</v>
      </c>
      <c r="Q103" s="358">
        <v>0</v>
      </c>
      <c r="R103" s="358">
        <v>0</v>
      </c>
      <c r="S103" s="358">
        <v>0</v>
      </c>
      <c r="T103" s="35">
        <f>COUNTIF(M103:S103,"&gt;0")</f>
        <v>1</v>
      </c>
      <c r="V103">
        <f t="shared" si="3"/>
        <v>1</v>
      </c>
      <c r="W103" s="35">
        <f t="shared" si="4"/>
        <v>0</v>
      </c>
      <c r="X103">
        <f t="shared" si="5"/>
        <v>0</v>
      </c>
    </row>
    <row r="104" spans="1:24" ht="15.75" x14ac:dyDescent="0.25">
      <c r="A104" t="str">
        <f>B104&amp;" "&amp;C104</f>
        <v>Zdeno Chara</v>
      </c>
      <c r="B104" t="str">
        <f>RIGHT(D104,(LEN(D104)-1)-SEARCH(",",D104,1))</f>
        <v>Zdeno</v>
      </c>
      <c r="C104" t="str">
        <f>LEFT(D104,SEARCH(",",D104,1)-1)</f>
        <v>Chara</v>
      </c>
      <c r="D104" s="39" t="s">
        <v>2912</v>
      </c>
      <c r="E104" s="30" t="s">
        <v>9</v>
      </c>
      <c r="F104" s="35" t="s">
        <v>2681</v>
      </c>
      <c r="G104" s="35" t="s">
        <v>2618</v>
      </c>
      <c r="H104" s="35" t="s">
        <v>2612</v>
      </c>
      <c r="I104" s="35">
        <v>42</v>
      </c>
      <c r="J104" s="35">
        <f>VALUE(COUNTIF(Validation!$A$2:$H$47,D104))</f>
        <v>0</v>
      </c>
      <c r="K104" s="361">
        <f>IF(OR(M104="RFA",M104="UFA",M104="",M104=0),0,M104)</f>
        <v>3750000</v>
      </c>
      <c r="L104" s="361">
        <f>IF(OR(N104="RFA",N104="UFA",N104="",N104=0),0,N104)</f>
        <v>0</v>
      </c>
      <c r="M104" s="358">
        <v>3750000</v>
      </c>
      <c r="N104" s="358" t="s">
        <v>7</v>
      </c>
      <c r="O104" s="358">
        <v>0</v>
      </c>
      <c r="P104" s="358">
        <v>0</v>
      </c>
      <c r="Q104" s="358">
        <v>0</v>
      </c>
      <c r="R104" s="358">
        <v>0</v>
      </c>
      <c r="S104" s="358">
        <v>0</v>
      </c>
      <c r="T104" s="35">
        <f>COUNTIF(M104:S104,"&gt;0")</f>
        <v>1</v>
      </c>
      <c r="V104">
        <f t="shared" si="3"/>
        <v>1</v>
      </c>
      <c r="W104" s="35">
        <f t="shared" si="4"/>
        <v>0</v>
      </c>
      <c r="X104">
        <f t="shared" si="5"/>
        <v>0</v>
      </c>
    </row>
    <row r="105" spans="1:24" ht="15.75" x14ac:dyDescent="0.25">
      <c r="A105" t="str">
        <f>B105&amp;" "&amp;C105</f>
        <v>Charlie Coyle</v>
      </c>
      <c r="B105" t="str">
        <f>RIGHT(D105,(LEN(D105)-1)-SEARCH(",",D105,1))</f>
        <v>Charlie</v>
      </c>
      <c r="C105" t="str">
        <f>LEFT(D105,SEARCH(",",D105,1)-1)</f>
        <v>Coyle</v>
      </c>
      <c r="D105" s="39" t="s">
        <v>2066</v>
      </c>
      <c r="E105" s="30" t="s">
        <v>9</v>
      </c>
      <c r="F105" s="35">
        <v>0</v>
      </c>
      <c r="G105" s="35" t="s">
        <v>2621</v>
      </c>
      <c r="H105" s="35" t="s">
        <v>2612</v>
      </c>
      <c r="I105" s="35">
        <v>27</v>
      </c>
      <c r="J105" s="35">
        <f>VALUE(COUNTIF(Validation!$A$2:$H$47,D105))</f>
        <v>0</v>
      </c>
      <c r="K105" s="361">
        <f>IF(OR(M105="RFA",M105="UFA",M105="",M105=0),0,M105)</f>
        <v>3200000</v>
      </c>
      <c r="L105" s="361">
        <f>IF(OR(N105="RFA",N105="UFA",N105="",N105=0),0,N105)</f>
        <v>0</v>
      </c>
      <c r="M105" s="358">
        <v>3200000</v>
      </c>
      <c r="N105" s="358" t="s">
        <v>7</v>
      </c>
      <c r="O105" s="358">
        <v>0</v>
      </c>
      <c r="P105" s="358">
        <v>0</v>
      </c>
      <c r="Q105" s="358">
        <v>0</v>
      </c>
      <c r="R105" s="358">
        <v>0</v>
      </c>
      <c r="S105" s="358">
        <v>0</v>
      </c>
      <c r="T105" s="35">
        <f>COUNTIF(M105:S105,"&gt;0")</f>
        <v>1</v>
      </c>
      <c r="V105">
        <f t="shared" si="3"/>
        <v>1</v>
      </c>
      <c r="W105" s="35">
        <f t="shared" si="4"/>
        <v>0</v>
      </c>
      <c r="X105">
        <f t="shared" si="5"/>
        <v>0</v>
      </c>
    </row>
    <row r="106" spans="1:24" ht="15.75" x14ac:dyDescent="0.25">
      <c r="A106" t="str">
        <f>B106&amp;" "&amp;C106</f>
        <v>John Moore</v>
      </c>
      <c r="B106" t="str">
        <f>RIGHT(D106,(LEN(D106)-1)-SEARCH(",",D106,1))</f>
        <v>John</v>
      </c>
      <c r="C106" t="str">
        <f>LEFT(D106,SEARCH(",",D106,1)-1)</f>
        <v>Moore</v>
      </c>
      <c r="D106" s="39" t="s">
        <v>1365</v>
      </c>
      <c r="E106" s="30" t="s">
        <v>9</v>
      </c>
      <c r="F106" s="35">
        <v>0</v>
      </c>
      <c r="G106" s="35" t="s">
        <v>2618</v>
      </c>
      <c r="H106" s="35" t="s">
        <v>2612</v>
      </c>
      <c r="I106" s="35">
        <v>28</v>
      </c>
      <c r="J106" s="35">
        <f>VALUE(COUNTIF(Validation!$A$2:$H$47,D106))</f>
        <v>0</v>
      </c>
      <c r="K106" s="361">
        <f>IF(OR(M106="RFA",M106="UFA",M106="",M106=0),0,M106)</f>
        <v>2750000</v>
      </c>
      <c r="L106" s="361">
        <f>IF(OR(N106="RFA",N106="UFA",N106="",N106=0),0,N106)</f>
        <v>2750000</v>
      </c>
      <c r="M106" s="358">
        <v>2750000</v>
      </c>
      <c r="N106" s="358">
        <v>2750000</v>
      </c>
      <c r="O106" s="358">
        <v>2750000</v>
      </c>
      <c r="P106" s="358">
        <v>2750000</v>
      </c>
      <c r="Q106" s="358" t="s">
        <v>7</v>
      </c>
      <c r="R106" s="358">
        <v>0</v>
      </c>
      <c r="S106" s="358">
        <v>0</v>
      </c>
      <c r="T106" s="35">
        <f>COUNTIF(M106:S106,"&gt;0")</f>
        <v>4</v>
      </c>
      <c r="V106">
        <f t="shared" si="3"/>
        <v>1</v>
      </c>
      <c r="W106" s="35">
        <f t="shared" si="4"/>
        <v>0</v>
      </c>
      <c r="X106">
        <f t="shared" si="5"/>
        <v>1</v>
      </c>
    </row>
    <row r="107" spans="1:24" ht="15.75" x14ac:dyDescent="0.25">
      <c r="A107" t="str">
        <f>B107&amp;" "&amp;C107</f>
        <v>Jaroslav Halák</v>
      </c>
      <c r="B107" t="str">
        <f>RIGHT(D107,(LEN(D107)-1)-SEARCH(",",D107,1))</f>
        <v>Jaroslav</v>
      </c>
      <c r="C107" t="str">
        <f>LEFT(D107,SEARCH(",",D107,1)-1)</f>
        <v>Halák</v>
      </c>
      <c r="D107" s="39" t="s">
        <v>1372</v>
      </c>
      <c r="E107" s="30" t="s">
        <v>9</v>
      </c>
      <c r="F107" s="35">
        <v>0</v>
      </c>
      <c r="G107" s="35" t="s">
        <v>128</v>
      </c>
      <c r="H107" s="35" t="s">
        <v>2612</v>
      </c>
      <c r="I107" s="35">
        <v>34</v>
      </c>
      <c r="J107" s="35">
        <f>VALUE(COUNTIF(Validation!$A$2:$H$47,D107))</f>
        <v>0</v>
      </c>
      <c r="K107" s="361">
        <f>IF(OR(M107="RFA",M107="UFA",M107="",M107=0),0,M107)</f>
        <v>2750000</v>
      </c>
      <c r="L107" s="361">
        <f>IF(OR(N107="RFA",N107="UFA",N107="",N107=0),0,N107)</f>
        <v>0</v>
      </c>
      <c r="M107" s="358">
        <v>2750000</v>
      </c>
      <c r="N107" s="358" t="s">
        <v>7</v>
      </c>
      <c r="O107" s="358">
        <v>0</v>
      </c>
      <c r="P107" s="358">
        <v>0</v>
      </c>
      <c r="Q107" s="358">
        <v>0</v>
      </c>
      <c r="R107" s="358">
        <v>0</v>
      </c>
      <c r="S107" s="358">
        <v>0</v>
      </c>
      <c r="T107" s="35">
        <f>COUNTIF(M107:S107,"&gt;0")</f>
        <v>1</v>
      </c>
      <c r="V107">
        <f t="shared" si="3"/>
        <v>1</v>
      </c>
      <c r="W107" s="35">
        <f t="shared" si="4"/>
        <v>0</v>
      </c>
      <c r="X107">
        <f t="shared" si="5"/>
        <v>0</v>
      </c>
    </row>
    <row r="108" spans="1:24" ht="15.75" x14ac:dyDescent="0.25">
      <c r="A108" t="str">
        <f>B108&amp;" "&amp;C108</f>
        <v>Kevan Miller</v>
      </c>
      <c r="B108" t="str">
        <f>RIGHT(D108,(LEN(D108)-1)-SEARCH(",",D108,1))</f>
        <v>Kevan</v>
      </c>
      <c r="C108" t="str">
        <f>LEFT(D108,SEARCH(",",D108,1)-1)</f>
        <v>Miller</v>
      </c>
      <c r="D108" s="39" t="s">
        <v>1366</v>
      </c>
      <c r="E108" s="30" t="s">
        <v>9</v>
      </c>
      <c r="F108" s="35">
        <v>0</v>
      </c>
      <c r="G108" s="35" t="s">
        <v>2617</v>
      </c>
      <c r="H108" s="35" t="s">
        <v>2612</v>
      </c>
      <c r="I108" s="35">
        <v>31</v>
      </c>
      <c r="J108" s="35">
        <f>VALUE(COUNTIF(Validation!$A$2:$H$47,D108))</f>
        <v>0</v>
      </c>
      <c r="K108" s="361">
        <f>IF(OR(M108="RFA",M108="UFA",M108="",M108=0),0,M108)</f>
        <v>2500000</v>
      </c>
      <c r="L108" s="361">
        <f>IF(OR(N108="RFA",N108="UFA",N108="",N108=0),0,N108)</f>
        <v>0</v>
      </c>
      <c r="M108" s="358">
        <v>2500000</v>
      </c>
      <c r="N108" s="358" t="s">
        <v>7</v>
      </c>
      <c r="O108" s="358">
        <v>0</v>
      </c>
      <c r="P108" s="358">
        <v>0</v>
      </c>
      <c r="Q108" s="358">
        <v>0</v>
      </c>
      <c r="R108" s="358">
        <v>0</v>
      </c>
      <c r="S108" s="358">
        <v>0</v>
      </c>
      <c r="T108" s="35">
        <f>COUNTIF(M108:S108,"&gt;0")</f>
        <v>1</v>
      </c>
      <c r="V108">
        <f t="shared" si="3"/>
        <v>1</v>
      </c>
      <c r="W108" s="35">
        <f t="shared" si="4"/>
        <v>0</v>
      </c>
      <c r="X108">
        <f t="shared" si="5"/>
        <v>0</v>
      </c>
    </row>
    <row r="109" spans="1:24" ht="15.75" x14ac:dyDescent="0.25">
      <c r="A109" t="str">
        <f>B109&amp;" "&amp;C109</f>
        <v>Matt Grzelcyk</v>
      </c>
      <c r="B109" t="str">
        <f>RIGHT(D109,(LEN(D109)-1)-SEARCH(",",D109,1))</f>
        <v>Matt</v>
      </c>
      <c r="C109" t="str">
        <f>LEFT(D109,SEARCH(",",D109,1)-1)</f>
        <v>Grzelcyk</v>
      </c>
      <c r="D109" s="39" t="s">
        <v>1367</v>
      </c>
      <c r="E109" s="30" t="s">
        <v>9</v>
      </c>
      <c r="F109" s="35">
        <v>0</v>
      </c>
      <c r="G109" s="35" t="s">
        <v>2618</v>
      </c>
      <c r="H109" s="35" t="s">
        <v>2612</v>
      </c>
      <c r="I109" s="35">
        <v>25</v>
      </c>
      <c r="J109" s="35">
        <f>VALUE(COUNTIF(Validation!$A$2:$H$47,D109))</f>
        <v>0</v>
      </c>
      <c r="K109" s="361">
        <f>IF(OR(M109="RFA",M109="UFA",M109="",M109=0),0,M109)</f>
        <v>1400000</v>
      </c>
      <c r="L109" s="361">
        <f>IF(OR(N109="RFA",N109="UFA",N109="",N109=0),0,N109)</f>
        <v>0</v>
      </c>
      <c r="M109" s="358">
        <v>1400000</v>
      </c>
      <c r="N109" s="358" t="s">
        <v>8</v>
      </c>
      <c r="O109" s="358">
        <v>0</v>
      </c>
      <c r="P109" s="358">
        <v>0</v>
      </c>
      <c r="Q109" s="358">
        <v>0</v>
      </c>
      <c r="R109" s="358">
        <v>0</v>
      </c>
      <c r="S109" s="358">
        <v>0</v>
      </c>
      <c r="T109" s="35">
        <f>COUNTIF(M109:S109,"&gt;0")</f>
        <v>1</v>
      </c>
      <c r="V109">
        <f t="shared" si="3"/>
        <v>1</v>
      </c>
      <c r="W109" s="35">
        <f t="shared" si="4"/>
        <v>0</v>
      </c>
      <c r="X109">
        <f t="shared" si="5"/>
        <v>0</v>
      </c>
    </row>
    <row r="110" spans="1:24" ht="15.75" x14ac:dyDescent="0.25">
      <c r="A110" t="str">
        <f>B110&amp;" "&amp;C110</f>
        <v>Urho Vaakanainen</v>
      </c>
      <c r="B110" t="str">
        <f>RIGHT(D110,(LEN(D110)-1)-SEARCH(",",D110,1))</f>
        <v>Urho</v>
      </c>
      <c r="C110" t="str">
        <f>LEFT(D110,SEARCH(",",D110,1)-1)</f>
        <v>Vaakanainen</v>
      </c>
      <c r="D110" s="39" t="s">
        <v>1374</v>
      </c>
      <c r="E110" s="30" t="s">
        <v>9</v>
      </c>
      <c r="F110" s="35" t="s">
        <v>395</v>
      </c>
      <c r="G110" s="35" t="s">
        <v>2618</v>
      </c>
      <c r="H110" s="35" t="s">
        <v>2619</v>
      </c>
      <c r="I110" s="35">
        <v>20</v>
      </c>
      <c r="J110" s="35">
        <f>VALUE(COUNTIF(Validation!$A$2:$H$47,D110))</f>
        <v>0</v>
      </c>
      <c r="K110" s="361">
        <f>IF(OR(M110="RFA",M110="UFA",M110="",M110=0),0,M110)</f>
        <v>1302500</v>
      </c>
      <c r="L110" s="361">
        <f>IF(OR(N110="RFA",N110="UFA",N110="",N110=0),0,N110)</f>
        <v>1302500</v>
      </c>
      <c r="M110" s="358">
        <v>1302500</v>
      </c>
      <c r="N110" s="358">
        <v>1302500</v>
      </c>
      <c r="O110" s="358">
        <v>1302500</v>
      </c>
      <c r="P110" s="358" t="s">
        <v>8</v>
      </c>
      <c r="Q110" s="358">
        <v>0</v>
      </c>
      <c r="R110" s="358">
        <v>0</v>
      </c>
      <c r="S110" s="358">
        <v>0</v>
      </c>
      <c r="T110" s="35">
        <f>COUNTIF(M110:S110,"&gt;0")</f>
        <v>3</v>
      </c>
      <c r="V110">
        <f t="shared" si="3"/>
        <v>1</v>
      </c>
      <c r="W110" s="35">
        <f t="shared" si="4"/>
        <v>1</v>
      </c>
      <c r="X110">
        <f t="shared" si="5"/>
        <v>1</v>
      </c>
    </row>
    <row r="111" spans="1:24" ht="15.75" x14ac:dyDescent="0.25">
      <c r="A111" t="str">
        <f>B111&amp;" "&amp;C111</f>
        <v>Jake DeBrusk</v>
      </c>
      <c r="B111" t="str">
        <f>RIGHT(D111,(LEN(D111)-1)-SEARCH(",",D111,1))</f>
        <v>Jake</v>
      </c>
      <c r="C111" t="str">
        <f>LEFT(D111,SEARCH(",",D111,1)-1)</f>
        <v>DeBrusk</v>
      </c>
      <c r="D111" s="39" t="s">
        <v>1362</v>
      </c>
      <c r="E111" s="30" t="s">
        <v>9</v>
      </c>
      <c r="F111" s="35" t="s">
        <v>412</v>
      </c>
      <c r="G111" s="35" t="s">
        <v>2613</v>
      </c>
      <c r="H111" s="35" t="s">
        <v>2612</v>
      </c>
      <c r="I111" s="35">
        <v>22</v>
      </c>
      <c r="J111" s="35">
        <f>VALUE(COUNTIF(Validation!$A$2:$H$47,D111))</f>
        <v>0</v>
      </c>
      <c r="K111" s="361">
        <f>IF(OR(M111="RFA",M111="UFA",M111="",M111=0),0,M111)</f>
        <v>1288333</v>
      </c>
      <c r="L111" s="361">
        <f>IF(OR(N111="RFA",N111="UFA",N111="",N111=0),0,N111)</f>
        <v>0</v>
      </c>
      <c r="M111" s="358">
        <v>1288333</v>
      </c>
      <c r="N111" s="358" t="s">
        <v>8</v>
      </c>
      <c r="O111" s="358">
        <v>0</v>
      </c>
      <c r="P111" s="358">
        <v>0</v>
      </c>
      <c r="Q111" s="358">
        <v>0</v>
      </c>
      <c r="R111" s="358">
        <v>0</v>
      </c>
      <c r="S111" s="358">
        <v>0</v>
      </c>
      <c r="T111" s="35">
        <f>COUNTIF(M111:S111,"&gt;0")</f>
        <v>1</v>
      </c>
      <c r="V111">
        <f t="shared" si="3"/>
        <v>1</v>
      </c>
      <c r="W111" s="35">
        <f t="shared" si="4"/>
        <v>1</v>
      </c>
      <c r="X111">
        <f t="shared" si="5"/>
        <v>0</v>
      </c>
    </row>
    <row r="112" spans="1:24" ht="15.75" x14ac:dyDescent="0.25">
      <c r="A112" t="str">
        <f>B112&amp;" "&amp;C112</f>
        <v>Zach Senyshyn</v>
      </c>
      <c r="B112" t="str">
        <f>RIGHT(D112,(LEN(D112)-1)-SEARCH(",",D112,1))</f>
        <v>Zach</v>
      </c>
      <c r="C112" t="str">
        <f>LEFT(D112,SEARCH(",",D112,1)-1)</f>
        <v>Senyshyn</v>
      </c>
      <c r="D112" s="39" t="s">
        <v>1377</v>
      </c>
      <c r="E112" s="30" t="s">
        <v>9</v>
      </c>
      <c r="F112" s="35" t="s">
        <v>395</v>
      </c>
      <c r="G112" s="35" t="s">
        <v>2611</v>
      </c>
      <c r="H112" s="35" t="s">
        <v>2619</v>
      </c>
      <c r="I112" s="35">
        <v>22</v>
      </c>
      <c r="J112" s="35">
        <f>VALUE(COUNTIF(Validation!$A$2:$H$47,D112))</f>
        <v>0</v>
      </c>
      <c r="K112" s="361">
        <f>IF(OR(M112="RFA",M112="UFA",M112="",M112=0),0,M112)</f>
        <v>1288333</v>
      </c>
      <c r="L112" s="361">
        <f>IF(OR(N112="RFA",N112="UFA",N112="",N112=0),0,N112)</f>
        <v>0</v>
      </c>
      <c r="M112" s="358">
        <v>1288333</v>
      </c>
      <c r="N112" s="358" t="s">
        <v>8</v>
      </c>
      <c r="O112" s="358">
        <v>0</v>
      </c>
      <c r="P112" s="358">
        <v>0</v>
      </c>
      <c r="Q112" s="358">
        <v>0</v>
      </c>
      <c r="R112" s="358">
        <v>0</v>
      </c>
      <c r="S112" s="358">
        <v>0</v>
      </c>
      <c r="T112" s="35">
        <f>COUNTIF(M112:S112,"&gt;0")</f>
        <v>1</v>
      </c>
      <c r="V112">
        <f t="shared" si="3"/>
        <v>1</v>
      </c>
      <c r="W112" s="35">
        <f t="shared" si="4"/>
        <v>1</v>
      </c>
      <c r="X112">
        <f t="shared" si="5"/>
        <v>0</v>
      </c>
    </row>
    <row r="113" spans="1:24" ht="15.75" x14ac:dyDescent="0.25">
      <c r="A113" t="str">
        <f>B113&amp;" "&amp;C113</f>
        <v>Jakub Zboril</v>
      </c>
      <c r="B113" t="str">
        <f>RIGHT(D113,(LEN(D113)-1)-SEARCH(",",D113,1))</f>
        <v>Jakub</v>
      </c>
      <c r="C113" t="str">
        <f>LEFT(D113,SEARCH(",",D113,1)-1)</f>
        <v>Zboril</v>
      </c>
      <c r="D113" s="39" t="s">
        <v>1378</v>
      </c>
      <c r="E113" s="30" t="s">
        <v>9</v>
      </c>
      <c r="F113" s="35" t="s">
        <v>395</v>
      </c>
      <c r="G113" s="35" t="s">
        <v>2618</v>
      </c>
      <c r="H113" s="35" t="s">
        <v>2619</v>
      </c>
      <c r="I113" s="35">
        <v>22</v>
      </c>
      <c r="J113" s="35">
        <f>VALUE(COUNTIF(Validation!$A$2:$H$47,D113))</f>
        <v>0</v>
      </c>
      <c r="K113" s="361">
        <f>IF(OR(M113="RFA",M113="UFA",M113="",M113=0),0,M113)</f>
        <v>1288333</v>
      </c>
      <c r="L113" s="361">
        <f>IF(OR(N113="RFA",N113="UFA",N113="",N113=0),0,N113)</f>
        <v>0</v>
      </c>
      <c r="M113" s="358">
        <v>1288333</v>
      </c>
      <c r="N113" s="358" t="s">
        <v>8</v>
      </c>
      <c r="O113" s="358">
        <v>0</v>
      </c>
      <c r="P113" s="358">
        <v>0</v>
      </c>
      <c r="Q113" s="358">
        <v>0</v>
      </c>
      <c r="R113" s="358">
        <v>0</v>
      </c>
      <c r="S113" s="358">
        <v>0</v>
      </c>
      <c r="T113" s="35">
        <f>COUNTIF(M113:S113,"&gt;0")</f>
        <v>1</v>
      </c>
      <c r="V113">
        <f t="shared" si="3"/>
        <v>1</v>
      </c>
      <c r="W113" s="35">
        <f t="shared" si="4"/>
        <v>1</v>
      </c>
      <c r="X113">
        <f t="shared" si="5"/>
        <v>0</v>
      </c>
    </row>
    <row r="114" spans="1:24" ht="15.75" x14ac:dyDescent="0.25">
      <c r="A114" t="str">
        <f>B114&amp;" "&amp;C114</f>
        <v>Sean Kuraly</v>
      </c>
      <c r="B114" t="str">
        <f>RIGHT(D114,(LEN(D114)-1)-SEARCH(",",D114,1))</f>
        <v>Sean</v>
      </c>
      <c r="C114" t="str">
        <f>LEFT(D114,SEARCH(",",D114,1)-1)</f>
        <v>Kuraly</v>
      </c>
      <c r="D114" s="39" t="s">
        <v>1356</v>
      </c>
      <c r="E114" s="30" t="s">
        <v>9</v>
      </c>
      <c r="F114" s="35">
        <v>0</v>
      </c>
      <c r="G114" s="35" t="s">
        <v>2626</v>
      </c>
      <c r="H114" s="35" t="s">
        <v>2612</v>
      </c>
      <c r="I114" s="35">
        <v>26</v>
      </c>
      <c r="J114" s="35">
        <f>VALUE(COUNTIF(Validation!$A$2:$H$47,D114))</f>
        <v>0</v>
      </c>
      <c r="K114" s="361">
        <f>IF(OR(M114="RFA",M114="UFA",M114="",M114=0),0,M114)</f>
        <v>1275000</v>
      </c>
      <c r="L114" s="361">
        <f>IF(OR(N114="RFA",N114="UFA",N114="",N114=0),0,N114)</f>
        <v>1275000</v>
      </c>
      <c r="M114" s="358">
        <v>1275000</v>
      </c>
      <c r="N114" s="358">
        <v>1275000</v>
      </c>
      <c r="O114" s="358" t="s">
        <v>7</v>
      </c>
      <c r="P114" s="358">
        <v>0</v>
      </c>
      <c r="Q114" s="358">
        <v>0</v>
      </c>
      <c r="R114" s="358">
        <v>0</v>
      </c>
      <c r="S114" s="358">
        <v>0</v>
      </c>
      <c r="T114" s="35">
        <f>COUNTIF(M114:S114,"&gt;0")</f>
        <v>2</v>
      </c>
      <c r="V114">
        <f t="shared" si="3"/>
        <v>1</v>
      </c>
      <c r="W114" s="35">
        <f t="shared" si="4"/>
        <v>0</v>
      </c>
      <c r="X114">
        <f t="shared" si="5"/>
        <v>1</v>
      </c>
    </row>
    <row r="115" spans="1:24" ht="15.75" x14ac:dyDescent="0.25">
      <c r="A115" t="str">
        <f>B115&amp;" "&amp;C115</f>
        <v>Chris Wagner</v>
      </c>
      <c r="B115" t="str">
        <f>RIGHT(D115,(LEN(D115)-1)-SEARCH(",",D115,1))</f>
        <v>Chris</v>
      </c>
      <c r="C115" t="str">
        <f>LEFT(D115,SEARCH(",",D115,1)-1)</f>
        <v>Wagner</v>
      </c>
      <c r="D115" s="39" t="s">
        <v>1357</v>
      </c>
      <c r="E115" s="30" t="s">
        <v>9</v>
      </c>
      <c r="F115" s="35">
        <v>0</v>
      </c>
      <c r="G115" s="35" t="s">
        <v>2627</v>
      </c>
      <c r="H115" s="35" t="s">
        <v>2612</v>
      </c>
      <c r="I115" s="35">
        <v>28</v>
      </c>
      <c r="J115" s="35">
        <f>VALUE(COUNTIF(Validation!$A$2:$H$47,D115))</f>
        <v>0</v>
      </c>
      <c r="K115" s="361">
        <f>IF(OR(M115="RFA",M115="UFA",M115="",M115=0),0,M115)</f>
        <v>1250000</v>
      </c>
      <c r="L115" s="361">
        <f>IF(OR(N115="RFA",N115="UFA",N115="",N115=0),0,N115)</f>
        <v>0</v>
      </c>
      <c r="M115" s="358">
        <v>1250000</v>
      </c>
      <c r="N115" s="358" t="s">
        <v>7</v>
      </c>
      <c r="O115" s="358">
        <v>0</v>
      </c>
      <c r="P115" s="358">
        <v>0</v>
      </c>
      <c r="Q115" s="358">
        <v>0</v>
      </c>
      <c r="R115" s="358">
        <v>0</v>
      </c>
      <c r="S115" s="358">
        <v>0</v>
      </c>
      <c r="T115" s="35">
        <f>COUNTIF(M115:S115,"&gt;0")</f>
        <v>1</v>
      </c>
      <c r="V115">
        <f t="shared" si="3"/>
        <v>1</v>
      </c>
      <c r="W115" s="35">
        <f t="shared" si="4"/>
        <v>0</v>
      </c>
      <c r="X115">
        <f t="shared" si="5"/>
        <v>0</v>
      </c>
    </row>
    <row r="116" spans="1:24" ht="15.75" x14ac:dyDescent="0.25">
      <c r="A116" t="str">
        <f>B116&amp;" "&amp;C116</f>
        <v>Trent Frederic</v>
      </c>
      <c r="B116" t="str">
        <f>RIGHT(D116,(LEN(D116)-1)-SEARCH(",",D116,1))</f>
        <v>Trent</v>
      </c>
      <c r="C116" t="str">
        <f>LEFT(D116,SEARCH(",",D116,1)-1)</f>
        <v>Frederic</v>
      </c>
      <c r="D116" s="39" t="s">
        <v>1375</v>
      </c>
      <c r="E116" s="30" t="s">
        <v>9</v>
      </c>
      <c r="F116" s="35" t="s">
        <v>395</v>
      </c>
      <c r="G116" s="35" t="s">
        <v>73</v>
      </c>
      <c r="H116" s="35" t="s">
        <v>2619</v>
      </c>
      <c r="I116" s="35">
        <v>21</v>
      </c>
      <c r="J116" s="35">
        <f>VALUE(COUNTIF(Validation!$A$2:$H$47,D116))</f>
        <v>0</v>
      </c>
      <c r="K116" s="361">
        <f>IF(OR(M116="RFA",M116="UFA",M116="",M116=0),0,M116)</f>
        <v>1137500</v>
      </c>
      <c r="L116" s="361">
        <f>IF(OR(N116="RFA",N116="UFA",N116="",N116=0),0,N116)</f>
        <v>1137500</v>
      </c>
      <c r="M116" s="358">
        <v>1137500</v>
      </c>
      <c r="N116" s="358">
        <v>1137500</v>
      </c>
      <c r="O116" s="358" t="s">
        <v>8</v>
      </c>
      <c r="P116" s="358">
        <v>0</v>
      </c>
      <c r="Q116" s="358">
        <v>0</v>
      </c>
      <c r="R116" s="358">
        <v>0</v>
      </c>
      <c r="S116" s="358">
        <v>0</v>
      </c>
      <c r="T116" s="35">
        <f>COUNTIF(M116:S116,"&gt;0")</f>
        <v>2</v>
      </c>
      <c r="V116">
        <f t="shared" si="3"/>
        <v>1</v>
      </c>
      <c r="W116" s="35">
        <f t="shared" si="4"/>
        <v>1</v>
      </c>
      <c r="X116">
        <f t="shared" si="5"/>
        <v>1</v>
      </c>
    </row>
    <row r="117" spans="1:24" ht="15.75" x14ac:dyDescent="0.25">
      <c r="A117" t="str">
        <f>B117&amp;" "&amp;C117</f>
        <v>Anders Bjork</v>
      </c>
      <c r="B117" t="str">
        <f>RIGHT(D117,(LEN(D117)-1)-SEARCH(",",D117,1))</f>
        <v>Anders</v>
      </c>
      <c r="C117" t="str">
        <f>LEFT(D117,SEARCH(",",D117,1)-1)</f>
        <v>Bjork</v>
      </c>
      <c r="D117" s="39" t="s">
        <v>1359</v>
      </c>
      <c r="E117" s="30" t="s">
        <v>9</v>
      </c>
      <c r="F117" s="35" t="s">
        <v>395</v>
      </c>
      <c r="G117" s="35" t="s">
        <v>2615</v>
      </c>
      <c r="H117" s="35" t="s">
        <v>2619</v>
      </c>
      <c r="I117" s="35">
        <v>22</v>
      </c>
      <c r="J117" s="35">
        <f>VALUE(COUNTIF(Validation!$A$2:$H$47,D117))</f>
        <v>0</v>
      </c>
      <c r="K117" s="361">
        <f>IF(OR(M117="RFA",M117="UFA",M117="",M117=0),0,M117)</f>
        <v>1066667</v>
      </c>
      <c r="L117" s="361">
        <f>IF(OR(N117="RFA",N117="UFA",N117="",N117=0),0,N117)</f>
        <v>0</v>
      </c>
      <c r="M117" s="358">
        <v>1066667</v>
      </c>
      <c r="N117" s="358" t="s">
        <v>8</v>
      </c>
      <c r="O117" s="358">
        <v>0</v>
      </c>
      <c r="P117" s="358">
        <v>0</v>
      </c>
      <c r="Q117" s="358">
        <v>0</v>
      </c>
      <c r="R117" s="358">
        <v>0</v>
      </c>
      <c r="S117" s="358">
        <v>0</v>
      </c>
      <c r="T117" s="35">
        <f>COUNTIF(M117:S117,"&gt;0")</f>
        <v>1</v>
      </c>
      <c r="V117">
        <f t="shared" si="3"/>
        <v>1</v>
      </c>
      <c r="W117" s="35">
        <f t="shared" si="4"/>
        <v>1</v>
      </c>
      <c r="X117">
        <f t="shared" si="5"/>
        <v>0</v>
      </c>
    </row>
    <row r="118" spans="1:24" ht="15.75" x14ac:dyDescent="0.25">
      <c r="A118" t="str">
        <f>B118&amp;" "&amp;C118</f>
        <v>Brett Ritchie</v>
      </c>
      <c r="B118" t="str">
        <f>RIGHT(D118,(LEN(D118)-1)-SEARCH(",",D118,1))</f>
        <v>Brett</v>
      </c>
      <c r="C118" t="str">
        <f>LEFT(D118,SEARCH(",",D118,1)-1)</f>
        <v>Ritchie</v>
      </c>
      <c r="D118" s="39" t="s">
        <v>2030</v>
      </c>
      <c r="E118" s="30" t="s">
        <v>9</v>
      </c>
      <c r="F118" s="35">
        <v>0</v>
      </c>
      <c r="G118" s="35" t="s">
        <v>2611</v>
      </c>
      <c r="H118" s="35" t="s">
        <v>2612</v>
      </c>
      <c r="I118" s="35">
        <v>26</v>
      </c>
      <c r="J118" s="35">
        <f>VALUE(COUNTIF(Validation!$A$2:$H$47,D118))</f>
        <v>0</v>
      </c>
      <c r="K118" s="361">
        <f>IF(OR(M118="RFA",M118="UFA",M118="",M118=0),0,M118)</f>
        <v>1000000</v>
      </c>
      <c r="L118" s="361">
        <f>IF(OR(N118="RFA",N118="UFA",N118="",N118=0),0,N118)</f>
        <v>0</v>
      </c>
      <c r="M118" s="358">
        <v>1000000</v>
      </c>
      <c r="N118" s="358" t="s">
        <v>8</v>
      </c>
      <c r="O118" s="358">
        <v>0</v>
      </c>
      <c r="P118" s="358">
        <v>0</v>
      </c>
      <c r="Q118" s="358">
        <v>0</v>
      </c>
      <c r="R118" s="358">
        <v>0</v>
      </c>
      <c r="S118" s="358">
        <v>0</v>
      </c>
      <c r="T118" s="35">
        <f>COUNTIF(M118:S118,"&gt;0")</f>
        <v>1</v>
      </c>
      <c r="V118">
        <f t="shared" si="3"/>
        <v>1</v>
      </c>
      <c r="W118" s="35">
        <f t="shared" si="4"/>
        <v>0</v>
      </c>
      <c r="X118">
        <f t="shared" si="5"/>
        <v>0</v>
      </c>
    </row>
    <row r="119" spans="1:24" ht="15.75" x14ac:dyDescent="0.25">
      <c r="A119" t="str">
        <f>B119&amp;" "&amp;C119</f>
        <v>Joakim Nordström</v>
      </c>
      <c r="B119" t="str">
        <f>RIGHT(D119,(LEN(D119)-1)-SEARCH(",",D119,1))</f>
        <v>Joakim</v>
      </c>
      <c r="C119" t="str">
        <f>LEFT(D119,SEARCH(",",D119,1)-1)</f>
        <v>Nordström</v>
      </c>
      <c r="D119" s="39" t="s">
        <v>1358</v>
      </c>
      <c r="E119" s="30" t="s">
        <v>9</v>
      </c>
      <c r="F119" s="35">
        <v>0</v>
      </c>
      <c r="G119" s="35" t="s">
        <v>2613</v>
      </c>
      <c r="H119" s="35" t="s">
        <v>2612</v>
      </c>
      <c r="I119" s="35">
        <v>27</v>
      </c>
      <c r="J119" s="35">
        <f>VALUE(COUNTIF(Validation!$A$2:$H$47,D119))</f>
        <v>0</v>
      </c>
      <c r="K119" s="361">
        <f>IF(OR(M119="RFA",M119="UFA",M119="",M119=0),0,M119)</f>
        <v>1000000</v>
      </c>
      <c r="L119" s="361">
        <f>IF(OR(N119="RFA",N119="UFA",N119="",N119=0),0,N119)</f>
        <v>0</v>
      </c>
      <c r="M119" s="358">
        <v>1000000</v>
      </c>
      <c r="N119" s="358" t="s">
        <v>7</v>
      </c>
      <c r="O119" s="358">
        <v>0</v>
      </c>
      <c r="P119" s="358">
        <v>0</v>
      </c>
      <c r="Q119" s="358">
        <v>0</v>
      </c>
      <c r="R119" s="358">
        <v>0</v>
      </c>
      <c r="S119" s="358">
        <v>0</v>
      </c>
      <c r="T119" s="35">
        <f>COUNTIF(M119:S119,"&gt;0")</f>
        <v>1</v>
      </c>
      <c r="V119">
        <f t="shared" si="3"/>
        <v>1</v>
      </c>
      <c r="W119" s="35">
        <f t="shared" si="4"/>
        <v>0</v>
      </c>
      <c r="X119">
        <f t="shared" si="5"/>
        <v>0</v>
      </c>
    </row>
    <row r="120" spans="1:24" ht="15.75" x14ac:dyDescent="0.25">
      <c r="A120" t="str">
        <f>B120&amp;" "&amp;C120</f>
        <v>Oskar Steen</v>
      </c>
      <c r="B120" t="str">
        <f>RIGHT(D120,(LEN(D120)-1)-SEARCH(",",D120,1))</f>
        <v>Oskar</v>
      </c>
      <c r="C120" t="str">
        <f>LEFT(D120,SEARCH(",",D120,1)-1)</f>
        <v>Steen</v>
      </c>
      <c r="D120" s="39" t="s">
        <v>2794</v>
      </c>
      <c r="E120" s="30" t="s">
        <v>9</v>
      </c>
      <c r="F120" s="35" t="s">
        <v>395</v>
      </c>
      <c r="G120" s="35" t="s">
        <v>2621</v>
      </c>
      <c r="H120" s="35" t="s">
        <v>2619</v>
      </c>
      <c r="I120" s="35">
        <v>21</v>
      </c>
      <c r="J120" s="35">
        <f>VALUE(COUNTIF(Validation!$A$2:$H$47,D120))</f>
        <v>0</v>
      </c>
      <c r="K120" s="361">
        <f>IF(OR(M120="RFA",M120="UFA",M120="",M120=0),0,M120)</f>
        <v>925000</v>
      </c>
      <c r="L120" s="361">
        <f>IF(OR(N120="RFA",N120="UFA",N120="",N120=0),0,N120)</f>
        <v>925000</v>
      </c>
      <c r="M120" s="358">
        <v>925000</v>
      </c>
      <c r="N120" s="358">
        <v>925000</v>
      </c>
      <c r="O120" s="358">
        <v>925000</v>
      </c>
      <c r="P120" s="358" t="s">
        <v>8</v>
      </c>
      <c r="Q120" s="358">
        <v>0</v>
      </c>
      <c r="R120" s="358">
        <v>0</v>
      </c>
      <c r="S120" s="358">
        <v>0</v>
      </c>
      <c r="T120" s="35">
        <f>COUNTIF(M120:S120,"&gt;0")</f>
        <v>3</v>
      </c>
      <c r="V120">
        <f t="shared" si="3"/>
        <v>1</v>
      </c>
      <c r="W120" s="35">
        <f t="shared" si="4"/>
        <v>1</v>
      </c>
      <c r="X120">
        <f t="shared" si="5"/>
        <v>1</v>
      </c>
    </row>
    <row r="121" spans="1:24" ht="15.75" x14ac:dyDescent="0.25">
      <c r="A121" t="str">
        <f>B121&amp;" "&amp;C121</f>
        <v>Cameron Hughes</v>
      </c>
      <c r="B121" t="str">
        <f>RIGHT(D121,(LEN(D121)-1)-SEARCH(",",D121,1))</f>
        <v>Cameron</v>
      </c>
      <c r="C121" t="str">
        <f>LEFT(D121,SEARCH(",",D121,1)-1)</f>
        <v>Hughes</v>
      </c>
      <c r="D121" s="39" t="s">
        <v>1382</v>
      </c>
      <c r="E121" s="30" t="s">
        <v>9</v>
      </c>
      <c r="F121" s="35" t="s">
        <v>395</v>
      </c>
      <c r="G121" s="35" t="s">
        <v>2626</v>
      </c>
      <c r="H121" s="35" t="s">
        <v>2619</v>
      </c>
      <c r="I121" s="35">
        <v>22</v>
      </c>
      <c r="J121" s="35">
        <f>VALUE(COUNTIF(Validation!$A$2:$H$47,D121))</f>
        <v>0</v>
      </c>
      <c r="K121" s="361">
        <f>IF(OR(M121="RFA",M121="UFA",M121="",M121=0),0,M121)</f>
        <v>925000</v>
      </c>
      <c r="L121" s="361">
        <f>IF(OR(N121="RFA",N121="UFA",N121="",N121=0),0,N121)</f>
        <v>925000</v>
      </c>
      <c r="M121" s="358">
        <v>925000</v>
      </c>
      <c r="N121" s="358">
        <v>925000</v>
      </c>
      <c r="O121" s="358" t="s">
        <v>8</v>
      </c>
      <c r="P121" s="358">
        <v>0</v>
      </c>
      <c r="Q121" s="358">
        <v>0</v>
      </c>
      <c r="R121" s="358">
        <v>0</v>
      </c>
      <c r="S121" s="358">
        <v>0</v>
      </c>
      <c r="T121" s="35">
        <f>COUNTIF(M121:S121,"&gt;0")</f>
        <v>2</v>
      </c>
      <c r="V121">
        <f t="shared" si="3"/>
        <v>1</v>
      </c>
      <c r="W121" s="35">
        <f t="shared" si="4"/>
        <v>1</v>
      </c>
      <c r="X121">
        <f t="shared" si="5"/>
        <v>1</v>
      </c>
    </row>
    <row r="122" spans="1:24" ht="15.75" x14ac:dyDescent="0.25">
      <c r="A122" t="str">
        <f>B122&amp;" "&amp;C122</f>
        <v>Wiley Sherman</v>
      </c>
      <c r="B122" t="str">
        <f>RIGHT(D122,(LEN(D122)-1)-SEARCH(",",D122,1))</f>
        <v>Wiley</v>
      </c>
      <c r="C122" t="str">
        <f>LEFT(D122,SEARCH(",",D122,1)-1)</f>
        <v>Sherman</v>
      </c>
      <c r="D122" s="39" t="s">
        <v>1383</v>
      </c>
      <c r="E122" s="30" t="s">
        <v>9</v>
      </c>
      <c r="F122" s="35" t="s">
        <v>395</v>
      </c>
      <c r="G122" s="35" t="s">
        <v>82</v>
      </c>
      <c r="H122" s="35" t="s">
        <v>2619</v>
      </c>
      <c r="I122" s="35">
        <v>24</v>
      </c>
      <c r="J122" s="35">
        <f>VALUE(COUNTIF(Validation!$A$2:$H$47,D122))</f>
        <v>0</v>
      </c>
      <c r="K122" s="361">
        <f>IF(OR(M122="RFA",M122="UFA",M122="",M122=0),0,M122)</f>
        <v>925000</v>
      </c>
      <c r="L122" s="361">
        <f>IF(OR(N122="RFA",N122="UFA",N122="",N122=0),0,N122)</f>
        <v>0</v>
      </c>
      <c r="M122" s="358">
        <v>925000</v>
      </c>
      <c r="N122" s="358" t="s">
        <v>8</v>
      </c>
      <c r="O122" s="358">
        <v>0</v>
      </c>
      <c r="P122" s="358">
        <v>0</v>
      </c>
      <c r="Q122" s="358">
        <v>0</v>
      </c>
      <c r="R122" s="358">
        <v>0</v>
      </c>
      <c r="S122" s="358">
        <v>0</v>
      </c>
      <c r="T122" s="35">
        <f>COUNTIF(M122:S122,"&gt;0")</f>
        <v>1</v>
      </c>
      <c r="V122">
        <f t="shared" si="3"/>
        <v>1</v>
      </c>
      <c r="W122" s="35">
        <f t="shared" si="4"/>
        <v>1</v>
      </c>
      <c r="X122">
        <f t="shared" si="5"/>
        <v>0</v>
      </c>
    </row>
    <row r="123" spans="1:24" ht="15.75" x14ac:dyDescent="0.25">
      <c r="A123" t="str">
        <f>B123&amp;" "&amp;C123</f>
        <v>Joona Koppanen</v>
      </c>
      <c r="B123" t="str">
        <f>RIGHT(D123,(LEN(D123)-1)-SEARCH(",",D123,1))</f>
        <v>Joona</v>
      </c>
      <c r="C123" t="str">
        <f>LEFT(D123,SEARCH(",",D123,1)-1)</f>
        <v>Koppanen</v>
      </c>
      <c r="D123" s="39" t="s">
        <v>1384</v>
      </c>
      <c r="E123" s="30" t="s">
        <v>9</v>
      </c>
      <c r="F123" s="35" t="s">
        <v>395</v>
      </c>
      <c r="G123" s="35" t="s">
        <v>2623</v>
      </c>
      <c r="H123" s="35" t="s">
        <v>2619</v>
      </c>
      <c r="I123" s="35">
        <v>21</v>
      </c>
      <c r="J123" s="35">
        <f>VALUE(COUNTIF(Validation!$A$2:$H$47,D123))</f>
        <v>0</v>
      </c>
      <c r="K123" s="361">
        <f>IF(OR(M123="RFA",M123="UFA",M123="",M123=0),0,M123)</f>
        <v>910833</v>
      </c>
      <c r="L123" s="361">
        <f>IF(OR(N123="RFA",N123="UFA",N123="",N123=0),0,N123)</f>
        <v>910833</v>
      </c>
      <c r="M123" s="358">
        <v>910833</v>
      </c>
      <c r="N123" s="358">
        <v>910833</v>
      </c>
      <c r="O123" s="358" t="s">
        <v>8</v>
      </c>
      <c r="P123" s="358">
        <v>0</v>
      </c>
      <c r="Q123" s="358">
        <v>0</v>
      </c>
      <c r="R123" s="358">
        <v>0</v>
      </c>
      <c r="S123" s="358">
        <v>0</v>
      </c>
      <c r="T123" s="35">
        <f>COUNTIF(M123:S123,"&gt;0")</f>
        <v>2</v>
      </c>
      <c r="V123">
        <f t="shared" si="3"/>
        <v>1</v>
      </c>
      <c r="W123" s="35">
        <f t="shared" si="4"/>
        <v>1</v>
      </c>
      <c r="X123">
        <f t="shared" si="5"/>
        <v>1</v>
      </c>
    </row>
    <row r="124" spans="1:24" ht="15.75" x14ac:dyDescent="0.25">
      <c r="A124" t="str">
        <f>B124&amp;" "&amp;C124</f>
        <v>Daniel Vladar</v>
      </c>
      <c r="B124" t="str">
        <f>RIGHT(D124,(LEN(D124)-1)-SEARCH(",",D124,1))</f>
        <v>Daniel</v>
      </c>
      <c r="C124" t="str">
        <f>LEFT(D124,SEARCH(",",D124,1)-1)</f>
        <v>Vladar</v>
      </c>
      <c r="D124" s="39" t="s">
        <v>1388</v>
      </c>
      <c r="E124" s="30" t="s">
        <v>9</v>
      </c>
      <c r="F124" s="35" t="s">
        <v>395</v>
      </c>
      <c r="G124" s="35" t="s">
        <v>128</v>
      </c>
      <c r="H124" s="35" t="s">
        <v>2619</v>
      </c>
      <c r="I124" s="35">
        <v>21</v>
      </c>
      <c r="J124" s="35">
        <f>VALUE(COUNTIF(Validation!$A$2:$H$47,D124))</f>
        <v>0</v>
      </c>
      <c r="K124" s="361">
        <f>IF(OR(M124="RFA",M124="UFA",M124="",M124=0),0,M124)</f>
        <v>910833</v>
      </c>
      <c r="L124" s="361">
        <f>IF(OR(N124="RFA",N124="UFA",N124="",N124=0),0,N124)</f>
        <v>0</v>
      </c>
      <c r="M124" s="358">
        <v>910833</v>
      </c>
      <c r="N124" s="358" t="s">
        <v>8</v>
      </c>
      <c r="O124" s="358">
        <v>0</v>
      </c>
      <c r="P124" s="358">
        <v>0</v>
      </c>
      <c r="Q124" s="358">
        <v>0</v>
      </c>
      <c r="R124" s="358">
        <v>0</v>
      </c>
      <c r="S124" s="358">
        <v>0</v>
      </c>
      <c r="T124" s="35">
        <f>COUNTIF(M124:S124,"&gt;0")</f>
        <v>1</v>
      </c>
      <c r="V124">
        <f t="shared" si="3"/>
        <v>1</v>
      </c>
      <c r="W124" s="35">
        <f t="shared" si="4"/>
        <v>1</v>
      </c>
      <c r="X124">
        <f t="shared" si="5"/>
        <v>0</v>
      </c>
    </row>
    <row r="125" spans="1:24" ht="15.75" x14ac:dyDescent="0.25">
      <c r="A125" t="str">
        <f>B125&amp;" "&amp;C125</f>
        <v>Jakub Lauko</v>
      </c>
      <c r="B125" t="str">
        <f>RIGHT(D125,(LEN(D125)-1)-SEARCH(",",D125,1))</f>
        <v>Jakub</v>
      </c>
      <c r="C125" t="str">
        <f>LEFT(D125,SEARCH(",",D125,1)-1)</f>
        <v>Lauko</v>
      </c>
      <c r="D125" s="39" t="s">
        <v>2795</v>
      </c>
      <c r="E125" s="30" t="s">
        <v>9</v>
      </c>
      <c r="F125" s="35" t="s">
        <v>397</v>
      </c>
      <c r="G125" s="35" t="s">
        <v>2626</v>
      </c>
      <c r="H125" s="35" t="s">
        <v>398</v>
      </c>
      <c r="I125" s="35">
        <v>19</v>
      </c>
      <c r="J125" s="35">
        <f>VALUE(COUNTIF(Validation!$A$2:$H$47,D125))</f>
        <v>0</v>
      </c>
      <c r="K125" s="361">
        <f>IF(OR(M125="RFA",M125="UFA",M125="",M125=0),0,M125)</f>
        <v>894167</v>
      </c>
      <c r="L125" s="361">
        <f>IF(OR(N125="RFA",N125="UFA",N125="",N125=0),0,N125)</f>
        <v>894167</v>
      </c>
      <c r="M125" s="358">
        <v>894167</v>
      </c>
      <c r="N125" s="358">
        <v>894167</v>
      </c>
      <c r="O125" s="358">
        <v>894167</v>
      </c>
      <c r="P125" s="358" t="s">
        <v>8</v>
      </c>
      <c r="Q125" s="358">
        <v>0</v>
      </c>
      <c r="R125" s="358">
        <v>0</v>
      </c>
      <c r="S125" s="358">
        <v>0</v>
      </c>
      <c r="T125" s="35">
        <f>COUNTIF(M125:S125,"&gt;0")</f>
        <v>3</v>
      </c>
      <c r="V125">
        <f t="shared" si="3"/>
        <v>1</v>
      </c>
      <c r="W125" s="35">
        <f t="shared" si="4"/>
        <v>1</v>
      </c>
      <c r="X125">
        <f t="shared" si="5"/>
        <v>1</v>
      </c>
    </row>
    <row r="126" spans="1:24" ht="15.75" x14ac:dyDescent="0.25">
      <c r="A126" t="str">
        <f>B126&amp;" "&amp;C126</f>
        <v>Axel Andersson</v>
      </c>
      <c r="B126" t="str">
        <f>RIGHT(D126,(LEN(D126)-1)-SEARCH(",",D126,1))</f>
        <v>Axel</v>
      </c>
      <c r="C126" t="str">
        <f>LEFT(D126,SEARCH(",",D126,1)-1)</f>
        <v>Andersson</v>
      </c>
      <c r="D126" s="39" t="s">
        <v>1379</v>
      </c>
      <c r="E126" s="30" t="s">
        <v>9</v>
      </c>
      <c r="F126" s="35" t="s">
        <v>397</v>
      </c>
      <c r="G126" s="35" t="s">
        <v>82</v>
      </c>
      <c r="H126" s="35" t="s">
        <v>2796</v>
      </c>
      <c r="I126" s="35">
        <v>19</v>
      </c>
      <c r="J126" s="35">
        <f>VALUE(COUNTIF(Validation!$A$2:$H$47,D126))</f>
        <v>0</v>
      </c>
      <c r="K126" s="361">
        <f>IF(OR(M126="RFA",M126="UFA",M126="",M126=0),0,M126)</f>
        <v>894167</v>
      </c>
      <c r="L126" s="361">
        <f>IF(OR(N126="RFA",N126="UFA",N126="",N126=0),0,N126)</f>
        <v>894167</v>
      </c>
      <c r="M126" s="358">
        <v>894167</v>
      </c>
      <c r="N126" s="358">
        <v>894167</v>
      </c>
      <c r="O126" s="358">
        <v>894167</v>
      </c>
      <c r="P126" s="358" t="s">
        <v>8</v>
      </c>
      <c r="Q126" s="358">
        <v>0</v>
      </c>
      <c r="R126" s="358">
        <v>0</v>
      </c>
      <c r="S126" s="358">
        <v>0</v>
      </c>
      <c r="T126" s="35">
        <f>COUNTIF(M126:S126,"&gt;0")</f>
        <v>3</v>
      </c>
      <c r="V126">
        <f t="shared" si="3"/>
        <v>1</v>
      </c>
      <c r="W126" s="35">
        <f t="shared" si="4"/>
        <v>1</v>
      </c>
      <c r="X126">
        <f t="shared" si="5"/>
        <v>1</v>
      </c>
    </row>
    <row r="127" spans="1:24" ht="15.75" x14ac:dyDescent="0.25">
      <c r="A127" t="str">
        <f>B127&amp;" "&amp;C127</f>
        <v>Jérémy Lauzon</v>
      </c>
      <c r="B127" t="str">
        <f>RIGHT(D127,(LEN(D127)-1)-SEARCH(",",D127,1))</f>
        <v>Jérémy</v>
      </c>
      <c r="C127" t="str">
        <f>LEFT(D127,SEARCH(",",D127,1)-1)</f>
        <v>Lauzon</v>
      </c>
      <c r="D127" s="39" t="s">
        <v>1386</v>
      </c>
      <c r="E127" s="30" t="s">
        <v>9</v>
      </c>
      <c r="F127" s="35" t="s">
        <v>395</v>
      </c>
      <c r="G127" s="35" t="s">
        <v>82</v>
      </c>
      <c r="H127" s="35" t="s">
        <v>2619</v>
      </c>
      <c r="I127" s="35">
        <v>22</v>
      </c>
      <c r="J127" s="35">
        <f>VALUE(COUNTIF(Validation!$A$2:$H$47,D127))</f>
        <v>0</v>
      </c>
      <c r="K127" s="361">
        <f>IF(OR(M127="RFA",M127="UFA",M127="",M127=0),0,M127)</f>
        <v>871666</v>
      </c>
      <c r="L127" s="361">
        <f>IF(OR(N127="RFA",N127="UFA",N127="",N127=0),0,N127)</f>
        <v>0</v>
      </c>
      <c r="M127" s="358">
        <v>871666</v>
      </c>
      <c r="N127" s="358" t="s">
        <v>8</v>
      </c>
      <c r="O127" s="358">
        <v>0</v>
      </c>
      <c r="P127" s="358">
        <v>0</v>
      </c>
      <c r="Q127" s="358">
        <v>0</v>
      </c>
      <c r="R127" s="358">
        <v>0</v>
      </c>
      <c r="S127" s="358">
        <v>0</v>
      </c>
      <c r="T127" s="35">
        <f>COUNTIF(M127:S127,"&gt;0")</f>
        <v>1</v>
      </c>
      <c r="V127">
        <f t="shared" si="3"/>
        <v>1</v>
      </c>
      <c r="W127" s="35">
        <f t="shared" si="4"/>
        <v>1</v>
      </c>
      <c r="X127">
        <f t="shared" si="5"/>
        <v>0</v>
      </c>
    </row>
    <row r="128" spans="1:24" ht="15.75" x14ac:dyDescent="0.25">
      <c r="A128" t="str">
        <f>B128&amp;" "&amp;C128</f>
        <v>Jack Studnicka</v>
      </c>
      <c r="B128" t="str">
        <f>RIGHT(D128,(LEN(D128)-1)-SEARCH(",",D128,1))</f>
        <v>Jack</v>
      </c>
      <c r="C128" t="str">
        <f>LEFT(D128,SEARCH(",",D128,1)-1)</f>
        <v>Studnicka</v>
      </c>
      <c r="D128" s="39" t="s">
        <v>1380</v>
      </c>
      <c r="E128" s="30" t="s">
        <v>9</v>
      </c>
      <c r="F128" s="35" t="s">
        <v>395</v>
      </c>
      <c r="G128" s="35" t="s">
        <v>73</v>
      </c>
      <c r="H128" s="35" t="s">
        <v>2619</v>
      </c>
      <c r="I128" s="35">
        <v>20</v>
      </c>
      <c r="J128" s="35">
        <f>VALUE(COUNTIF(Validation!$A$2:$H$47,D128))</f>
        <v>0</v>
      </c>
      <c r="K128" s="361">
        <f>IF(OR(M128="RFA",M128="UFA",M128="",M128=0),0,M128)</f>
        <v>863333</v>
      </c>
      <c r="L128" s="361">
        <f>IF(OR(N128="RFA",N128="UFA",N128="",N128=0),0,N128)</f>
        <v>863333</v>
      </c>
      <c r="M128" s="358">
        <v>863333</v>
      </c>
      <c r="N128" s="358">
        <v>863333</v>
      </c>
      <c r="O128" s="358">
        <v>863333</v>
      </c>
      <c r="P128" s="358" t="s">
        <v>8</v>
      </c>
      <c r="Q128" s="358">
        <v>0</v>
      </c>
      <c r="R128" s="358">
        <v>0</v>
      </c>
      <c r="S128" s="358">
        <v>0</v>
      </c>
      <c r="T128" s="35">
        <f>COUNTIF(M128:S128,"&gt;0")</f>
        <v>3</v>
      </c>
      <c r="V128">
        <f t="shared" si="3"/>
        <v>1</v>
      </c>
      <c r="W128" s="35">
        <f t="shared" si="4"/>
        <v>1</v>
      </c>
      <c r="X128">
        <f t="shared" si="5"/>
        <v>1</v>
      </c>
    </row>
    <row r="129" spans="1:24" ht="15.75" x14ac:dyDescent="0.25">
      <c r="A129" t="str">
        <f>B129&amp;" "&amp;C129</f>
        <v>Pär Lindholm</v>
      </c>
      <c r="B129" t="str">
        <f>RIGHT(D129,(LEN(D129)-1)-SEARCH(",",D129,1))</f>
        <v>Pär</v>
      </c>
      <c r="C129" t="str">
        <f>LEFT(D129,SEARCH(",",D129,1)-1)</f>
        <v>Lindholm</v>
      </c>
      <c r="D129" s="39" t="s">
        <v>1622</v>
      </c>
      <c r="E129" s="30" t="s">
        <v>9</v>
      </c>
      <c r="F129" s="35">
        <v>0</v>
      </c>
      <c r="G129" s="35" t="s">
        <v>2623</v>
      </c>
      <c r="H129" s="35" t="s">
        <v>2612</v>
      </c>
      <c r="I129" s="35">
        <v>27</v>
      </c>
      <c r="J129" s="35">
        <f>VALUE(COUNTIF(Validation!$A$2:$H$47,D129))</f>
        <v>0</v>
      </c>
      <c r="K129" s="361">
        <f>IF(OR(M129="RFA",M129="UFA",M129="",M129=0),0,M129)</f>
        <v>850000</v>
      </c>
      <c r="L129" s="361">
        <f>IF(OR(N129="RFA",N129="UFA",N129="",N129=0),0,N129)</f>
        <v>850000</v>
      </c>
      <c r="M129" s="358">
        <v>850000</v>
      </c>
      <c r="N129" s="358">
        <v>850000</v>
      </c>
      <c r="O129" s="358" t="s">
        <v>7</v>
      </c>
      <c r="P129" s="358">
        <v>0</v>
      </c>
      <c r="Q129" s="358">
        <v>0</v>
      </c>
      <c r="R129" s="358">
        <v>0</v>
      </c>
      <c r="S129" s="358">
        <v>0</v>
      </c>
      <c r="T129" s="35">
        <f>COUNTIF(M129:S129,"&gt;0")</f>
        <v>2</v>
      </c>
      <c r="V129">
        <f t="shared" si="3"/>
        <v>1</v>
      </c>
      <c r="W129" s="35">
        <f t="shared" si="4"/>
        <v>0</v>
      </c>
      <c r="X129">
        <f t="shared" si="5"/>
        <v>1</v>
      </c>
    </row>
    <row r="130" spans="1:24" ht="15.75" x14ac:dyDescent="0.25">
      <c r="A130" t="str">
        <f>B130&amp;" "&amp;C130</f>
        <v>Steven Kampfer</v>
      </c>
      <c r="B130" t="str">
        <f>RIGHT(D130,(LEN(D130)-1)-SEARCH(",",D130,1))</f>
        <v>Steven</v>
      </c>
      <c r="C130" t="str">
        <f>LEFT(D130,SEARCH(",",D130,1)-1)</f>
        <v>Kampfer</v>
      </c>
      <c r="D130" s="39" t="s">
        <v>1370</v>
      </c>
      <c r="E130" s="30" t="s">
        <v>9</v>
      </c>
      <c r="F130" s="35">
        <v>0</v>
      </c>
      <c r="G130" s="35" t="s">
        <v>2617</v>
      </c>
      <c r="H130" s="35" t="s">
        <v>2612</v>
      </c>
      <c r="I130" s="35">
        <v>30</v>
      </c>
      <c r="J130" s="35">
        <f>VALUE(COUNTIF(Validation!$A$2:$H$47,D130))</f>
        <v>0</v>
      </c>
      <c r="K130" s="361">
        <f>IF(OR(M130="RFA",M130="UFA",M130="",M130=0),0,M130)</f>
        <v>800000</v>
      </c>
      <c r="L130" s="361">
        <f>IF(OR(N130="RFA",N130="UFA",N130="",N130=0),0,N130)</f>
        <v>800000</v>
      </c>
      <c r="M130" s="358">
        <v>800000</v>
      </c>
      <c r="N130" s="358">
        <v>800000</v>
      </c>
      <c r="O130" s="358" t="s">
        <v>7</v>
      </c>
      <c r="P130" s="358">
        <v>0</v>
      </c>
      <c r="Q130" s="358">
        <v>0</v>
      </c>
      <c r="R130" s="358">
        <v>0</v>
      </c>
      <c r="S130" s="358">
        <v>0</v>
      </c>
      <c r="T130" s="35">
        <f>COUNTIF(M130:S130,"&gt;0")</f>
        <v>2</v>
      </c>
      <c r="V130">
        <f t="shared" si="3"/>
        <v>1</v>
      </c>
      <c r="W130" s="35">
        <f t="shared" si="4"/>
        <v>0</v>
      </c>
      <c r="X130">
        <f t="shared" si="5"/>
        <v>1</v>
      </c>
    </row>
    <row r="131" spans="1:24" ht="15.75" x14ac:dyDescent="0.25">
      <c r="A131" t="str">
        <f>B131&amp;" "&amp;C131</f>
        <v>Karson Kuhlman</v>
      </c>
      <c r="B131" t="str">
        <f>RIGHT(D131,(LEN(D131)-1)-SEARCH(",",D131,1))</f>
        <v>Karson</v>
      </c>
      <c r="C131" t="str">
        <f>LEFT(D131,SEARCH(",",D131,1)-1)</f>
        <v>Kuhlman</v>
      </c>
      <c r="D131" s="39" t="s">
        <v>1385</v>
      </c>
      <c r="E131" s="30" t="s">
        <v>9</v>
      </c>
      <c r="F131" s="35" t="s">
        <v>395</v>
      </c>
      <c r="G131" s="35" t="s">
        <v>2627</v>
      </c>
      <c r="H131" s="35" t="s">
        <v>2612</v>
      </c>
      <c r="I131" s="35">
        <v>23</v>
      </c>
      <c r="J131" s="35">
        <f>VALUE(COUNTIF(Validation!$A$2:$H$47,D131))</f>
        <v>0</v>
      </c>
      <c r="K131" s="361">
        <f>IF(OR(M131="RFA",M131="UFA",M131="",M131=0),0,M131)</f>
        <v>762500</v>
      </c>
      <c r="L131" s="361">
        <f>IF(OR(N131="RFA",N131="UFA",N131="",N131=0),0,N131)</f>
        <v>0</v>
      </c>
      <c r="M131" s="358">
        <v>762500</v>
      </c>
      <c r="N131" s="358" t="s">
        <v>8</v>
      </c>
      <c r="O131" s="358">
        <v>0</v>
      </c>
      <c r="P131" s="358">
        <v>0</v>
      </c>
      <c r="Q131" s="358">
        <v>0</v>
      </c>
      <c r="R131" s="358">
        <v>0</v>
      </c>
      <c r="S131" s="358">
        <v>0</v>
      </c>
      <c r="T131" s="35">
        <f>COUNTIF(M131:S131,"&gt;0")</f>
        <v>1</v>
      </c>
      <c r="V131">
        <f t="shared" ref="V131:V194" si="6">COUNTIF($D$3:$D$1490,D131)</f>
        <v>1</v>
      </c>
      <c r="W131" s="35">
        <f t="shared" ref="W131:W194" si="7">IF(LEFT(F131,3)="ELC",1,0)</f>
        <v>1</v>
      </c>
      <c r="X131">
        <f t="shared" ref="X131:X194" si="8">IF(K131=L131,1,0)</f>
        <v>0</v>
      </c>
    </row>
    <row r="132" spans="1:24" ht="15.75" x14ac:dyDescent="0.25">
      <c r="A132" t="str">
        <f>B132&amp;" "&amp;C132</f>
        <v>Connor Clifton</v>
      </c>
      <c r="B132" t="str">
        <f>RIGHT(D132,(LEN(D132)-1)-SEARCH(",",D132,1))</f>
        <v>Connor</v>
      </c>
      <c r="C132" t="str">
        <f>LEFT(D132,SEARCH(",",D132,1)-1)</f>
        <v>Clifton</v>
      </c>
      <c r="D132" s="39" t="s">
        <v>1389</v>
      </c>
      <c r="E132" s="30" t="s">
        <v>9</v>
      </c>
      <c r="F132" s="35" t="s">
        <v>395</v>
      </c>
      <c r="G132" s="35" t="s">
        <v>2617</v>
      </c>
      <c r="H132" s="35" t="s">
        <v>2612</v>
      </c>
      <c r="I132" s="35">
        <v>24</v>
      </c>
      <c r="J132" s="35">
        <f>VALUE(COUNTIF(Validation!$A$2:$H$47,D132))</f>
        <v>0</v>
      </c>
      <c r="K132" s="361">
        <f>IF(OR(M132="RFA",M132="UFA",M132="",M132=0),0,M132)</f>
        <v>735000</v>
      </c>
      <c r="L132" s="361">
        <f>IF(OR(N132="RFA",N132="UFA",N132="",N132=0),0,N132)</f>
        <v>1000000</v>
      </c>
      <c r="M132" s="358">
        <v>735000</v>
      </c>
      <c r="N132" s="358">
        <v>1000000</v>
      </c>
      <c r="O132" s="358">
        <v>1000000</v>
      </c>
      <c r="P132" s="358">
        <v>1000000</v>
      </c>
      <c r="Q132" s="358" t="s">
        <v>7</v>
      </c>
      <c r="R132" s="358">
        <v>0</v>
      </c>
      <c r="S132" s="358">
        <v>0</v>
      </c>
      <c r="T132" s="35">
        <f>COUNTIF(M132:S132,"&gt;0")</f>
        <v>4</v>
      </c>
      <c r="V132">
        <f t="shared" si="6"/>
        <v>1</v>
      </c>
      <c r="W132" s="35">
        <f t="shared" si="7"/>
        <v>1</v>
      </c>
      <c r="X132">
        <f t="shared" si="8"/>
        <v>0</v>
      </c>
    </row>
    <row r="133" spans="1:24" ht="15.75" x14ac:dyDescent="0.25">
      <c r="A133" t="str">
        <f>B133&amp;" "&amp;C133</f>
        <v>Kyle Keyser</v>
      </c>
      <c r="B133" t="str">
        <f>RIGHT(D133,(LEN(D133)-1)-SEARCH(",",D133,1))</f>
        <v>Kyle</v>
      </c>
      <c r="C133" t="str">
        <f>LEFT(D133,SEARCH(",",D133,1)-1)</f>
        <v>Keyser</v>
      </c>
      <c r="D133" s="39" t="s">
        <v>1390</v>
      </c>
      <c r="E133" s="30" t="s">
        <v>9</v>
      </c>
      <c r="F133" s="35" t="s">
        <v>395</v>
      </c>
      <c r="G133" s="35" t="s">
        <v>128</v>
      </c>
      <c r="H133" s="35" t="s">
        <v>2619</v>
      </c>
      <c r="I133" s="35">
        <v>20</v>
      </c>
      <c r="J133" s="35">
        <f>VALUE(COUNTIF(Validation!$A$2:$H$47,D133))</f>
        <v>0</v>
      </c>
      <c r="K133" s="361">
        <f>IF(OR(M133="RFA",M133="UFA",M133="",M133=0),0,M133)</f>
        <v>733333</v>
      </c>
      <c r="L133" s="361">
        <f>IF(OR(N133="RFA",N133="UFA",N133="",N133=0),0,N133)</f>
        <v>733333</v>
      </c>
      <c r="M133" s="358">
        <v>733333</v>
      </c>
      <c r="N133" s="358">
        <v>733333</v>
      </c>
      <c r="O133" s="358">
        <v>733333</v>
      </c>
      <c r="P133" s="358" t="s">
        <v>8</v>
      </c>
      <c r="Q133" s="358">
        <v>0</v>
      </c>
      <c r="R133" s="358">
        <v>0</v>
      </c>
      <c r="S133" s="358">
        <v>0</v>
      </c>
      <c r="T133" s="35">
        <f>COUNTIF(M133:S133,"&gt;0")</f>
        <v>3</v>
      </c>
      <c r="V133">
        <f t="shared" si="6"/>
        <v>1</v>
      </c>
      <c r="W133" s="35">
        <f t="shared" si="7"/>
        <v>1</v>
      </c>
      <c r="X133">
        <f t="shared" si="8"/>
        <v>1</v>
      </c>
    </row>
    <row r="134" spans="1:24" ht="15.75" x14ac:dyDescent="0.25">
      <c r="A134" t="str">
        <f>B134&amp;" "&amp;C134</f>
        <v>Ryan Fitzgerald</v>
      </c>
      <c r="B134" t="str">
        <f>RIGHT(D134,(LEN(D134)-1)-SEARCH(",",D134,1))</f>
        <v>Ryan</v>
      </c>
      <c r="C134" t="str">
        <f>LEFT(D134,SEARCH(",",D134,1)-1)</f>
        <v>Fitzgerald</v>
      </c>
      <c r="D134" s="39" t="s">
        <v>1381</v>
      </c>
      <c r="E134" s="30" t="s">
        <v>9</v>
      </c>
      <c r="F134" s="35">
        <v>0</v>
      </c>
      <c r="G134" s="35" t="s">
        <v>2621</v>
      </c>
      <c r="H134" s="35" t="s">
        <v>2619</v>
      </c>
      <c r="I134" s="35">
        <v>24</v>
      </c>
      <c r="J134" s="35">
        <f>VALUE(COUNTIF(Validation!$A$2:$H$47,D134))</f>
        <v>0</v>
      </c>
      <c r="K134" s="361">
        <f>IF(OR(M134="RFA",M134="UFA",M134="",M134=0),0,M134)</f>
        <v>700000</v>
      </c>
      <c r="L134" s="361">
        <f>IF(OR(N134="RFA",N134="UFA",N134="",N134=0),0,N134)</f>
        <v>0</v>
      </c>
      <c r="M134" s="358">
        <v>700000</v>
      </c>
      <c r="N134" s="358" t="s">
        <v>8</v>
      </c>
      <c r="O134" s="358">
        <v>0</v>
      </c>
      <c r="P134" s="358">
        <v>0</v>
      </c>
      <c r="Q134" s="358">
        <v>0</v>
      </c>
      <c r="R134" s="358">
        <v>0</v>
      </c>
      <c r="S134" s="358">
        <v>0</v>
      </c>
      <c r="T134" s="35">
        <f>COUNTIF(M134:S134,"&gt;0")</f>
        <v>1</v>
      </c>
      <c r="V134">
        <f t="shared" si="6"/>
        <v>1</v>
      </c>
      <c r="W134" s="35">
        <f t="shared" si="7"/>
        <v>0</v>
      </c>
      <c r="X134">
        <f t="shared" si="8"/>
        <v>0</v>
      </c>
    </row>
    <row r="135" spans="1:24" ht="15.75" x14ac:dyDescent="0.25">
      <c r="A135" t="str">
        <f>B135&amp;" "&amp;C135</f>
        <v>Brendan Gaunce</v>
      </c>
      <c r="B135" t="str">
        <f>RIGHT(D135,(LEN(D135)-1)-SEARCH(",",D135,1))</f>
        <v>Brendan</v>
      </c>
      <c r="C135" t="str">
        <f>LEFT(D135,SEARCH(",",D135,1)-1)</f>
        <v>Gaunce</v>
      </c>
      <c r="D135" s="39" t="s">
        <v>2440</v>
      </c>
      <c r="E135" s="30" t="s">
        <v>9</v>
      </c>
      <c r="F135" s="35">
        <v>0</v>
      </c>
      <c r="G135" s="35" t="s">
        <v>2623</v>
      </c>
      <c r="H135" s="35" t="s">
        <v>2619</v>
      </c>
      <c r="I135" s="35">
        <v>25</v>
      </c>
      <c r="J135" s="35">
        <f>VALUE(COUNTIF(Validation!$A$2:$H$47,D135))</f>
        <v>0</v>
      </c>
      <c r="K135" s="361">
        <f>IF(OR(M135="RFA",M135="UFA",M135="",M135=0),0,M135)</f>
        <v>700000</v>
      </c>
      <c r="L135" s="361">
        <f>IF(OR(N135="RFA",N135="UFA",N135="",N135=0),0,N135)</f>
        <v>0</v>
      </c>
      <c r="M135" s="358">
        <v>700000</v>
      </c>
      <c r="N135" s="358" t="s">
        <v>8</v>
      </c>
      <c r="O135" s="358">
        <v>0</v>
      </c>
      <c r="P135" s="358">
        <v>0</v>
      </c>
      <c r="Q135" s="358">
        <v>0</v>
      </c>
      <c r="R135" s="358">
        <v>0</v>
      </c>
      <c r="S135" s="358">
        <v>0</v>
      </c>
      <c r="T135" s="35">
        <f>COUNTIF(M135:S135,"&gt;0")</f>
        <v>1</v>
      </c>
      <c r="V135">
        <f t="shared" si="6"/>
        <v>1</v>
      </c>
      <c r="W135" s="35">
        <f t="shared" si="7"/>
        <v>0</v>
      </c>
      <c r="X135">
        <f t="shared" si="8"/>
        <v>0</v>
      </c>
    </row>
    <row r="136" spans="1:24" ht="15.75" x14ac:dyDescent="0.25">
      <c r="A136" t="str">
        <f>B136&amp;" "&amp;C136</f>
        <v>Anton Blidh</v>
      </c>
      <c r="B136" t="str">
        <f>RIGHT(D136,(LEN(D136)-1)-SEARCH(",",D136,1))</f>
        <v>Anton</v>
      </c>
      <c r="C136" t="str">
        <f>LEFT(D136,SEARCH(",",D136,1)-1)</f>
        <v>Blidh</v>
      </c>
      <c r="D136" s="39" t="s">
        <v>1393</v>
      </c>
      <c r="E136" s="30" t="s">
        <v>9</v>
      </c>
      <c r="F136" s="35">
        <v>0</v>
      </c>
      <c r="G136" s="35" t="s">
        <v>2613</v>
      </c>
      <c r="H136" s="35" t="s">
        <v>2619</v>
      </c>
      <c r="I136" s="35">
        <v>24</v>
      </c>
      <c r="J136" s="35">
        <f>VALUE(COUNTIF(Validation!$A$2:$H$47,D136))</f>
        <v>0</v>
      </c>
      <c r="K136" s="361">
        <f>IF(OR(M136="RFA",M136="UFA",M136="",M136=0),0,M136)</f>
        <v>700000</v>
      </c>
      <c r="L136" s="361">
        <f>IF(OR(N136="RFA",N136="UFA",N136="",N136=0),0,N136)</f>
        <v>700000</v>
      </c>
      <c r="M136" s="358">
        <v>700000</v>
      </c>
      <c r="N136" s="358">
        <v>700000</v>
      </c>
      <c r="O136" s="358" t="s">
        <v>8</v>
      </c>
      <c r="P136" s="358">
        <v>0</v>
      </c>
      <c r="Q136" s="358">
        <v>0</v>
      </c>
      <c r="R136" s="358">
        <v>0</v>
      </c>
      <c r="S136" s="358">
        <v>0</v>
      </c>
      <c r="T136" s="35">
        <f>COUNTIF(M136:S136,"&gt;0")</f>
        <v>2</v>
      </c>
      <c r="V136">
        <f t="shared" si="6"/>
        <v>1</v>
      </c>
      <c r="W136" s="35">
        <f t="shared" si="7"/>
        <v>0</v>
      </c>
      <c r="X136">
        <f t="shared" si="8"/>
        <v>1</v>
      </c>
    </row>
    <row r="137" spans="1:24" ht="15.75" x14ac:dyDescent="0.25">
      <c r="A137" t="str">
        <f>B137&amp;" "&amp;C137</f>
        <v>Paul Carey</v>
      </c>
      <c r="B137" t="str">
        <f>RIGHT(D137,(LEN(D137)-1)-SEARCH(",",D137,1))</f>
        <v>Paul</v>
      </c>
      <c r="C137" t="str">
        <f>LEFT(D137,SEARCH(",",D137,1)-1)</f>
        <v>Carey</v>
      </c>
      <c r="D137" s="39" t="s">
        <v>1549</v>
      </c>
      <c r="E137" s="30" t="s">
        <v>9</v>
      </c>
      <c r="F137" s="35">
        <v>0</v>
      </c>
      <c r="G137" s="35" t="s">
        <v>73</v>
      </c>
      <c r="H137" s="35" t="s">
        <v>2619</v>
      </c>
      <c r="I137" s="35">
        <v>30</v>
      </c>
      <c r="J137" s="35">
        <f>VALUE(COUNTIF(Validation!$A$2:$H$47,D137))</f>
        <v>0</v>
      </c>
      <c r="K137" s="361">
        <f>IF(OR(M137="RFA",M137="UFA",M137="",M137=0),0,M137)</f>
        <v>700000</v>
      </c>
      <c r="L137" s="361">
        <f>IF(OR(N137="RFA",N137="UFA",N137="",N137=0),0,N137)</f>
        <v>700000</v>
      </c>
      <c r="M137" s="358">
        <v>700000</v>
      </c>
      <c r="N137" s="358">
        <v>700000</v>
      </c>
      <c r="O137" s="358" t="s">
        <v>7</v>
      </c>
      <c r="P137" s="358">
        <v>0</v>
      </c>
      <c r="Q137" s="358">
        <v>0</v>
      </c>
      <c r="R137" s="358">
        <v>0</v>
      </c>
      <c r="S137" s="358">
        <v>0</v>
      </c>
      <c r="T137" s="35">
        <f>COUNTIF(M137:S137,"&gt;0")</f>
        <v>2</v>
      </c>
      <c r="V137">
        <f t="shared" si="6"/>
        <v>1</v>
      </c>
      <c r="W137" s="35">
        <f t="shared" si="7"/>
        <v>0</v>
      </c>
      <c r="X137">
        <f t="shared" si="8"/>
        <v>1</v>
      </c>
    </row>
    <row r="138" spans="1:24" ht="15.75" x14ac:dyDescent="0.25">
      <c r="A138" t="str">
        <f>B138&amp;" "&amp;C138</f>
        <v>Maxime Lagacé</v>
      </c>
      <c r="B138" t="str">
        <f>RIGHT(D138,(LEN(D138)-1)-SEARCH(",",D138,1))</f>
        <v>Maxime</v>
      </c>
      <c r="C138" t="str">
        <f>LEFT(D138,SEARCH(",",D138,1)-1)</f>
        <v>Lagacé</v>
      </c>
      <c r="D138" s="39" t="s">
        <v>2508</v>
      </c>
      <c r="E138" s="30" t="s">
        <v>9</v>
      </c>
      <c r="F138" s="35">
        <v>0</v>
      </c>
      <c r="G138" s="35" t="s">
        <v>128</v>
      </c>
      <c r="H138" s="35" t="s">
        <v>2619</v>
      </c>
      <c r="I138" s="35">
        <v>26</v>
      </c>
      <c r="J138" s="35">
        <f>VALUE(COUNTIF(Validation!$A$2:$H$47,D138))</f>
        <v>0</v>
      </c>
      <c r="K138" s="361">
        <f>IF(OR(M138="RFA",M138="UFA",M138="",M138=0),0,M138)</f>
        <v>700000</v>
      </c>
      <c r="L138" s="361">
        <f>IF(OR(N138="RFA",N138="UFA",N138="",N138=0),0,N138)</f>
        <v>0</v>
      </c>
      <c r="M138" s="358">
        <v>700000</v>
      </c>
      <c r="N138" s="358" t="s">
        <v>7</v>
      </c>
      <c r="O138" s="358">
        <v>0</v>
      </c>
      <c r="P138" s="358">
        <v>0</v>
      </c>
      <c r="Q138" s="358">
        <v>0</v>
      </c>
      <c r="R138" s="358">
        <v>0</v>
      </c>
      <c r="S138" s="358">
        <v>0</v>
      </c>
      <c r="T138" s="35">
        <f>COUNTIF(M138:S138,"&gt;0")</f>
        <v>1</v>
      </c>
      <c r="V138">
        <f t="shared" si="6"/>
        <v>1</v>
      </c>
      <c r="W138" s="35">
        <f t="shared" si="7"/>
        <v>0</v>
      </c>
      <c r="X138">
        <f t="shared" si="8"/>
        <v>0</v>
      </c>
    </row>
    <row r="139" spans="1:24" ht="15.75" x14ac:dyDescent="0.25">
      <c r="A139" t="str">
        <f>B139&amp;" "&amp;C139</f>
        <v>Danton Heinen</v>
      </c>
      <c r="B139" t="str">
        <f>RIGHT(D139,(LEN(D139)-1)-SEARCH(",",D139,1))</f>
        <v>Danton</v>
      </c>
      <c r="C139" t="str">
        <f>LEFT(D139,SEARCH(",",D139,1)-1)</f>
        <v>Heinen</v>
      </c>
      <c r="D139" s="39" t="s">
        <v>1361</v>
      </c>
      <c r="E139" s="30" t="s">
        <v>9</v>
      </c>
      <c r="F139" s="35">
        <v>0</v>
      </c>
      <c r="G139" s="35" t="s">
        <v>2676</v>
      </c>
      <c r="H139" s="35" t="s">
        <v>2612</v>
      </c>
      <c r="I139" s="35">
        <v>23</v>
      </c>
      <c r="J139" s="35">
        <f>VALUE(COUNTIF(Validation!$A$2:$H$47,D139))</f>
        <v>0</v>
      </c>
      <c r="K139" s="361">
        <f>IF(OR(M139="RFA",M139="UFA",M139="",M139=0),0,M139)</f>
        <v>0</v>
      </c>
      <c r="L139" s="361">
        <f>IF(OR(N139="RFA",N139="UFA",N139="",N139=0),0,N139)</f>
        <v>0</v>
      </c>
      <c r="M139" s="358" t="s">
        <v>8</v>
      </c>
      <c r="N139" s="358">
        <v>0</v>
      </c>
      <c r="O139" s="358">
        <v>0</v>
      </c>
      <c r="P139" s="358">
        <v>0</v>
      </c>
      <c r="Q139" s="358">
        <v>0</v>
      </c>
      <c r="R139" s="358">
        <v>0</v>
      </c>
      <c r="S139" s="358">
        <v>0</v>
      </c>
      <c r="T139" s="35">
        <f>COUNTIF(M139:S139,"&gt;0")</f>
        <v>0</v>
      </c>
      <c r="V139">
        <f t="shared" si="6"/>
        <v>1</v>
      </c>
      <c r="W139" s="35">
        <f t="shared" si="7"/>
        <v>0</v>
      </c>
      <c r="X139">
        <f t="shared" si="8"/>
        <v>1</v>
      </c>
    </row>
    <row r="140" spans="1:24" ht="15.75" x14ac:dyDescent="0.25">
      <c r="A140" t="str">
        <f>B140&amp;" "&amp;C140</f>
        <v>Charlie McAvoy</v>
      </c>
      <c r="B140" t="str">
        <f>RIGHT(D140,(LEN(D140)-1)-SEARCH(",",D140,1))</f>
        <v>Charlie</v>
      </c>
      <c r="C140" t="str">
        <f>LEFT(D140,SEARCH(",",D140,1)-1)</f>
        <v>McAvoy</v>
      </c>
      <c r="D140" s="39" t="s">
        <v>1368</v>
      </c>
      <c r="E140" s="30" t="s">
        <v>9</v>
      </c>
      <c r="F140" s="35">
        <v>0</v>
      </c>
      <c r="G140" s="35" t="s">
        <v>2617</v>
      </c>
      <c r="H140" s="35" t="s">
        <v>2612</v>
      </c>
      <c r="I140" s="35">
        <v>21</v>
      </c>
      <c r="J140" s="35">
        <f>VALUE(COUNTIF(Validation!$A$2:$H$47,D140))</f>
        <v>0</v>
      </c>
      <c r="K140" s="361">
        <f>IF(OR(M140="RFA",M140="UFA",M140="",M140=0),0,M140)</f>
        <v>0</v>
      </c>
      <c r="L140" s="361">
        <f>IF(OR(N140="RFA",N140="UFA",N140="",N140=0),0,N140)</f>
        <v>0</v>
      </c>
      <c r="M140" s="358" t="s">
        <v>8</v>
      </c>
      <c r="N140" s="358">
        <v>0</v>
      </c>
      <c r="O140" s="358">
        <v>0</v>
      </c>
      <c r="P140" s="358">
        <v>0</v>
      </c>
      <c r="Q140" s="358">
        <v>0</v>
      </c>
      <c r="R140" s="358">
        <v>0</v>
      </c>
      <c r="S140" s="358">
        <v>0</v>
      </c>
      <c r="T140" s="35">
        <f>COUNTIF(M140:S140,"&gt;0")</f>
        <v>0</v>
      </c>
      <c r="V140">
        <f t="shared" si="6"/>
        <v>1</v>
      </c>
      <c r="W140" s="35">
        <f t="shared" si="7"/>
        <v>0</v>
      </c>
      <c r="X140">
        <f t="shared" si="8"/>
        <v>1</v>
      </c>
    </row>
    <row r="141" spans="1:24" ht="15.75" x14ac:dyDescent="0.25">
      <c r="A141" t="str">
        <f>B141&amp;" "&amp;C141</f>
        <v>Brandon Carlo</v>
      </c>
      <c r="B141" t="str">
        <f>RIGHT(D141,(LEN(D141)-1)-SEARCH(",",D141,1))</f>
        <v>Brandon</v>
      </c>
      <c r="C141" t="str">
        <f>LEFT(D141,SEARCH(",",D141,1)-1)</f>
        <v>Carlo</v>
      </c>
      <c r="D141" s="39" t="s">
        <v>1369</v>
      </c>
      <c r="E141" s="30" t="s">
        <v>9</v>
      </c>
      <c r="F141" s="35">
        <v>0</v>
      </c>
      <c r="G141" s="35" t="s">
        <v>2617</v>
      </c>
      <c r="H141" s="35" t="s">
        <v>2612</v>
      </c>
      <c r="I141" s="35">
        <v>22</v>
      </c>
      <c r="J141" s="35">
        <f>VALUE(COUNTIF(Validation!$A$2:$H$47,D141))</f>
        <v>0</v>
      </c>
      <c r="K141" s="361">
        <f>IF(OR(M141="RFA",M141="UFA",M141="",M141=0),0,M141)</f>
        <v>0</v>
      </c>
      <c r="L141" s="361">
        <f>IF(OR(N141="RFA",N141="UFA",N141="",N141=0),0,N141)</f>
        <v>0</v>
      </c>
      <c r="M141" s="358" t="s">
        <v>8</v>
      </c>
      <c r="N141" s="358">
        <v>0</v>
      </c>
      <c r="O141" s="358">
        <v>0</v>
      </c>
      <c r="P141" s="358">
        <v>0</v>
      </c>
      <c r="Q141" s="358">
        <v>0</v>
      </c>
      <c r="R141" s="358">
        <v>0</v>
      </c>
      <c r="S141" s="358">
        <v>0</v>
      </c>
      <c r="T141" s="35">
        <f>COUNTIF(M141:S141,"&gt;0")</f>
        <v>0</v>
      </c>
      <c r="V141">
        <f t="shared" si="6"/>
        <v>1</v>
      </c>
      <c r="W141" s="35">
        <f t="shared" si="7"/>
        <v>0</v>
      </c>
      <c r="X141">
        <f t="shared" si="8"/>
        <v>1</v>
      </c>
    </row>
    <row r="142" spans="1:24" ht="15.75" x14ac:dyDescent="0.25">
      <c r="A142" t="str">
        <f>B142&amp;" "&amp;C142</f>
        <v>Peter Cehlárik</v>
      </c>
      <c r="B142" t="str">
        <f>RIGHT(D142,(LEN(D142)-1)-SEARCH(",",D142,1))</f>
        <v>Peter</v>
      </c>
      <c r="C142" t="str">
        <f>LEFT(D142,SEARCH(",",D142,1)-1)</f>
        <v>Cehlárik</v>
      </c>
      <c r="D142" s="39" t="s">
        <v>1387</v>
      </c>
      <c r="E142" s="30" t="s">
        <v>9</v>
      </c>
      <c r="F142" s="35">
        <v>0</v>
      </c>
      <c r="G142" s="35" t="s">
        <v>2615</v>
      </c>
      <c r="H142" s="35" t="s">
        <v>2619</v>
      </c>
      <c r="I142" s="35">
        <v>23</v>
      </c>
      <c r="J142" s="35">
        <f>VALUE(COUNTIF(Validation!$A$2:$H$47,D142))</f>
        <v>0</v>
      </c>
      <c r="K142" s="361">
        <f>IF(OR(M142="RFA",M142="UFA",M142="",M142=0),0,M142)</f>
        <v>0</v>
      </c>
      <c r="L142" s="361">
        <f>IF(OR(N142="RFA",N142="UFA",N142="",N142=0),0,N142)</f>
        <v>0</v>
      </c>
      <c r="M142" s="358" t="s">
        <v>8</v>
      </c>
      <c r="N142" s="358">
        <v>0</v>
      </c>
      <c r="O142" s="358">
        <v>0</v>
      </c>
      <c r="P142" s="358">
        <v>0</v>
      </c>
      <c r="Q142" s="358">
        <v>0</v>
      </c>
      <c r="R142" s="358">
        <v>0</v>
      </c>
      <c r="S142" s="358">
        <v>0</v>
      </c>
      <c r="T142" s="35">
        <f>COUNTIF(M142:S142,"&gt;0")</f>
        <v>0</v>
      </c>
      <c r="V142">
        <f t="shared" si="6"/>
        <v>1</v>
      </c>
      <c r="W142" s="35">
        <f t="shared" si="7"/>
        <v>0</v>
      </c>
      <c r="X142">
        <f t="shared" si="8"/>
        <v>1</v>
      </c>
    </row>
    <row r="143" spans="1:24" ht="15.75" x14ac:dyDescent="0.25">
      <c r="A143" t="str">
        <f>B143&amp;" "&amp;C143</f>
        <v>Jakob ForsbackaKarlsson</v>
      </c>
      <c r="B143" t="str">
        <f>RIGHT(D143,(LEN(D143)-1)-SEARCH(",",D143,1))</f>
        <v>Jakob</v>
      </c>
      <c r="C143" t="str">
        <f>LEFT(D143,SEARCH(",",D143,1)-1)</f>
        <v>ForsbackaKarlsson</v>
      </c>
      <c r="D143" s="39" t="s">
        <v>2892</v>
      </c>
      <c r="E143" s="30" t="s">
        <v>9</v>
      </c>
      <c r="F143" s="35">
        <v>0</v>
      </c>
      <c r="G143" s="35" t="s">
        <v>2627</v>
      </c>
      <c r="H143" s="35" t="s">
        <v>2619</v>
      </c>
      <c r="I143" s="35">
        <v>22</v>
      </c>
      <c r="J143" s="35">
        <f>VALUE(COUNTIF(Validation!$A$2:$H$47,D143))</f>
        <v>0</v>
      </c>
      <c r="K143" s="361">
        <f>IF(OR(M143="RFA",M143="UFA",M143="",M143=0),0,M143)</f>
        <v>0</v>
      </c>
      <c r="L143" s="361">
        <f>IF(OR(N143="RFA",N143="UFA",N143="",N143=0),0,N143)</f>
        <v>0</v>
      </c>
      <c r="M143" s="358" t="s">
        <v>8</v>
      </c>
      <c r="N143" s="358">
        <v>0</v>
      </c>
      <c r="O143" s="358">
        <v>0</v>
      </c>
      <c r="P143" s="358">
        <v>0</v>
      </c>
      <c r="Q143" s="358">
        <v>0</v>
      </c>
      <c r="R143" s="358">
        <v>0</v>
      </c>
      <c r="S143" s="358">
        <v>0</v>
      </c>
      <c r="T143" s="35">
        <f>COUNTIF(M143:S143,"&gt;0")</f>
        <v>0</v>
      </c>
      <c r="V143">
        <f t="shared" si="6"/>
        <v>1</v>
      </c>
      <c r="W143" s="35">
        <f t="shared" si="7"/>
        <v>0</v>
      </c>
      <c r="X143">
        <f t="shared" si="8"/>
        <v>1</v>
      </c>
    </row>
    <row r="144" spans="1:24" ht="15.75" x14ac:dyDescent="0.25">
      <c r="A144" t="str">
        <f>B144&amp;" "&amp;C144</f>
        <v>Jack Eichel</v>
      </c>
      <c r="B144" t="str">
        <f>RIGHT(D144,(LEN(D144)-1)-SEARCH(",",D144,1))</f>
        <v>Jack</v>
      </c>
      <c r="C144" t="str">
        <f>LEFT(D144,SEARCH(",",D144,1)-1)</f>
        <v>Eichel</v>
      </c>
      <c r="D144" s="39" t="s">
        <v>2913</v>
      </c>
      <c r="E144" s="30" t="s">
        <v>10</v>
      </c>
      <c r="F144" s="35">
        <v>0</v>
      </c>
      <c r="G144" s="35" t="s">
        <v>73</v>
      </c>
      <c r="H144" s="35" t="s">
        <v>2612</v>
      </c>
      <c r="I144" s="35">
        <v>22</v>
      </c>
      <c r="J144" s="35">
        <f>VALUE(COUNTIF(Validation!$A$2:$H$47,D144))</f>
        <v>0</v>
      </c>
      <c r="K144" s="361">
        <f>IF(OR(M144="RFA",M144="UFA",M144="",M144=0),0,M144)</f>
        <v>10000000</v>
      </c>
      <c r="L144" s="361">
        <f>IF(OR(N144="RFA",N144="UFA",N144="",N144=0),0,N144)</f>
        <v>10000000</v>
      </c>
      <c r="M144" s="358">
        <v>10000000</v>
      </c>
      <c r="N144" s="358">
        <v>10000000</v>
      </c>
      <c r="O144" s="358">
        <v>10000000</v>
      </c>
      <c r="P144" s="358">
        <v>10000000</v>
      </c>
      <c r="Q144" s="358">
        <v>10000000</v>
      </c>
      <c r="R144" s="358">
        <v>10000000</v>
      </c>
      <c r="S144" s="358">
        <v>10000000</v>
      </c>
      <c r="T144" s="35">
        <f>COUNTIF(M144:S144,"&gt;0")</f>
        <v>7</v>
      </c>
      <c r="V144">
        <f t="shared" si="6"/>
        <v>1</v>
      </c>
      <c r="W144" s="35">
        <f t="shared" si="7"/>
        <v>0</v>
      </c>
      <c r="X144">
        <f t="shared" si="8"/>
        <v>1</v>
      </c>
    </row>
    <row r="145" spans="1:24" ht="15.75" x14ac:dyDescent="0.25">
      <c r="A145" t="str">
        <f>B145&amp;" "&amp;C145</f>
        <v>Jeff Skinner</v>
      </c>
      <c r="B145" t="str">
        <f>RIGHT(D145,(LEN(D145)-1)-SEARCH(",",D145,1))</f>
        <v>Jeff</v>
      </c>
      <c r="C145" t="str">
        <f>LEFT(D145,SEARCH(",",D145,1)-1)</f>
        <v>Skinner</v>
      </c>
      <c r="D145" s="39" t="s">
        <v>1396</v>
      </c>
      <c r="E145" s="30" t="s">
        <v>10</v>
      </c>
      <c r="F145" s="35" t="s">
        <v>429</v>
      </c>
      <c r="G145" s="35" t="s">
        <v>2615</v>
      </c>
      <c r="H145" s="35" t="s">
        <v>2612</v>
      </c>
      <c r="I145" s="35">
        <v>27</v>
      </c>
      <c r="J145" s="35">
        <f>VALUE(COUNTIF(Validation!$A$2:$H$47,D145))</f>
        <v>0</v>
      </c>
      <c r="K145" s="361">
        <f>IF(OR(M145="RFA",M145="UFA",M145="",M145=0),0,M145)</f>
        <v>9000000</v>
      </c>
      <c r="L145" s="361">
        <f>IF(OR(N145="RFA",N145="UFA",N145="",N145=0),0,N145)</f>
        <v>9000000</v>
      </c>
      <c r="M145" s="358">
        <v>9000000</v>
      </c>
      <c r="N145" s="358">
        <v>9000000</v>
      </c>
      <c r="O145" s="358">
        <v>9000000</v>
      </c>
      <c r="P145" s="358">
        <v>9000000</v>
      </c>
      <c r="Q145" s="358">
        <v>9000000</v>
      </c>
      <c r="R145" s="358">
        <v>9000000</v>
      </c>
      <c r="S145" s="358">
        <v>9000000</v>
      </c>
      <c r="T145" s="35">
        <f>COUNTIF(M145:S145,"&gt;0")</f>
        <v>7</v>
      </c>
      <c r="V145">
        <f t="shared" si="6"/>
        <v>1</v>
      </c>
      <c r="W145" s="35">
        <f t="shared" si="7"/>
        <v>0</v>
      </c>
      <c r="X145">
        <f t="shared" si="8"/>
        <v>1</v>
      </c>
    </row>
    <row r="146" spans="1:24" ht="15.75" x14ac:dyDescent="0.25">
      <c r="A146" t="str">
        <f>B146&amp;" "&amp;C146</f>
        <v>Kyle Okposo</v>
      </c>
      <c r="B146" t="str">
        <f>RIGHT(D146,(LEN(D146)-1)-SEARCH(",",D146,1))</f>
        <v>Kyle</v>
      </c>
      <c r="C146" t="str">
        <f>LEFT(D146,SEARCH(",",D146,1)-1)</f>
        <v>Okposo</v>
      </c>
      <c r="D146" s="39" t="s">
        <v>2914</v>
      </c>
      <c r="E146" s="30" t="s">
        <v>10</v>
      </c>
      <c r="F146" s="35" t="s">
        <v>390</v>
      </c>
      <c r="G146" s="35" t="s">
        <v>2611</v>
      </c>
      <c r="H146" s="35" t="s">
        <v>2612</v>
      </c>
      <c r="I146" s="35">
        <v>31</v>
      </c>
      <c r="J146" s="35">
        <f>VALUE(COUNTIF(Validation!$A$2:$H$47,D146))</f>
        <v>0</v>
      </c>
      <c r="K146" s="361">
        <f>IF(OR(M146="RFA",M146="UFA",M146="",M146=0),0,M146)</f>
        <v>6000000</v>
      </c>
      <c r="L146" s="361">
        <f>IF(OR(N146="RFA",N146="UFA",N146="",N146=0),0,N146)</f>
        <v>6000000</v>
      </c>
      <c r="M146" s="358">
        <v>6000000</v>
      </c>
      <c r="N146" s="358">
        <v>6000000</v>
      </c>
      <c r="O146" s="358">
        <v>6000000</v>
      </c>
      <c r="P146" s="358">
        <v>6000000</v>
      </c>
      <c r="Q146" s="358" t="s">
        <v>7</v>
      </c>
      <c r="R146" s="358">
        <v>0</v>
      </c>
      <c r="S146" s="358">
        <v>0</v>
      </c>
      <c r="T146" s="35">
        <f>COUNTIF(M146:S146,"&gt;0")</f>
        <v>4</v>
      </c>
      <c r="V146">
        <f t="shared" si="6"/>
        <v>1</v>
      </c>
      <c r="W146" s="35">
        <f t="shared" si="7"/>
        <v>0</v>
      </c>
      <c r="X146">
        <f t="shared" si="8"/>
        <v>1</v>
      </c>
    </row>
    <row r="147" spans="1:24" ht="15.75" x14ac:dyDescent="0.25">
      <c r="A147" t="str">
        <f>B147&amp;" "&amp;C147</f>
        <v>Rasmus Ristolainen</v>
      </c>
      <c r="B147" t="str">
        <f>RIGHT(D147,(LEN(D147)-1)-SEARCH(",",D147,1))</f>
        <v>Rasmus</v>
      </c>
      <c r="C147" t="str">
        <f>LEFT(D147,SEARCH(",",D147,1)-1)</f>
        <v>Ristolainen</v>
      </c>
      <c r="D147" s="39" t="s">
        <v>1406</v>
      </c>
      <c r="E147" s="30" t="s">
        <v>10</v>
      </c>
      <c r="F147" s="35">
        <v>0</v>
      </c>
      <c r="G147" s="35" t="s">
        <v>2617</v>
      </c>
      <c r="H147" s="35" t="s">
        <v>2612</v>
      </c>
      <c r="I147" s="35">
        <v>24</v>
      </c>
      <c r="J147" s="35">
        <f>VALUE(COUNTIF(Validation!$A$2:$H$47,D147))</f>
        <v>0</v>
      </c>
      <c r="K147" s="361">
        <f>IF(OR(M147="RFA",M147="UFA",M147="",M147=0),0,M147)</f>
        <v>5400000</v>
      </c>
      <c r="L147" s="361">
        <f>IF(OR(N147="RFA",N147="UFA",N147="",N147=0),0,N147)</f>
        <v>5400000</v>
      </c>
      <c r="M147" s="358">
        <v>5400000</v>
      </c>
      <c r="N147" s="358">
        <v>5400000</v>
      </c>
      <c r="O147" s="358">
        <v>5400000</v>
      </c>
      <c r="P147" s="358" t="s">
        <v>7</v>
      </c>
      <c r="Q147" s="358">
        <v>0</v>
      </c>
      <c r="R147" s="358">
        <v>0</v>
      </c>
      <c r="S147" s="358">
        <v>0</v>
      </c>
      <c r="T147" s="35">
        <f>COUNTIF(M147:S147,"&gt;0")</f>
        <v>3</v>
      </c>
      <c r="V147">
        <f t="shared" si="6"/>
        <v>1</v>
      </c>
      <c r="W147" s="35">
        <f t="shared" si="7"/>
        <v>0</v>
      </c>
      <c r="X147">
        <f t="shared" si="8"/>
        <v>1</v>
      </c>
    </row>
    <row r="148" spans="1:24" ht="15.75" x14ac:dyDescent="0.25">
      <c r="A148" t="str">
        <f>B148&amp;" "&amp;C148</f>
        <v>Zach Bogosian</v>
      </c>
      <c r="B148" t="str">
        <f>RIGHT(D148,(LEN(D148)-1)-SEARCH(",",D148,1))</f>
        <v>Zach</v>
      </c>
      <c r="C148" t="str">
        <f>LEFT(D148,SEARCH(",",D148,1)-1)</f>
        <v>Bogosian</v>
      </c>
      <c r="D148" s="39" t="s">
        <v>2915</v>
      </c>
      <c r="E148" s="30" t="s">
        <v>10</v>
      </c>
      <c r="F148" s="35">
        <v>0</v>
      </c>
      <c r="G148" s="35" t="s">
        <v>2617</v>
      </c>
      <c r="H148" s="35" t="s">
        <v>2612</v>
      </c>
      <c r="I148" s="35">
        <v>28</v>
      </c>
      <c r="J148" s="35">
        <f>VALUE(COUNTIF(Validation!$A$2:$H$47,D148))</f>
        <v>0</v>
      </c>
      <c r="K148" s="361">
        <f>IF(OR(M148="RFA",M148="UFA",M148="",M148=0),0,M148)</f>
        <v>5142857</v>
      </c>
      <c r="L148" s="361">
        <f>IF(OR(N148="RFA",N148="UFA",N148="",N148=0),0,N148)</f>
        <v>0</v>
      </c>
      <c r="M148" s="358">
        <v>5142857</v>
      </c>
      <c r="N148" s="358" t="s">
        <v>7</v>
      </c>
      <c r="O148" s="358">
        <v>0</v>
      </c>
      <c r="P148" s="358">
        <v>0</v>
      </c>
      <c r="Q148" s="358">
        <v>0</v>
      </c>
      <c r="R148" s="358">
        <v>0</v>
      </c>
      <c r="S148" s="358">
        <v>0</v>
      </c>
      <c r="T148" s="35">
        <f>COUNTIF(M148:S148,"&gt;0")</f>
        <v>1</v>
      </c>
      <c r="V148">
        <f t="shared" si="6"/>
        <v>1</v>
      </c>
      <c r="W148" s="35">
        <f t="shared" si="7"/>
        <v>0</v>
      </c>
      <c r="X148">
        <f t="shared" si="8"/>
        <v>0</v>
      </c>
    </row>
    <row r="149" spans="1:24" ht="15.75" x14ac:dyDescent="0.25">
      <c r="A149" t="str">
        <f>B149&amp;" "&amp;C149</f>
        <v>Marco Scandella</v>
      </c>
      <c r="B149" t="str">
        <f>RIGHT(D149,(LEN(D149)-1)-SEARCH(",",D149,1))</f>
        <v>Marco</v>
      </c>
      <c r="C149" t="str">
        <f>LEFT(D149,SEARCH(",",D149,1)-1)</f>
        <v>Scandella</v>
      </c>
      <c r="D149" s="39" t="s">
        <v>1407</v>
      </c>
      <c r="E149" s="30" t="s">
        <v>10</v>
      </c>
      <c r="F149" s="35">
        <v>0</v>
      </c>
      <c r="G149" s="35" t="s">
        <v>2618</v>
      </c>
      <c r="H149" s="35" t="s">
        <v>2612</v>
      </c>
      <c r="I149" s="35">
        <v>29</v>
      </c>
      <c r="J149" s="35">
        <f>VALUE(COUNTIF(Validation!$A$2:$H$47,D149))</f>
        <v>0</v>
      </c>
      <c r="K149" s="361">
        <f>IF(OR(M149="RFA",M149="UFA",M149="",M149=0),0,M149)</f>
        <v>4000000</v>
      </c>
      <c r="L149" s="361">
        <f>IF(OR(N149="RFA",N149="UFA",N149="",N149=0),0,N149)</f>
        <v>0</v>
      </c>
      <c r="M149" s="358">
        <v>4000000</v>
      </c>
      <c r="N149" s="358" t="s">
        <v>7</v>
      </c>
      <c r="O149" s="358">
        <v>0</v>
      </c>
      <c r="P149" s="362">
        <v>0</v>
      </c>
      <c r="Q149" s="358">
        <v>0</v>
      </c>
      <c r="R149" s="358">
        <v>0</v>
      </c>
      <c r="S149" s="358">
        <v>0</v>
      </c>
      <c r="T149" s="35">
        <f>COUNTIF(M149:S149,"&gt;0")</f>
        <v>1</v>
      </c>
      <c r="V149">
        <f t="shared" si="6"/>
        <v>1</v>
      </c>
      <c r="W149" s="35">
        <f t="shared" si="7"/>
        <v>0</v>
      </c>
      <c r="X149">
        <f t="shared" si="8"/>
        <v>0</v>
      </c>
    </row>
    <row r="150" spans="1:24" ht="15.75" x14ac:dyDescent="0.25">
      <c r="A150" t="str">
        <f>B150&amp;" "&amp;C150</f>
        <v>Colin Miller</v>
      </c>
      <c r="B150" t="str">
        <f>RIGHT(D150,(LEN(D150)-1)-SEARCH(",",D150,1))</f>
        <v>Colin</v>
      </c>
      <c r="C150" t="str">
        <f>LEFT(D150,SEARCH(",",D150,1)-1)</f>
        <v>Miller</v>
      </c>
      <c r="D150" s="39" t="s">
        <v>2482</v>
      </c>
      <c r="E150" s="30" t="s">
        <v>10</v>
      </c>
      <c r="F150" s="35">
        <v>0</v>
      </c>
      <c r="G150" s="35" t="s">
        <v>2617</v>
      </c>
      <c r="H150" s="35" t="s">
        <v>2612</v>
      </c>
      <c r="I150" s="35">
        <v>26</v>
      </c>
      <c r="J150" s="35">
        <f>VALUE(COUNTIF(Validation!$A$2:$H$47,D150))</f>
        <v>0</v>
      </c>
      <c r="K150" s="361">
        <f>IF(OR(M150="RFA",M150="UFA",M150="",M150=0),0,M150)</f>
        <v>3875000</v>
      </c>
      <c r="L150" s="361">
        <f>IF(OR(N150="RFA",N150="UFA",N150="",N150=0),0,N150)</f>
        <v>3875000</v>
      </c>
      <c r="M150" s="358">
        <v>3875000</v>
      </c>
      <c r="N150" s="358">
        <v>3875000</v>
      </c>
      <c r="O150" s="358">
        <v>3875000</v>
      </c>
      <c r="P150" s="358" t="s">
        <v>7</v>
      </c>
      <c r="Q150" s="358">
        <v>0</v>
      </c>
      <c r="R150" s="358">
        <v>0</v>
      </c>
      <c r="S150" s="358">
        <v>0</v>
      </c>
      <c r="T150" s="35">
        <f>COUNTIF(M150:S150,"&gt;0")</f>
        <v>3</v>
      </c>
      <c r="V150">
        <f t="shared" si="6"/>
        <v>1</v>
      </c>
      <c r="W150" s="35">
        <f t="shared" si="7"/>
        <v>0</v>
      </c>
      <c r="X150">
        <f t="shared" si="8"/>
        <v>1</v>
      </c>
    </row>
    <row r="151" spans="1:24" ht="15.75" x14ac:dyDescent="0.25">
      <c r="A151" t="str">
        <f>B151&amp;" "&amp;C151</f>
        <v>Rasmus Dahlin</v>
      </c>
      <c r="B151" t="str">
        <f>RIGHT(D151,(LEN(D151)-1)-SEARCH(",",D151,1))</f>
        <v>Rasmus</v>
      </c>
      <c r="C151" t="str">
        <f>LEFT(D151,SEARCH(",",D151,1)-1)</f>
        <v>Dahlin</v>
      </c>
      <c r="D151" s="39" t="s">
        <v>1411</v>
      </c>
      <c r="E151" s="30" t="s">
        <v>10</v>
      </c>
      <c r="F151" s="35" t="s">
        <v>395</v>
      </c>
      <c r="G151" s="35" t="s">
        <v>2618</v>
      </c>
      <c r="H151" s="35" t="s">
        <v>2612</v>
      </c>
      <c r="I151" s="35">
        <v>19</v>
      </c>
      <c r="J151" s="35">
        <f>VALUE(COUNTIF(Validation!$A$2:$H$47,D151))</f>
        <v>0</v>
      </c>
      <c r="K151" s="361">
        <f>IF(OR(M151="RFA",M151="UFA",M151="",M151=0),0,M151)</f>
        <v>3775000</v>
      </c>
      <c r="L151" s="361">
        <f>IF(OR(N151="RFA",N151="UFA",N151="",N151=0),0,N151)</f>
        <v>3775000</v>
      </c>
      <c r="M151" s="358">
        <v>3775000</v>
      </c>
      <c r="N151" s="358">
        <v>3775000</v>
      </c>
      <c r="O151" s="358" t="s">
        <v>8</v>
      </c>
      <c r="P151" s="358">
        <v>0</v>
      </c>
      <c r="Q151" s="358">
        <v>0</v>
      </c>
      <c r="R151" s="358">
        <v>0</v>
      </c>
      <c r="S151" s="358">
        <v>0</v>
      </c>
      <c r="T151" s="35">
        <f>COUNTIF(M151:S151,"&gt;0")</f>
        <v>2</v>
      </c>
      <c r="V151">
        <f t="shared" si="6"/>
        <v>1</v>
      </c>
      <c r="W151" s="35">
        <f t="shared" si="7"/>
        <v>1</v>
      </c>
      <c r="X151">
        <f t="shared" si="8"/>
        <v>1</v>
      </c>
    </row>
    <row r="152" spans="1:24" ht="15.75" x14ac:dyDescent="0.25">
      <c r="A152" t="str">
        <f>B152&amp;" "&amp;C152</f>
        <v>Sam Reinhart</v>
      </c>
      <c r="B152" t="str">
        <f>RIGHT(D152,(LEN(D152)-1)-SEARCH(",",D152,1))</f>
        <v>Sam</v>
      </c>
      <c r="C152" t="str">
        <f>LEFT(D152,SEARCH(",",D152,1)-1)</f>
        <v>Reinhart</v>
      </c>
      <c r="D152" s="39" t="s">
        <v>1405</v>
      </c>
      <c r="E152" s="30" t="s">
        <v>10</v>
      </c>
      <c r="F152" s="35">
        <v>0</v>
      </c>
      <c r="G152" s="35" t="s">
        <v>2627</v>
      </c>
      <c r="H152" s="35" t="s">
        <v>2612</v>
      </c>
      <c r="I152" s="35">
        <v>23</v>
      </c>
      <c r="J152" s="35">
        <f>VALUE(COUNTIF(Validation!$A$2:$H$47,D152))</f>
        <v>0</v>
      </c>
      <c r="K152" s="361">
        <f>IF(OR(M152="RFA",M152="UFA",M152="",M152=0),0,M152)</f>
        <v>3650000</v>
      </c>
      <c r="L152" s="361">
        <f>IF(OR(N152="RFA",N152="UFA",N152="",N152=0),0,N152)</f>
        <v>0</v>
      </c>
      <c r="M152" s="358">
        <v>3650000</v>
      </c>
      <c r="N152" s="358" t="s">
        <v>8</v>
      </c>
      <c r="O152" s="358">
        <v>0</v>
      </c>
      <c r="P152" s="358">
        <v>0</v>
      </c>
      <c r="Q152" s="358">
        <v>0</v>
      </c>
      <c r="R152" s="358">
        <v>0</v>
      </c>
      <c r="S152" s="358">
        <v>0</v>
      </c>
      <c r="T152" s="35">
        <f>COUNTIF(M152:S152,"&gt;0")</f>
        <v>1</v>
      </c>
      <c r="V152">
        <f t="shared" si="6"/>
        <v>1</v>
      </c>
      <c r="W152" s="35">
        <f t="shared" si="7"/>
        <v>0</v>
      </c>
      <c r="X152">
        <f t="shared" si="8"/>
        <v>0</v>
      </c>
    </row>
    <row r="153" spans="1:24" ht="15.75" x14ac:dyDescent="0.25">
      <c r="A153" t="str">
        <f>B153&amp;" "&amp;C153</f>
        <v>Vladimír Sobotka</v>
      </c>
      <c r="B153" t="str">
        <f>RIGHT(D153,(LEN(D153)-1)-SEARCH(",",D153,1))</f>
        <v>Vladimír</v>
      </c>
      <c r="C153" t="str">
        <f>LEFT(D153,SEARCH(",",D153,1)-1)</f>
        <v>Sobotka</v>
      </c>
      <c r="D153" s="39" t="s">
        <v>1397</v>
      </c>
      <c r="E153" s="30" t="s">
        <v>10</v>
      </c>
      <c r="F153" s="35">
        <v>0</v>
      </c>
      <c r="G153" s="35" t="s">
        <v>2623</v>
      </c>
      <c r="H153" s="35" t="s">
        <v>2612</v>
      </c>
      <c r="I153" s="35">
        <v>32</v>
      </c>
      <c r="J153" s="35">
        <f>VALUE(COUNTIF(Validation!$A$2:$H$47,D153))</f>
        <v>0</v>
      </c>
      <c r="K153" s="361">
        <f>IF(OR(M153="RFA",M153="UFA",M153="",M153=0),0,M153)</f>
        <v>3500000</v>
      </c>
      <c r="L153" s="361">
        <f>IF(OR(N153="RFA",N153="UFA",N153="",N153=0),0,N153)</f>
        <v>0</v>
      </c>
      <c r="M153" s="358">
        <v>3500000</v>
      </c>
      <c r="N153" s="358" t="s">
        <v>7</v>
      </c>
      <c r="O153" s="358">
        <v>0</v>
      </c>
      <c r="P153" s="358">
        <v>0</v>
      </c>
      <c r="Q153" s="358">
        <v>0</v>
      </c>
      <c r="R153" s="358">
        <v>0</v>
      </c>
      <c r="S153" s="358">
        <v>0</v>
      </c>
      <c r="T153" s="35">
        <f>COUNTIF(M153:S153,"&gt;0")</f>
        <v>1</v>
      </c>
      <c r="V153">
        <f t="shared" si="6"/>
        <v>1</v>
      </c>
      <c r="W153" s="35">
        <f t="shared" si="7"/>
        <v>0</v>
      </c>
      <c r="X153">
        <f t="shared" si="8"/>
        <v>0</v>
      </c>
    </row>
    <row r="154" spans="1:24" ht="15.75" x14ac:dyDescent="0.25">
      <c r="A154" t="str">
        <f>B154&amp;" "&amp;C154</f>
        <v>Brandon Montour</v>
      </c>
      <c r="B154" t="str">
        <f>RIGHT(D154,(LEN(D154)-1)-SEARCH(",",D154,1))</f>
        <v>Brandon</v>
      </c>
      <c r="C154" t="str">
        <f>LEFT(D154,SEARCH(",",D154,1)-1)</f>
        <v>Montour</v>
      </c>
      <c r="D154" s="39" t="s">
        <v>2209</v>
      </c>
      <c r="E154" s="30" t="s">
        <v>10</v>
      </c>
      <c r="F154" s="35">
        <v>0</v>
      </c>
      <c r="G154" s="35" t="s">
        <v>2617</v>
      </c>
      <c r="H154" s="35" t="s">
        <v>2612</v>
      </c>
      <c r="I154" s="35">
        <v>25</v>
      </c>
      <c r="J154" s="35">
        <f>VALUE(COUNTIF(Validation!$A$2:$H$47,D154))</f>
        <v>0</v>
      </c>
      <c r="K154" s="361">
        <f>IF(OR(M154="RFA",M154="UFA",M154="",M154=0),0,M154)</f>
        <v>3387500</v>
      </c>
      <c r="L154" s="361">
        <f>IF(OR(N154="RFA",N154="UFA",N154="",N154=0),0,N154)</f>
        <v>0</v>
      </c>
      <c r="M154" s="358">
        <v>3387500</v>
      </c>
      <c r="N154" s="358" t="s">
        <v>8</v>
      </c>
      <c r="O154" s="358">
        <v>0</v>
      </c>
      <c r="P154" s="358">
        <v>0</v>
      </c>
      <c r="Q154" s="358">
        <v>0</v>
      </c>
      <c r="R154" s="358">
        <v>0</v>
      </c>
      <c r="S154" s="358">
        <v>0</v>
      </c>
      <c r="T154" s="35">
        <f>COUNTIF(M154:S154,"&gt;0")</f>
        <v>1</v>
      </c>
      <c r="V154">
        <f t="shared" si="6"/>
        <v>1</v>
      </c>
      <c r="W154" s="35">
        <f t="shared" si="7"/>
        <v>0</v>
      </c>
      <c r="X154">
        <f t="shared" si="8"/>
        <v>0</v>
      </c>
    </row>
    <row r="155" spans="1:24" ht="15.75" x14ac:dyDescent="0.25">
      <c r="A155" t="str">
        <f>B155&amp;" "&amp;C155</f>
        <v>Conor Sheary</v>
      </c>
      <c r="B155" t="str">
        <f>RIGHT(D155,(LEN(D155)-1)-SEARCH(",",D155,1))</f>
        <v>Conor</v>
      </c>
      <c r="C155" t="str">
        <f>LEFT(D155,SEARCH(",",D155,1)-1)</f>
        <v>Sheary</v>
      </c>
      <c r="D155" s="39" t="s">
        <v>1398</v>
      </c>
      <c r="E155" s="30" t="s">
        <v>10</v>
      </c>
      <c r="F155" s="35">
        <v>0</v>
      </c>
      <c r="G155" s="35" t="s">
        <v>2615</v>
      </c>
      <c r="H155" s="35" t="s">
        <v>2612</v>
      </c>
      <c r="I155" s="35">
        <v>27</v>
      </c>
      <c r="J155" s="35">
        <f>VALUE(COUNTIF(Validation!$A$2:$H$47,D155))</f>
        <v>0</v>
      </c>
      <c r="K155" s="361">
        <f>IF(OR(M155="RFA",M155="UFA",M155="",M155=0),0,M155)</f>
        <v>3000000</v>
      </c>
      <c r="L155" s="361">
        <f>IF(OR(N155="RFA",N155="UFA",N155="",N155=0),0,N155)</f>
        <v>0</v>
      </c>
      <c r="M155" s="358">
        <v>3000000</v>
      </c>
      <c r="N155" s="358" t="s">
        <v>7</v>
      </c>
      <c r="O155" s="358">
        <v>0</v>
      </c>
      <c r="P155" s="358">
        <v>0</v>
      </c>
      <c r="Q155" s="358">
        <v>0</v>
      </c>
      <c r="R155" s="358">
        <v>0</v>
      </c>
      <c r="S155" s="358">
        <v>0</v>
      </c>
      <c r="T155" s="35">
        <f>COUNTIF(M155:S155,"&gt;0")</f>
        <v>1</v>
      </c>
      <c r="V155">
        <f t="shared" si="6"/>
        <v>1</v>
      </c>
      <c r="W155" s="35">
        <f t="shared" si="7"/>
        <v>0</v>
      </c>
      <c r="X155">
        <f t="shared" si="8"/>
        <v>0</v>
      </c>
    </row>
    <row r="156" spans="1:24" ht="15.75" x14ac:dyDescent="0.25">
      <c r="A156" t="str">
        <f>B156&amp;" "&amp;C156</f>
        <v>Carter Hutton</v>
      </c>
      <c r="B156" t="str">
        <f>RIGHT(D156,(LEN(D156)-1)-SEARCH(",",D156,1))</f>
        <v>Carter</v>
      </c>
      <c r="C156" t="str">
        <f>LEFT(D156,SEARCH(",",D156,1)-1)</f>
        <v>Hutton</v>
      </c>
      <c r="D156" s="39" t="s">
        <v>1412</v>
      </c>
      <c r="E156" s="30" t="s">
        <v>10</v>
      </c>
      <c r="F156" s="35">
        <v>0</v>
      </c>
      <c r="G156" s="35" t="s">
        <v>128</v>
      </c>
      <c r="H156" s="35" t="s">
        <v>2612</v>
      </c>
      <c r="I156" s="35">
        <v>33</v>
      </c>
      <c r="J156" s="35">
        <f>VALUE(COUNTIF(Validation!$A$2:$H$47,D156))</f>
        <v>0</v>
      </c>
      <c r="K156" s="361">
        <f>IF(OR(M156="RFA",M156="UFA",M156="",M156=0),0,M156)</f>
        <v>2750000</v>
      </c>
      <c r="L156" s="361">
        <f>IF(OR(N156="RFA",N156="UFA",N156="",N156=0),0,N156)</f>
        <v>2750000</v>
      </c>
      <c r="M156" s="358">
        <v>2750000</v>
      </c>
      <c r="N156" s="358">
        <v>2750000</v>
      </c>
      <c r="O156" s="358" t="s">
        <v>7</v>
      </c>
      <c r="P156" s="358">
        <v>0</v>
      </c>
      <c r="Q156" s="358">
        <v>0</v>
      </c>
      <c r="R156" s="358">
        <v>0</v>
      </c>
      <c r="S156" s="358">
        <v>0</v>
      </c>
      <c r="T156" s="35">
        <f>COUNTIF(M156:S156,"&gt;0")</f>
        <v>2</v>
      </c>
      <c r="V156">
        <f t="shared" si="6"/>
        <v>1</v>
      </c>
      <c r="W156" s="35">
        <f t="shared" si="7"/>
        <v>0</v>
      </c>
      <c r="X156">
        <f t="shared" si="8"/>
        <v>1</v>
      </c>
    </row>
    <row r="157" spans="1:24" ht="15.75" x14ac:dyDescent="0.25">
      <c r="A157" t="str">
        <f>B157&amp;" "&amp;C157</f>
        <v>Jimmy Vesey</v>
      </c>
      <c r="B157" t="str">
        <f>RIGHT(D157,(LEN(D157)-1)-SEARCH(",",D157,1))</f>
        <v>Jimmy</v>
      </c>
      <c r="C157" t="str">
        <f>LEFT(D157,SEARCH(",",D157,1)-1)</f>
        <v>Vesey</v>
      </c>
      <c r="D157" s="39" t="s">
        <v>1811</v>
      </c>
      <c r="E157" s="30" t="s">
        <v>10</v>
      </c>
      <c r="F157" s="35">
        <v>0</v>
      </c>
      <c r="G157" s="35" t="s">
        <v>2615</v>
      </c>
      <c r="H157" s="35" t="s">
        <v>2612</v>
      </c>
      <c r="I157" s="35">
        <v>26</v>
      </c>
      <c r="J157" s="35">
        <f>VALUE(COUNTIF(Validation!$A$2:$H$47,D157))</f>
        <v>0</v>
      </c>
      <c r="K157" s="361">
        <f>IF(OR(M157="RFA",M157="UFA",M157="",M157=0),0,M157)</f>
        <v>2275000</v>
      </c>
      <c r="L157" s="361">
        <f>IF(OR(N157="RFA",N157="UFA",N157="",N157=0),0,N157)</f>
        <v>0</v>
      </c>
      <c r="M157" s="358">
        <v>2275000</v>
      </c>
      <c r="N157" s="358" t="s">
        <v>7</v>
      </c>
      <c r="O157" s="358">
        <v>0</v>
      </c>
      <c r="P157" s="358">
        <v>0</v>
      </c>
      <c r="Q157" s="358">
        <v>0</v>
      </c>
      <c r="R157" s="358">
        <v>0</v>
      </c>
      <c r="S157" s="358">
        <v>0</v>
      </c>
      <c r="T157" s="35">
        <f>COUNTIF(M157:S157,"&gt;0")</f>
        <v>1</v>
      </c>
      <c r="V157">
        <f t="shared" si="6"/>
        <v>1</v>
      </c>
      <c r="W157" s="35">
        <f t="shared" si="7"/>
        <v>0</v>
      </c>
      <c r="X157">
        <f t="shared" si="8"/>
        <v>0</v>
      </c>
    </row>
    <row r="158" spans="1:24" ht="15.75" x14ac:dyDescent="0.25">
      <c r="A158" t="str">
        <f>B158&amp;" "&amp;C158</f>
        <v>Matt Hunwick</v>
      </c>
      <c r="B158" t="str">
        <f>RIGHT(D158,(LEN(D158)-1)-SEARCH(",",D158,1))</f>
        <v>Matt</v>
      </c>
      <c r="C158" t="str">
        <f>LEFT(D158,SEARCH(",",D158,1)-1)</f>
        <v>Hunwick</v>
      </c>
      <c r="D158" s="39" t="s">
        <v>1409</v>
      </c>
      <c r="E158" s="30" t="s">
        <v>10</v>
      </c>
      <c r="F158" s="35">
        <v>0</v>
      </c>
      <c r="G158" s="35" t="s">
        <v>2618</v>
      </c>
      <c r="H158" s="35" t="s">
        <v>2612</v>
      </c>
      <c r="I158" s="35">
        <v>34</v>
      </c>
      <c r="J158" s="35">
        <f>VALUE(COUNTIF(Validation!$A$2:$H$47,D158))</f>
        <v>0</v>
      </c>
      <c r="K158" s="361">
        <f>IF(OR(M158="RFA",M158="UFA",M158="",M158=0),0,M158)</f>
        <v>2250000</v>
      </c>
      <c r="L158" s="361">
        <f>IF(OR(N158="RFA",N158="UFA",N158="",N158=0),0,N158)</f>
        <v>0</v>
      </c>
      <c r="M158" s="358">
        <v>2250000</v>
      </c>
      <c r="N158" s="358" t="s">
        <v>7</v>
      </c>
      <c r="O158" s="358">
        <v>0</v>
      </c>
      <c r="P158" s="358">
        <v>0</v>
      </c>
      <c r="Q158" s="358">
        <v>0</v>
      </c>
      <c r="R158" s="358">
        <v>0</v>
      </c>
      <c r="S158" s="358">
        <v>0</v>
      </c>
      <c r="T158" s="35">
        <f>COUNTIF(M158:S158,"&gt;0")</f>
        <v>1</v>
      </c>
      <c r="V158">
        <f t="shared" si="6"/>
        <v>1</v>
      </c>
      <c r="W158" s="35">
        <f t="shared" si="7"/>
        <v>0</v>
      </c>
      <c r="X158">
        <f t="shared" si="8"/>
        <v>0</v>
      </c>
    </row>
    <row r="159" spans="1:24" ht="15.75" x14ac:dyDescent="0.25">
      <c r="A159" t="str">
        <f>B159&amp;" "&amp;C159</f>
        <v>Alexander Nylander</v>
      </c>
      <c r="B159" t="str">
        <f>RIGHT(D159,(LEN(D159)-1)-SEARCH(",",D159,1))</f>
        <v>Alexander</v>
      </c>
      <c r="C159" t="str">
        <f>LEFT(D159,SEARCH(",",D159,1)-1)</f>
        <v>Nylander</v>
      </c>
      <c r="D159" s="39" t="s">
        <v>1420</v>
      </c>
      <c r="E159" s="30" t="s">
        <v>10</v>
      </c>
      <c r="F159" s="35" t="s">
        <v>395</v>
      </c>
      <c r="G159" s="35" t="s">
        <v>2614</v>
      </c>
      <c r="H159" s="35" t="s">
        <v>2619</v>
      </c>
      <c r="I159" s="35">
        <v>21</v>
      </c>
      <c r="J159" s="35">
        <f>VALUE(COUNTIF(Validation!$A$2:$H$47,D159))</f>
        <v>0</v>
      </c>
      <c r="K159" s="361">
        <f>IF(OR(M159="RFA",M159="UFA",M159="",M159=0),0,M159)</f>
        <v>1713333</v>
      </c>
      <c r="L159" s="361">
        <f>IF(OR(N159="RFA",N159="UFA",N159="",N159=0),0,N159)</f>
        <v>1713333</v>
      </c>
      <c r="M159" s="358">
        <v>1713333</v>
      </c>
      <c r="N159" s="358">
        <v>1713333</v>
      </c>
      <c r="O159" s="358" t="s">
        <v>8</v>
      </c>
      <c r="P159" s="358">
        <v>0</v>
      </c>
      <c r="Q159" s="358">
        <v>0</v>
      </c>
      <c r="R159" s="358">
        <v>0</v>
      </c>
      <c r="S159" s="358">
        <v>0</v>
      </c>
      <c r="T159" s="35">
        <f>COUNTIF(M159:S159,"&gt;0")</f>
        <v>2</v>
      </c>
      <c r="V159">
        <f t="shared" si="6"/>
        <v>1</v>
      </c>
      <c r="W159" s="35">
        <f t="shared" si="7"/>
        <v>1</v>
      </c>
      <c r="X159">
        <f t="shared" si="8"/>
        <v>1</v>
      </c>
    </row>
    <row r="160" spans="1:24" ht="15.75" x14ac:dyDescent="0.25">
      <c r="A160" t="str">
        <f>B160&amp;" "&amp;C160</f>
        <v>Casey Mittelstadt</v>
      </c>
      <c r="B160" t="str">
        <f>RIGHT(D160,(LEN(D160)-1)-SEARCH(",",D160,1))</f>
        <v>Casey</v>
      </c>
      <c r="C160" t="str">
        <f>LEFT(D160,SEARCH(",",D160,1)-1)</f>
        <v>Mittelstadt</v>
      </c>
      <c r="D160" s="39" t="s">
        <v>1403</v>
      </c>
      <c r="E160" s="30" t="s">
        <v>10</v>
      </c>
      <c r="F160" s="35" t="s">
        <v>395</v>
      </c>
      <c r="G160" s="35" t="s">
        <v>73</v>
      </c>
      <c r="H160" s="35" t="s">
        <v>2612</v>
      </c>
      <c r="I160" s="35">
        <v>20</v>
      </c>
      <c r="J160" s="35">
        <f>VALUE(COUNTIF(Validation!$A$2:$H$47,D160))</f>
        <v>0</v>
      </c>
      <c r="K160" s="361">
        <f>IF(OR(M160="RFA",M160="UFA",M160="",M160=0),0,M160)</f>
        <v>1491666</v>
      </c>
      <c r="L160" s="361">
        <f>IF(OR(N160="RFA",N160="UFA",N160="",N160=0),0,N160)</f>
        <v>0</v>
      </c>
      <c r="M160" s="358">
        <v>1491666</v>
      </c>
      <c r="N160" s="358" t="s">
        <v>8</v>
      </c>
      <c r="O160" s="358">
        <v>0</v>
      </c>
      <c r="P160" s="358">
        <v>0</v>
      </c>
      <c r="Q160" s="358">
        <v>0</v>
      </c>
      <c r="R160" s="358">
        <v>0</v>
      </c>
      <c r="S160" s="358">
        <v>0</v>
      </c>
      <c r="T160" s="35">
        <f>COUNTIF(M160:S160,"&gt;0")</f>
        <v>1</v>
      </c>
      <c r="V160">
        <f t="shared" si="6"/>
        <v>1</v>
      </c>
      <c r="W160" s="35">
        <f t="shared" si="7"/>
        <v>1</v>
      </c>
      <c r="X160">
        <f t="shared" si="8"/>
        <v>0</v>
      </c>
    </row>
    <row r="161" spans="1:24" ht="15.75" x14ac:dyDescent="0.25">
      <c r="A161" t="str">
        <f>B161&amp;" "&amp;C161</f>
        <v>Lawrence Pilut</v>
      </c>
      <c r="B161" t="str">
        <f>RIGHT(D161,(LEN(D161)-1)-SEARCH(",",D161,1))</f>
        <v>Lawrence</v>
      </c>
      <c r="C161" t="str">
        <f>LEFT(D161,SEARCH(",",D161,1)-1)</f>
        <v>Pilut</v>
      </c>
      <c r="D161" s="39" t="s">
        <v>1415</v>
      </c>
      <c r="E161" s="30" t="s">
        <v>10</v>
      </c>
      <c r="F161" s="35" t="s">
        <v>395</v>
      </c>
      <c r="G161" s="35" t="s">
        <v>2618</v>
      </c>
      <c r="H161" s="35" t="s">
        <v>2619</v>
      </c>
      <c r="I161" s="35">
        <v>23</v>
      </c>
      <c r="J161" s="35">
        <f>VALUE(COUNTIF(Validation!$A$2:$H$47,D161))</f>
        <v>0</v>
      </c>
      <c r="K161" s="361">
        <f>IF(OR(M161="RFA",M161="UFA",M161="",M161=0),0,M161)</f>
        <v>1350000</v>
      </c>
      <c r="L161" s="361">
        <f>IF(OR(N161="RFA",N161="UFA",N161="",N161=0),0,N161)</f>
        <v>0</v>
      </c>
      <c r="M161" s="358">
        <v>1350000</v>
      </c>
      <c r="N161" s="358" t="s">
        <v>8</v>
      </c>
      <c r="O161" s="358">
        <v>0</v>
      </c>
      <c r="P161" s="358">
        <v>0</v>
      </c>
      <c r="Q161" s="358">
        <v>0</v>
      </c>
      <c r="R161" s="358">
        <v>0</v>
      </c>
      <c r="S161" s="358">
        <v>0</v>
      </c>
      <c r="T161" s="35">
        <f>COUNTIF(M161:S161,"&gt;0")</f>
        <v>1</v>
      </c>
      <c r="V161">
        <f t="shared" si="6"/>
        <v>1</v>
      </c>
      <c r="W161" s="35">
        <f t="shared" si="7"/>
        <v>1</v>
      </c>
      <c r="X161">
        <f t="shared" si="8"/>
        <v>0</v>
      </c>
    </row>
    <row r="162" spans="1:24" ht="15.75" x14ac:dyDescent="0.25">
      <c r="A162" t="str">
        <f>B162&amp;" "&amp;C162</f>
        <v>Tage Thompson</v>
      </c>
      <c r="B162" t="str">
        <f>RIGHT(D162,(LEN(D162)-1)-SEARCH(",",D162,1))</f>
        <v>Tage</v>
      </c>
      <c r="C162" t="str">
        <f>LEFT(D162,SEARCH(",",D162,1)-1)</f>
        <v>Thompson</v>
      </c>
      <c r="D162" s="39" t="s">
        <v>1402</v>
      </c>
      <c r="E162" s="30" t="s">
        <v>10</v>
      </c>
      <c r="F162" s="35" t="s">
        <v>395</v>
      </c>
      <c r="G162" s="35" t="s">
        <v>2621</v>
      </c>
      <c r="H162" s="35" t="s">
        <v>2619</v>
      </c>
      <c r="I162" s="35">
        <v>21</v>
      </c>
      <c r="J162" s="35">
        <f>VALUE(COUNTIF(Validation!$A$2:$H$47,D162))</f>
        <v>0</v>
      </c>
      <c r="K162" s="361">
        <f>IF(OR(M162="RFA",M162="UFA",M162="",M162=0),0,M162)</f>
        <v>1137500</v>
      </c>
      <c r="L162" s="361">
        <f>IF(OR(N162="RFA",N162="UFA",N162="",N162=0),0,N162)</f>
        <v>0</v>
      </c>
      <c r="M162" s="358">
        <v>1137500</v>
      </c>
      <c r="N162" s="358" t="s">
        <v>8</v>
      </c>
      <c r="O162" s="358">
        <v>0</v>
      </c>
      <c r="P162" s="358">
        <v>0</v>
      </c>
      <c r="Q162" s="358">
        <v>0</v>
      </c>
      <c r="R162" s="358">
        <v>0</v>
      </c>
      <c r="S162" s="358">
        <v>0</v>
      </c>
      <c r="T162" s="35">
        <f>COUNTIF(M162:S162,"&gt;0")</f>
        <v>1</v>
      </c>
      <c r="V162">
        <f t="shared" si="6"/>
        <v>1</v>
      </c>
      <c r="W162" s="35">
        <f t="shared" si="7"/>
        <v>1</v>
      </c>
      <c r="X162">
        <f t="shared" si="8"/>
        <v>0</v>
      </c>
    </row>
    <row r="163" spans="1:24" ht="15.75" x14ac:dyDescent="0.25">
      <c r="A163" t="str">
        <f>B163&amp;" "&amp;C163</f>
        <v>Scott Wilson</v>
      </c>
      <c r="B163" t="str">
        <f>RIGHT(D163,(LEN(D163)-1)-SEARCH(",",D163,1))</f>
        <v>Scott</v>
      </c>
      <c r="C163" t="str">
        <f>LEFT(D163,SEARCH(",",D163,1)-1)</f>
        <v>Wilson</v>
      </c>
      <c r="D163" s="39" t="s">
        <v>1401</v>
      </c>
      <c r="E163" s="30" t="s">
        <v>10</v>
      </c>
      <c r="F163" s="35">
        <v>0</v>
      </c>
      <c r="G163" s="35" t="s">
        <v>2613</v>
      </c>
      <c r="H163" s="35" t="s">
        <v>2612</v>
      </c>
      <c r="I163" s="35">
        <v>27</v>
      </c>
      <c r="J163" s="35">
        <f>VALUE(COUNTIF(Validation!$A$2:$H$47,D163))</f>
        <v>0</v>
      </c>
      <c r="K163" s="361">
        <f>IF(OR(M163="RFA",M163="UFA",M163="",M163=0),0,M163)</f>
        <v>1050000</v>
      </c>
      <c r="L163" s="361">
        <f>IF(OR(N163="RFA",N163="UFA",N163="",N163=0),0,N163)</f>
        <v>0</v>
      </c>
      <c r="M163" s="358">
        <v>1050000</v>
      </c>
      <c r="N163" s="358" t="s">
        <v>7</v>
      </c>
      <c r="O163" s="358">
        <v>0</v>
      </c>
      <c r="P163" s="358">
        <v>0</v>
      </c>
      <c r="Q163" s="358">
        <v>0</v>
      </c>
      <c r="R163" s="358">
        <v>0</v>
      </c>
      <c r="S163" s="358">
        <v>0</v>
      </c>
      <c r="T163" s="35">
        <f>COUNTIF(M163:S163,"&gt;0")</f>
        <v>1</v>
      </c>
      <c r="V163">
        <f t="shared" si="6"/>
        <v>1</v>
      </c>
      <c r="W163" s="35">
        <f t="shared" si="7"/>
        <v>0</v>
      </c>
      <c r="X163">
        <f t="shared" si="8"/>
        <v>0</v>
      </c>
    </row>
    <row r="164" spans="1:24" ht="15.75" x14ac:dyDescent="0.25">
      <c r="A164" t="str">
        <f>B164&amp;" "&amp;C164</f>
        <v>Matej Pekar</v>
      </c>
      <c r="B164" t="str">
        <f>RIGHT(D164,(LEN(D164)-1)-SEARCH(",",D164,1))</f>
        <v>Matej</v>
      </c>
      <c r="C164" t="str">
        <f>LEFT(D164,SEARCH(",",D164,1)-1)</f>
        <v>Pekar</v>
      </c>
      <c r="D164" s="39" t="s">
        <v>2837</v>
      </c>
      <c r="E164" s="30" t="s">
        <v>10</v>
      </c>
      <c r="F164" s="35" t="s">
        <v>395</v>
      </c>
      <c r="G164" s="35" t="s">
        <v>2621</v>
      </c>
      <c r="H164" s="35" t="s">
        <v>2619</v>
      </c>
      <c r="I164" s="35">
        <v>19</v>
      </c>
      <c r="J164" s="35">
        <f>VALUE(COUNTIF(Validation!$A$2:$H$47,D164))</f>
        <v>0</v>
      </c>
      <c r="K164" s="361">
        <f>IF(OR(M164="RFA",M164="UFA",M164="",M164=0),0,M164)</f>
        <v>927500</v>
      </c>
      <c r="L164" s="361">
        <f>IF(OR(N164="RFA",N164="UFA",N164="",N164=0),0,N164)</f>
        <v>927500</v>
      </c>
      <c r="M164" s="358">
        <v>927500</v>
      </c>
      <c r="N164" s="358">
        <v>927500</v>
      </c>
      <c r="O164" s="358">
        <v>927500</v>
      </c>
      <c r="P164" s="358" t="s">
        <v>8</v>
      </c>
      <c r="Q164" s="358">
        <v>0</v>
      </c>
      <c r="R164" s="358">
        <v>0</v>
      </c>
      <c r="S164" s="358">
        <v>0</v>
      </c>
      <c r="T164" s="35">
        <f>COUNTIF(M164:S164,"&gt;0")</f>
        <v>3</v>
      </c>
      <c r="V164">
        <f t="shared" si="6"/>
        <v>1</v>
      </c>
      <c r="W164" s="35">
        <f t="shared" si="7"/>
        <v>1</v>
      </c>
      <c r="X164">
        <f t="shared" si="8"/>
        <v>1</v>
      </c>
    </row>
    <row r="165" spans="1:24" ht="15.75" x14ac:dyDescent="0.25">
      <c r="A165" t="str">
        <f>B165&amp;" "&amp;C165</f>
        <v>Andrew Oglevie</v>
      </c>
      <c r="B165" t="str">
        <f>RIGHT(D165,(LEN(D165)-1)-SEARCH(",",D165,1))</f>
        <v>Andrew</v>
      </c>
      <c r="C165" t="str">
        <f>LEFT(D165,SEARCH(",",D165,1)-1)</f>
        <v>Oglevie</v>
      </c>
      <c r="D165" s="39" t="s">
        <v>1414</v>
      </c>
      <c r="E165" s="30" t="s">
        <v>10</v>
      </c>
      <c r="F165" s="35" t="s">
        <v>395</v>
      </c>
      <c r="G165" s="35" t="s">
        <v>73</v>
      </c>
      <c r="H165" s="35" t="s">
        <v>2619</v>
      </c>
      <c r="I165" s="35">
        <v>24</v>
      </c>
      <c r="J165" s="35">
        <f>VALUE(COUNTIF(Validation!$A$2:$H$47,D165))</f>
        <v>0</v>
      </c>
      <c r="K165" s="361">
        <f>IF(OR(M165="RFA",M165="UFA",M165="",M165=0),0,M165)</f>
        <v>925000</v>
      </c>
      <c r="L165" s="361">
        <f>IF(OR(N165="RFA",N165="UFA",N165="",N165=0),0,N165)</f>
        <v>0</v>
      </c>
      <c r="M165" s="358">
        <v>925000</v>
      </c>
      <c r="N165" s="358" t="s">
        <v>8</v>
      </c>
      <c r="O165" s="358">
        <v>0</v>
      </c>
      <c r="P165" s="358">
        <v>0</v>
      </c>
      <c r="Q165" s="358">
        <v>0</v>
      </c>
      <c r="R165" s="358">
        <v>0</v>
      </c>
      <c r="S165" s="358">
        <v>0</v>
      </c>
      <c r="T165" s="35">
        <f>COUNTIF(M165:S165,"&gt;0")</f>
        <v>1</v>
      </c>
      <c r="V165">
        <f t="shared" si="6"/>
        <v>1</v>
      </c>
      <c r="W165" s="35">
        <f t="shared" si="7"/>
        <v>1</v>
      </c>
      <c r="X165">
        <f t="shared" si="8"/>
        <v>0</v>
      </c>
    </row>
    <row r="166" spans="1:24" ht="15.75" x14ac:dyDescent="0.25">
      <c r="A166" t="str">
        <f>B166&amp;" "&amp;C166</f>
        <v>Arttu Ruotsalainen</v>
      </c>
      <c r="B166" t="str">
        <f>RIGHT(D166,(LEN(D166)-1)-SEARCH(",",D166,1))</f>
        <v>Arttu</v>
      </c>
      <c r="C166" t="str">
        <f>LEFT(D166,SEARCH(",",D166,1)-1)</f>
        <v>Ruotsalainen</v>
      </c>
      <c r="D166" s="39" t="s">
        <v>2836</v>
      </c>
      <c r="E166" s="30" t="s">
        <v>10</v>
      </c>
      <c r="F166" s="35" t="s">
        <v>395</v>
      </c>
      <c r="G166" s="35" t="s">
        <v>2626</v>
      </c>
      <c r="H166" s="35" t="s">
        <v>2619</v>
      </c>
      <c r="I166" s="35">
        <v>21</v>
      </c>
      <c r="J166" s="35">
        <f>VALUE(COUNTIF(Validation!$A$2:$H$47,D166))</f>
        <v>0</v>
      </c>
      <c r="K166" s="361">
        <f>IF(OR(M166="RFA",M166="UFA",M166="",M166=0),0,M166)</f>
        <v>925000</v>
      </c>
      <c r="L166" s="361">
        <f>IF(OR(N166="RFA",N166="UFA",N166="",N166=0),0,N166)</f>
        <v>925000</v>
      </c>
      <c r="M166" s="358">
        <v>925000</v>
      </c>
      <c r="N166" s="358">
        <v>925000</v>
      </c>
      <c r="O166" s="358">
        <v>925000</v>
      </c>
      <c r="P166" s="358" t="s">
        <v>8</v>
      </c>
      <c r="Q166" s="358">
        <v>0</v>
      </c>
      <c r="R166" s="358">
        <v>0</v>
      </c>
      <c r="S166" s="358">
        <v>0</v>
      </c>
      <c r="T166" s="35">
        <f>COUNTIF(M166:S166,"&gt;0")</f>
        <v>3</v>
      </c>
      <c r="V166">
        <f t="shared" si="6"/>
        <v>1</v>
      </c>
      <c r="W166" s="35">
        <f t="shared" si="7"/>
        <v>1</v>
      </c>
      <c r="X166">
        <f t="shared" si="8"/>
        <v>1</v>
      </c>
    </row>
    <row r="167" spans="1:24" ht="15.75" x14ac:dyDescent="0.25">
      <c r="A167" t="str">
        <f>B167&amp;" "&amp;C167</f>
        <v>Rasmus Asplund</v>
      </c>
      <c r="B167" t="str">
        <f>RIGHT(D167,(LEN(D167)-1)-SEARCH(",",D167,1))</f>
        <v>Rasmus</v>
      </c>
      <c r="C167" t="str">
        <f>LEFT(D167,SEARCH(",",D167,1)-1)</f>
        <v>Asplund</v>
      </c>
      <c r="D167" s="39" t="s">
        <v>1421</v>
      </c>
      <c r="E167" s="30" t="s">
        <v>10</v>
      </c>
      <c r="F167" s="35" t="s">
        <v>395</v>
      </c>
      <c r="G167" s="35" t="s">
        <v>2626</v>
      </c>
      <c r="H167" s="35" t="s">
        <v>2619</v>
      </c>
      <c r="I167" s="35">
        <v>21</v>
      </c>
      <c r="J167" s="35">
        <f>VALUE(COUNTIF(Validation!$A$2:$H$47,D167))</f>
        <v>0</v>
      </c>
      <c r="K167" s="361">
        <f>IF(OR(M167="RFA",M167="UFA",M167="",M167=0),0,M167)</f>
        <v>925000</v>
      </c>
      <c r="L167" s="361">
        <f>IF(OR(N167="RFA",N167="UFA",N167="",N167=0),0,N167)</f>
        <v>925000</v>
      </c>
      <c r="M167" s="358">
        <v>925000</v>
      </c>
      <c r="N167" s="358">
        <v>925000</v>
      </c>
      <c r="O167" s="358" t="s">
        <v>8</v>
      </c>
      <c r="P167" s="358">
        <v>0</v>
      </c>
      <c r="Q167" s="358">
        <v>0</v>
      </c>
      <c r="R167" s="358">
        <v>0</v>
      </c>
      <c r="S167" s="358">
        <v>0</v>
      </c>
      <c r="T167" s="35">
        <f>COUNTIF(M167:S167,"&gt;0")</f>
        <v>2</v>
      </c>
      <c r="V167">
        <f t="shared" si="6"/>
        <v>1</v>
      </c>
      <c r="W167" s="35">
        <f t="shared" si="7"/>
        <v>1</v>
      </c>
      <c r="X167">
        <f t="shared" si="8"/>
        <v>1</v>
      </c>
    </row>
    <row r="168" spans="1:24" ht="15.75" x14ac:dyDescent="0.25">
      <c r="A168" t="str">
        <f>B168&amp;" "&amp;C168</f>
        <v>Victor Olofsson</v>
      </c>
      <c r="B168" t="str">
        <f>RIGHT(D168,(LEN(D168)-1)-SEARCH(",",D168,1))</f>
        <v>Victor</v>
      </c>
      <c r="C168" t="str">
        <f>LEFT(D168,SEARCH(",",D168,1)-1)</f>
        <v>Olofsson</v>
      </c>
      <c r="D168" s="39" t="s">
        <v>1424</v>
      </c>
      <c r="E168" s="30" t="s">
        <v>10</v>
      </c>
      <c r="F168" s="35" t="s">
        <v>395</v>
      </c>
      <c r="G168" s="35" t="s">
        <v>2615</v>
      </c>
      <c r="H168" s="35" t="s">
        <v>2619</v>
      </c>
      <c r="I168" s="35">
        <v>23</v>
      </c>
      <c r="J168" s="35">
        <f>VALUE(COUNTIF(Validation!$A$2:$H$47,D168))</f>
        <v>0</v>
      </c>
      <c r="K168" s="361">
        <f>IF(OR(M168="RFA",M168="UFA",M168="",M168=0),0,M168)</f>
        <v>925000</v>
      </c>
      <c r="L168" s="361">
        <f>IF(OR(N168="RFA",N168="UFA",N168="",N168=0),0,N168)</f>
        <v>0</v>
      </c>
      <c r="M168" s="358">
        <v>925000</v>
      </c>
      <c r="N168" s="358" t="s">
        <v>8</v>
      </c>
      <c r="O168" s="358">
        <v>0</v>
      </c>
      <c r="P168" s="358">
        <v>0</v>
      </c>
      <c r="Q168" s="358">
        <v>0</v>
      </c>
      <c r="R168" s="358">
        <v>0</v>
      </c>
      <c r="S168" s="358">
        <v>0</v>
      </c>
      <c r="T168" s="35">
        <f>COUNTIF(M168:S168,"&gt;0")</f>
        <v>1</v>
      </c>
      <c r="V168">
        <f t="shared" si="6"/>
        <v>1</v>
      </c>
      <c r="W168" s="35">
        <f t="shared" si="7"/>
        <v>1</v>
      </c>
      <c r="X168">
        <f t="shared" si="8"/>
        <v>0</v>
      </c>
    </row>
    <row r="169" spans="1:24" ht="15.75" x14ac:dyDescent="0.25">
      <c r="A169" t="str">
        <f>B169&amp;" "&amp;C169</f>
        <v>Brandon Hickey</v>
      </c>
      <c r="B169" t="str">
        <f>RIGHT(D169,(LEN(D169)-1)-SEARCH(",",D169,1))</f>
        <v>Brandon</v>
      </c>
      <c r="C169" t="str">
        <f>LEFT(D169,SEARCH(",",D169,1)-1)</f>
        <v>Hickey</v>
      </c>
      <c r="D169" s="39" t="s">
        <v>1416</v>
      </c>
      <c r="E169" s="30" t="s">
        <v>10</v>
      </c>
      <c r="F169" s="35" t="s">
        <v>395</v>
      </c>
      <c r="G169" s="35" t="s">
        <v>2618</v>
      </c>
      <c r="H169" s="35" t="s">
        <v>2619</v>
      </c>
      <c r="I169" s="35">
        <v>23</v>
      </c>
      <c r="J169" s="35">
        <f>VALUE(COUNTIF(Validation!$A$2:$H$47,D169))</f>
        <v>0</v>
      </c>
      <c r="K169" s="361">
        <f>IF(OR(M169="RFA",M169="UFA",M169="",M169=0),0,M169)</f>
        <v>925000</v>
      </c>
      <c r="L169" s="361">
        <f>IF(OR(N169="RFA",N169="UFA",N169="",N169=0),0,N169)</f>
        <v>0</v>
      </c>
      <c r="M169" s="358">
        <v>925000</v>
      </c>
      <c r="N169" s="358" t="s">
        <v>8</v>
      </c>
      <c r="O169" s="358">
        <v>0</v>
      </c>
      <c r="P169" s="358">
        <v>0</v>
      </c>
      <c r="Q169" s="358">
        <v>0</v>
      </c>
      <c r="R169" s="358">
        <v>0</v>
      </c>
      <c r="S169" s="358">
        <v>0</v>
      </c>
      <c r="T169" s="35">
        <f>COUNTIF(M169:S169,"&gt;0")</f>
        <v>1</v>
      </c>
      <c r="V169">
        <f t="shared" si="6"/>
        <v>1</v>
      </c>
      <c r="W169" s="35">
        <f t="shared" si="7"/>
        <v>1</v>
      </c>
      <c r="X169">
        <f t="shared" si="8"/>
        <v>0</v>
      </c>
    </row>
    <row r="170" spans="1:24" ht="15.75" x14ac:dyDescent="0.25">
      <c r="A170" t="str">
        <f>B170&amp;" "&amp;C170</f>
        <v>Jacob Bryson</v>
      </c>
      <c r="B170" t="str">
        <f>RIGHT(D170,(LEN(D170)-1)-SEARCH(",",D170,1))</f>
        <v>Jacob</v>
      </c>
      <c r="C170" t="str">
        <f>LEFT(D170,SEARCH(",",D170,1)-1)</f>
        <v>Bryson</v>
      </c>
      <c r="D170" s="39" t="s">
        <v>2838</v>
      </c>
      <c r="E170" s="30" t="s">
        <v>10</v>
      </c>
      <c r="F170" s="35" t="s">
        <v>395</v>
      </c>
      <c r="G170" s="35" t="s">
        <v>82</v>
      </c>
      <c r="H170" s="35" t="s">
        <v>2619</v>
      </c>
      <c r="I170" s="35">
        <v>21</v>
      </c>
      <c r="J170" s="35">
        <f>VALUE(COUNTIF(Validation!$A$2:$H$47,D170))</f>
        <v>0</v>
      </c>
      <c r="K170" s="361">
        <f>IF(OR(M170="RFA",M170="UFA",M170="",M170=0),0,M170)</f>
        <v>925000</v>
      </c>
      <c r="L170" s="361">
        <f>IF(OR(N170="RFA",N170="UFA",N170="",N170=0),0,N170)</f>
        <v>925000</v>
      </c>
      <c r="M170" s="358">
        <v>925000</v>
      </c>
      <c r="N170" s="358">
        <v>925000</v>
      </c>
      <c r="O170" s="358">
        <v>925000</v>
      </c>
      <c r="P170" s="358" t="s">
        <v>8</v>
      </c>
      <c r="Q170" s="358">
        <v>0</v>
      </c>
      <c r="R170" s="358">
        <v>0</v>
      </c>
      <c r="S170" s="358">
        <v>0</v>
      </c>
      <c r="T170" s="35">
        <f>COUNTIF(M170:S170,"&gt;0")</f>
        <v>3</v>
      </c>
      <c r="V170">
        <f t="shared" si="6"/>
        <v>1</v>
      </c>
      <c r="W170" s="35">
        <f t="shared" si="7"/>
        <v>1</v>
      </c>
      <c r="X170">
        <f t="shared" si="8"/>
        <v>1</v>
      </c>
    </row>
    <row r="171" spans="1:24" ht="15.75" x14ac:dyDescent="0.25">
      <c r="A171" t="str">
        <f>B171&amp;" "&amp;C171</f>
        <v>William Borgen</v>
      </c>
      <c r="B171" t="str">
        <f>RIGHT(D171,(LEN(D171)-1)-SEARCH(",",D171,1))</f>
        <v>William</v>
      </c>
      <c r="C171" t="str">
        <f>LEFT(D171,SEARCH(",",D171,1)-1)</f>
        <v>Borgen</v>
      </c>
      <c r="D171" s="39" t="s">
        <v>1419</v>
      </c>
      <c r="E171" s="30" t="s">
        <v>10</v>
      </c>
      <c r="F171" s="35" t="s">
        <v>395</v>
      </c>
      <c r="G171" s="9" t="s">
        <v>2617</v>
      </c>
      <c r="H171" s="9" t="s">
        <v>2619</v>
      </c>
      <c r="I171" s="9">
        <v>22</v>
      </c>
      <c r="J171" s="35">
        <f>VALUE(COUNTIF(Validation!$A$2:$H$47,D171))</f>
        <v>0</v>
      </c>
      <c r="K171" s="361">
        <f>IF(OR(M171="RFA",M171="UFA",M171="",M171=0),0,M171)</f>
        <v>925000</v>
      </c>
      <c r="L171" s="361">
        <f>IF(OR(N171="RFA",N171="UFA",N171="",N171=0),0,N171)</f>
        <v>925000</v>
      </c>
      <c r="M171" s="358">
        <v>925000</v>
      </c>
      <c r="N171" s="358">
        <v>925000</v>
      </c>
      <c r="O171" s="358" t="s">
        <v>8</v>
      </c>
      <c r="P171" s="358">
        <v>0</v>
      </c>
      <c r="Q171" s="358">
        <v>0</v>
      </c>
      <c r="R171" s="358">
        <v>0</v>
      </c>
      <c r="S171" s="358">
        <v>0</v>
      </c>
      <c r="T171" s="35">
        <f>COUNTIF(M171:S171,"&gt;0")</f>
        <v>2</v>
      </c>
      <c r="V171">
        <f t="shared" si="6"/>
        <v>1</v>
      </c>
      <c r="W171" s="35">
        <f t="shared" si="7"/>
        <v>1</v>
      </c>
      <c r="X171">
        <f t="shared" si="8"/>
        <v>1</v>
      </c>
    </row>
    <row r="172" spans="1:24" ht="15.75" x14ac:dyDescent="0.25">
      <c r="A172" t="str">
        <f>B172&amp;" "&amp;C172</f>
        <v>Casey Fitzgerald</v>
      </c>
      <c r="B172" t="str">
        <f>RIGHT(D172,(LEN(D172)-1)-SEARCH(",",D172,1))</f>
        <v>Casey</v>
      </c>
      <c r="C172" t="str">
        <f>LEFT(D172,SEARCH(",",D172,1)-1)</f>
        <v>Fitzgerald</v>
      </c>
      <c r="D172" s="39" t="s">
        <v>2839</v>
      </c>
      <c r="E172" s="30" t="s">
        <v>10</v>
      </c>
      <c r="F172" s="35" t="s">
        <v>395</v>
      </c>
      <c r="G172" s="35" t="s">
        <v>2617</v>
      </c>
      <c r="H172" s="35" t="s">
        <v>2619</v>
      </c>
      <c r="I172" s="35">
        <v>22</v>
      </c>
      <c r="J172" s="35">
        <f>VALUE(COUNTIF(Validation!$A$2:$H$47,D172))</f>
        <v>0</v>
      </c>
      <c r="K172" s="361">
        <f>IF(OR(M172="RFA",M172="UFA",M172="",M172=0),0,M172)</f>
        <v>925000</v>
      </c>
      <c r="L172" s="361">
        <f>IF(OR(N172="RFA",N172="UFA",N172="",N172=0),0,N172)</f>
        <v>925000</v>
      </c>
      <c r="M172" s="358">
        <v>925000</v>
      </c>
      <c r="N172" s="358">
        <v>925000</v>
      </c>
      <c r="O172" s="358" t="s">
        <v>8</v>
      </c>
      <c r="P172" s="358">
        <v>0</v>
      </c>
      <c r="Q172" s="358">
        <v>0</v>
      </c>
      <c r="R172" s="358">
        <v>0</v>
      </c>
      <c r="S172" s="358">
        <v>0</v>
      </c>
      <c r="T172" s="35">
        <f>COUNTIF(M172:S172,"&gt;0")</f>
        <v>2</v>
      </c>
      <c r="V172">
        <f t="shared" si="6"/>
        <v>1</v>
      </c>
      <c r="W172" s="35">
        <f t="shared" si="7"/>
        <v>1</v>
      </c>
      <c r="X172">
        <f t="shared" si="8"/>
        <v>1</v>
      </c>
    </row>
    <row r="173" spans="1:24" ht="15.75" x14ac:dyDescent="0.25">
      <c r="A173" t="str">
        <f>B173&amp;" "&amp;C173</f>
        <v>Jonas Johansson</v>
      </c>
      <c r="B173" t="str">
        <f>RIGHT(D173,(LEN(D173)-1)-SEARCH(",",D173,1))</f>
        <v>Jonas</v>
      </c>
      <c r="C173" t="str">
        <f>LEFT(D173,SEARCH(",",D173,1)-1)</f>
        <v>Johansson</v>
      </c>
      <c r="D173" s="39" t="s">
        <v>1425</v>
      </c>
      <c r="E173" s="30" t="s">
        <v>10</v>
      </c>
      <c r="F173" s="35" t="s">
        <v>395</v>
      </c>
      <c r="G173" s="35" t="s">
        <v>128</v>
      </c>
      <c r="H173" s="35" t="s">
        <v>2619</v>
      </c>
      <c r="I173" s="35">
        <v>23</v>
      </c>
      <c r="J173" s="35">
        <f>VALUE(COUNTIF(Validation!$A$2:$H$47,D173))</f>
        <v>0</v>
      </c>
      <c r="K173" s="361">
        <f>IF(OR(M173="RFA",M173="UFA",M173="",M173=0),0,M173)</f>
        <v>925000</v>
      </c>
      <c r="L173" s="361">
        <f>IF(OR(N173="RFA",N173="UFA",N173="",N173=0),0,N173)</f>
        <v>0</v>
      </c>
      <c r="M173" s="358">
        <v>925000</v>
      </c>
      <c r="N173" s="358" t="s">
        <v>8</v>
      </c>
      <c r="O173" s="358">
        <v>0</v>
      </c>
      <c r="P173" s="358">
        <v>0</v>
      </c>
      <c r="Q173" s="358">
        <v>0</v>
      </c>
      <c r="R173" s="358">
        <v>0</v>
      </c>
      <c r="S173" s="358">
        <v>0</v>
      </c>
      <c r="T173" s="35">
        <f>COUNTIF(M173:S173,"&gt;0")</f>
        <v>1</v>
      </c>
      <c r="V173">
        <f t="shared" si="6"/>
        <v>1</v>
      </c>
      <c r="W173" s="35">
        <f t="shared" si="7"/>
        <v>1</v>
      </c>
      <c r="X173">
        <f t="shared" si="8"/>
        <v>0</v>
      </c>
    </row>
    <row r="174" spans="1:24" ht="15.75" x14ac:dyDescent="0.25">
      <c r="A174" t="str">
        <f>B174&amp;" "&amp;C174</f>
        <v>Ukko-Pekka Luukkonen</v>
      </c>
      <c r="B174" t="str">
        <f>RIGHT(D174,(LEN(D174)-1)-SEARCH(",",D174,1))</f>
        <v>Ukko-Pekka</v>
      </c>
      <c r="C174" t="str">
        <f>LEFT(D174,SEARCH(",",D174,1)-1)</f>
        <v>Luukkonen</v>
      </c>
      <c r="D174" s="39" t="s">
        <v>1423</v>
      </c>
      <c r="E174" s="30" t="s">
        <v>10</v>
      </c>
      <c r="F174" s="35" t="s">
        <v>395</v>
      </c>
      <c r="G174" s="9" t="s">
        <v>128</v>
      </c>
      <c r="H174" s="9" t="s">
        <v>2619</v>
      </c>
      <c r="I174" s="9">
        <v>20</v>
      </c>
      <c r="J174" s="35">
        <f>VALUE(COUNTIF(Validation!$A$2:$H$47,D174))</f>
        <v>0</v>
      </c>
      <c r="K174" s="361">
        <f>IF(OR(M174="RFA",M174="UFA",M174="",M174=0),0,M174)</f>
        <v>910833</v>
      </c>
      <c r="L174" s="361">
        <f>IF(OR(N174="RFA",N174="UFA",N174="",N174=0),0,N174)</f>
        <v>910833</v>
      </c>
      <c r="M174" s="358">
        <v>910833</v>
      </c>
      <c r="N174" s="358">
        <v>910833</v>
      </c>
      <c r="O174" s="358">
        <v>910833</v>
      </c>
      <c r="P174" s="358" t="s">
        <v>8</v>
      </c>
      <c r="Q174" s="358">
        <v>0</v>
      </c>
      <c r="R174" s="358">
        <v>0</v>
      </c>
      <c r="S174" s="358">
        <v>0</v>
      </c>
      <c r="T174" s="35">
        <f>COUNTIF(M174:S174,"&gt;0")</f>
        <v>3</v>
      </c>
      <c r="V174">
        <f t="shared" si="6"/>
        <v>1</v>
      </c>
      <c r="W174" s="35">
        <f t="shared" si="7"/>
        <v>1</v>
      </c>
      <c r="X174">
        <f t="shared" si="8"/>
        <v>1</v>
      </c>
    </row>
    <row r="175" spans="1:24" ht="15.75" x14ac:dyDescent="0.25">
      <c r="A175" t="str">
        <f>B175&amp;" "&amp;C175</f>
        <v>Casey Nelson</v>
      </c>
      <c r="B175" t="str">
        <f>RIGHT(D175,(LEN(D175)-1)-SEARCH(",",D175,1))</f>
        <v>Casey</v>
      </c>
      <c r="C175" t="str">
        <f>LEFT(D175,SEARCH(",",D175,1)-1)</f>
        <v>Nelson</v>
      </c>
      <c r="D175" s="39" t="s">
        <v>1422</v>
      </c>
      <c r="E175" s="30" t="s">
        <v>10</v>
      </c>
      <c r="F175" s="35">
        <v>0</v>
      </c>
      <c r="G175" s="35" t="s">
        <v>2617</v>
      </c>
      <c r="H175" s="35" t="s">
        <v>2612</v>
      </c>
      <c r="I175" s="35">
        <v>26</v>
      </c>
      <c r="J175" s="35">
        <f>VALUE(COUNTIF(Validation!$A$2:$H$47,D175))</f>
        <v>0</v>
      </c>
      <c r="K175" s="361">
        <f>IF(OR(M175="RFA",M175="UFA",M175="",M175=0),0,M175)</f>
        <v>812500</v>
      </c>
      <c r="L175" s="361">
        <f>IF(OR(N175="RFA",N175="UFA",N175="",N175=0),0,N175)</f>
        <v>0</v>
      </c>
      <c r="M175" s="358">
        <v>812500</v>
      </c>
      <c r="N175" s="358" t="s">
        <v>7</v>
      </c>
      <c r="O175" s="358">
        <v>0</v>
      </c>
      <c r="P175" s="358">
        <v>0</v>
      </c>
      <c r="Q175" s="358">
        <v>0</v>
      </c>
      <c r="R175" s="358">
        <v>0</v>
      </c>
      <c r="S175" s="358">
        <v>0</v>
      </c>
      <c r="T175" s="35">
        <f>COUNTIF(M175:S175,"&gt;0")</f>
        <v>1</v>
      </c>
      <c r="V175">
        <f t="shared" si="6"/>
        <v>1</v>
      </c>
      <c r="W175" s="35">
        <f t="shared" si="7"/>
        <v>0</v>
      </c>
      <c r="X175">
        <f t="shared" si="8"/>
        <v>0</v>
      </c>
    </row>
    <row r="176" spans="1:24" ht="15.75" x14ac:dyDescent="0.25">
      <c r="A176" t="str">
        <f>B176&amp;" "&amp;C176</f>
        <v>Devante Stephens</v>
      </c>
      <c r="B176" t="str">
        <f>RIGHT(D176,(LEN(D176)-1)-SEARCH(",",D176,1))</f>
        <v>Devante</v>
      </c>
      <c r="C176" t="str">
        <f>LEFT(D176,SEARCH(",",D176,1)-1)</f>
        <v>Stephens</v>
      </c>
      <c r="D176" s="39" t="s">
        <v>1426</v>
      </c>
      <c r="E176" s="30" t="s">
        <v>10</v>
      </c>
      <c r="F176" s="35" t="s">
        <v>395</v>
      </c>
      <c r="G176" s="35" t="s">
        <v>82</v>
      </c>
      <c r="H176" s="35" t="s">
        <v>2619</v>
      </c>
      <c r="I176" s="35">
        <v>22</v>
      </c>
      <c r="J176" s="35">
        <f>VALUE(COUNTIF(Validation!$A$2:$H$47,D176))</f>
        <v>0</v>
      </c>
      <c r="K176" s="361">
        <f>IF(OR(M176="RFA",M176="UFA",M176="",M176=0),0,M176)</f>
        <v>766670</v>
      </c>
      <c r="L176" s="361">
        <f>IF(OR(N176="RFA",N176="UFA",N176="",N176=0),0,N176)</f>
        <v>0</v>
      </c>
      <c r="M176" s="358">
        <v>766670</v>
      </c>
      <c r="N176" s="358" t="s">
        <v>8</v>
      </c>
      <c r="O176" s="358">
        <v>0</v>
      </c>
      <c r="P176" s="358">
        <v>0</v>
      </c>
      <c r="Q176" s="358">
        <v>0</v>
      </c>
      <c r="R176" s="358">
        <v>0</v>
      </c>
      <c r="S176" s="358">
        <v>0</v>
      </c>
      <c r="T176" s="35">
        <f>COUNTIF(M176:S176,"&gt;0")</f>
        <v>1</v>
      </c>
      <c r="V176">
        <f t="shared" si="6"/>
        <v>1</v>
      </c>
      <c r="W176" s="35">
        <f t="shared" si="7"/>
        <v>1</v>
      </c>
      <c r="X176">
        <f t="shared" si="8"/>
        <v>0</v>
      </c>
    </row>
    <row r="177" spans="1:24" ht="15.75" x14ac:dyDescent="0.25">
      <c r="A177" t="str">
        <f>B177&amp;" "&amp;C177</f>
        <v>Curtis Lazar</v>
      </c>
      <c r="B177" t="str">
        <f>RIGHT(D177,(LEN(D177)-1)-SEARCH(",",D177,1))</f>
        <v>Curtis</v>
      </c>
      <c r="C177" t="str">
        <f>LEFT(D177,SEARCH(",",D177,1)-1)</f>
        <v>Lazar</v>
      </c>
      <c r="D177" s="39" t="s">
        <v>2286</v>
      </c>
      <c r="E177" s="30" t="s">
        <v>10</v>
      </c>
      <c r="F177" s="35">
        <v>0</v>
      </c>
      <c r="G177" s="35" t="s">
        <v>2621</v>
      </c>
      <c r="H177" s="35" t="s">
        <v>2619</v>
      </c>
      <c r="I177" s="35">
        <v>24</v>
      </c>
      <c r="J177" s="35">
        <f>VALUE(COUNTIF(Validation!$A$2:$H$47,D177))</f>
        <v>0</v>
      </c>
      <c r="K177" s="361">
        <f>IF(OR(M177="RFA",M177="UFA",M177="",M177=0),0,M177)</f>
        <v>700000</v>
      </c>
      <c r="L177" s="361">
        <f>IF(OR(N177="RFA",N177="UFA",N177="",N177=0),0,N177)</f>
        <v>0</v>
      </c>
      <c r="M177" s="358">
        <v>700000</v>
      </c>
      <c r="N177" s="358" t="s">
        <v>8</v>
      </c>
      <c r="O177" s="358">
        <v>0</v>
      </c>
      <c r="P177" s="358">
        <v>0</v>
      </c>
      <c r="Q177" s="358">
        <v>0</v>
      </c>
      <c r="R177" s="358">
        <v>0</v>
      </c>
      <c r="S177" s="358">
        <v>0</v>
      </c>
      <c r="T177" s="35">
        <f>COUNTIF(M177:S177,"&gt;0")</f>
        <v>1</v>
      </c>
      <c r="V177">
        <f t="shared" si="6"/>
        <v>1</v>
      </c>
      <c r="W177" s="35">
        <f t="shared" si="7"/>
        <v>0</v>
      </c>
      <c r="X177">
        <f t="shared" si="8"/>
        <v>0</v>
      </c>
    </row>
    <row r="178" spans="1:24" ht="15.75" x14ac:dyDescent="0.25">
      <c r="A178" t="str">
        <f>B178&amp;" "&amp;C178</f>
        <v>Jean-Sébastien Dea</v>
      </c>
      <c r="B178" t="str">
        <f>RIGHT(D178,(LEN(D178)-1)-SEARCH(",",D178,1))</f>
        <v>Jean-Sébastien</v>
      </c>
      <c r="C178" t="str">
        <f>LEFT(D178,SEARCH(",",D178,1)-1)</f>
        <v>Dea</v>
      </c>
      <c r="D178" s="39" t="s">
        <v>1911</v>
      </c>
      <c r="E178" s="30" t="s">
        <v>10</v>
      </c>
      <c r="F178" s="35">
        <v>0</v>
      </c>
      <c r="G178" s="35" t="s">
        <v>73</v>
      </c>
      <c r="H178" s="35" t="s">
        <v>2619</v>
      </c>
      <c r="I178" s="35">
        <v>25</v>
      </c>
      <c r="J178" s="35">
        <f>VALUE(COUNTIF(Validation!$A$2:$H$47,D178))</f>
        <v>0</v>
      </c>
      <c r="K178" s="361">
        <f>IF(OR(M178="RFA",M178="UFA",M178="",M178=0),0,M178)</f>
        <v>700000</v>
      </c>
      <c r="L178" s="361">
        <f>IF(OR(N178="RFA",N178="UFA",N178="",N178=0),0,N178)</f>
        <v>700000</v>
      </c>
      <c r="M178" s="358">
        <v>700000</v>
      </c>
      <c r="N178" s="358">
        <v>700000</v>
      </c>
      <c r="O178" s="358" t="s">
        <v>7</v>
      </c>
      <c r="P178" s="358">
        <v>0</v>
      </c>
      <c r="Q178" s="358">
        <v>0</v>
      </c>
      <c r="R178" s="358">
        <v>0</v>
      </c>
      <c r="S178" s="358">
        <v>0</v>
      </c>
      <c r="T178" s="35">
        <f>COUNTIF(M178:S178,"&gt;0")</f>
        <v>2</v>
      </c>
      <c r="V178">
        <f t="shared" si="6"/>
        <v>1</v>
      </c>
      <c r="W178" s="35">
        <f t="shared" si="7"/>
        <v>0</v>
      </c>
      <c r="X178">
        <f t="shared" si="8"/>
        <v>1</v>
      </c>
    </row>
    <row r="179" spans="1:24" ht="15.75" x14ac:dyDescent="0.25">
      <c r="A179" t="str">
        <f>B179&amp;" "&amp;C179</f>
        <v>C.J. Smith</v>
      </c>
      <c r="B179" t="str">
        <f>RIGHT(D179,(LEN(D179)-1)-SEARCH(",",D179,1))</f>
        <v>C.J.</v>
      </c>
      <c r="C179" t="str">
        <f>LEFT(D179,SEARCH(",",D179,1)-1)</f>
        <v>Smith</v>
      </c>
      <c r="D179" s="39" t="s">
        <v>1417</v>
      </c>
      <c r="E179" s="30" t="s">
        <v>10</v>
      </c>
      <c r="F179" s="35">
        <v>0</v>
      </c>
      <c r="G179" s="35" t="s">
        <v>2613</v>
      </c>
      <c r="H179" s="35" t="s">
        <v>2619</v>
      </c>
      <c r="I179" s="35">
        <v>24</v>
      </c>
      <c r="J179" s="35">
        <f>VALUE(COUNTIF(Validation!$A$2:$H$47,D179))</f>
        <v>0</v>
      </c>
      <c r="K179" s="361">
        <f>IF(OR(M179="RFA",M179="UFA",M179="",M179=0),0,M179)</f>
        <v>700000</v>
      </c>
      <c r="L179" s="361">
        <f>IF(OR(N179="RFA",N179="UFA",N179="",N179=0),0,N179)</f>
        <v>700000</v>
      </c>
      <c r="M179" s="358">
        <v>700000</v>
      </c>
      <c r="N179" s="358">
        <v>700000</v>
      </c>
      <c r="O179" s="358" t="s">
        <v>8</v>
      </c>
      <c r="P179" s="358">
        <v>0</v>
      </c>
      <c r="Q179" s="358">
        <v>0</v>
      </c>
      <c r="R179" s="358">
        <v>0</v>
      </c>
      <c r="S179" s="358">
        <v>0</v>
      </c>
      <c r="T179" s="35">
        <f>COUNTIF(M179:S179,"&gt;0")</f>
        <v>2</v>
      </c>
      <c r="V179">
        <f t="shared" si="6"/>
        <v>1</v>
      </c>
      <c r="W179" s="35">
        <f t="shared" si="7"/>
        <v>0</v>
      </c>
      <c r="X179">
        <f t="shared" si="8"/>
        <v>1</v>
      </c>
    </row>
    <row r="180" spans="1:24" ht="15.75" x14ac:dyDescent="0.25">
      <c r="A180" t="str">
        <f>B180&amp;" "&amp;C180</f>
        <v>John Gilmour</v>
      </c>
      <c r="B180" t="str">
        <f>RIGHT(D180,(LEN(D180)-1)-SEARCH(",",D180,1))</f>
        <v>John</v>
      </c>
      <c r="C180" t="str">
        <f>LEFT(D180,SEARCH(",",D180,1)-1)</f>
        <v>Gilmour</v>
      </c>
      <c r="D180" s="39" t="s">
        <v>1838</v>
      </c>
      <c r="E180" s="30" t="s">
        <v>10</v>
      </c>
      <c r="F180" s="35">
        <v>0</v>
      </c>
      <c r="G180" s="9" t="s">
        <v>82</v>
      </c>
      <c r="H180" s="9" t="s">
        <v>2619</v>
      </c>
      <c r="I180" s="9">
        <v>26</v>
      </c>
      <c r="J180" s="35">
        <f>VALUE(COUNTIF(Validation!$A$2:$H$47,D180))</f>
        <v>0</v>
      </c>
      <c r="K180" s="361">
        <f>IF(OR(M180="RFA",M180="UFA",M180="",M180=0),0,M180)</f>
        <v>700000</v>
      </c>
      <c r="L180" s="361">
        <f>IF(OR(N180="RFA",N180="UFA",N180="",N180=0),0,N180)</f>
        <v>0</v>
      </c>
      <c r="M180" s="358">
        <v>700000</v>
      </c>
      <c r="N180" s="358" t="s">
        <v>7</v>
      </c>
      <c r="O180" s="358">
        <v>0</v>
      </c>
      <c r="P180" s="358">
        <v>0</v>
      </c>
      <c r="Q180" s="358">
        <v>0</v>
      </c>
      <c r="R180" s="358">
        <v>0</v>
      </c>
      <c r="S180" s="358">
        <v>0</v>
      </c>
      <c r="T180" s="35">
        <f>COUNTIF(M180:S180,"&gt;0")</f>
        <v>1</v>
      </c>
      <c r="V180">
        <f t="shared" si="6"/>
        <v>1</v>
      </c>
      <c r="W180" s="35">
        <f t="shared" si="7"/>
        <v>0</v>
      </c>
      <c r="X180">
        <f t="shared" si="8"/>
        <v>0</v>
      </c>
    </row>
    <row r="181" spans="1:24" ht="15.75" x14ac:dyDescent="0.25">
      <c r="A181" t="str">
        <f>B181&amp;" "&amp;C181</f>
        <v>Andrew Hammond</v>
      </c>
      <c r="B181" t="str">
        <f>RIGHT(D181,(LEN(D181)-1)-SEARCH(",",D181,1))</f>
        <v>Andrew</v>
      </c>
      <c r="C181" t="str">
        <f>LEFT(D181,SEARCH(",",D181,1)-1)</f>
        <v>Hammond</v>
      </c>
      <c r="D181" s="39" t="s">
        <v>2095</v>
      </c>
      <c r="E181" s="30" t="s">
        <v>10</v>
      </c>
      <c r="F181" s="35">
        <v>0</v>
      </c>
      <c r="G181" s="35" t="s">
        <v>128</v>
      </c>
      <c r="H181" s="35" t="s">
        <v>2619</v>
      </c>
      <c r="I181" s="35">
        <v>31</v>
      </c>
      <c r="J181" s="35">
        <f>VALUE(COUNTIF(Validation!$A$2:$H$47,D181))</f>
        <v>0</v>
      </c>
      <c r="K181" s="361">
        <f>IF(OR(M181="RFA",M181="UFA",M181="",M181=0),0,M181)</f>
        <v>700000</v>
      </c>
      <c r="L181" s="361">
        <f>IF(OR(N181="RFA",N181="UFA",N181="",N181=0),0,N181)</f>
        <v>0</v>
      </c>
      <c r="M181" s="358">
        <v>700000</v>
      </c>
      <c r="N181" s="358" t="s">
        <v>7</v>
      </c>
      <c r="O181" s="358">
        <v>0</v>
      </c>
      <c r="P181" s="358">
        <v>0</v>
      </c>
      <c r="Q181" s="358">
        <v>0</v>
      </c>
      <c r="R181" s="358">
        <v>0</v>
      </c>
      <c r="S181" s="358">
        <v>0</v>
      </c>
      <c r="T181" s="35">
        <f>COUNTIF(M181:S181,"&gt;0")</f>
        <v>1</v>
      </c>
      <c r="V181">
        <f t="shared" si="6"/>
        <v>1</v>
      </c>
      <c r="W181" s="35">
        <f t="shared" si="7"/>
        <v>0</v>
      </c>
      <c r="X181">
        <f t="shared" si="8"/>
        <v>0</v>
      </c>
    </row>
    <row r="182" spans="1:24" ht="15.75" x14ac:dyDescent="0.25">
      <c r="A182" t="str">
        <f>B182&amp;" "&amp;C182</f>
        <v>Zemgus Girgensons</v>
      </c>
      <c r="B182" t="str">
        <f>RIGHT(D182,(LEN(D182)-1)-SEARCH(",",D182,1))</f>
        <v>Zemgus</v>
      </c>
      <c r="C182" t="str">
        <f>LEFT(D182,SEARCH(",",D182,1)-1)</f>
        <v>Girgensons</v>
      </c>
      <c r="D182" s="39" t="s">
        <v>1399</v>
      </c>
      <c r="E182" s="30" t="s">
        <v>10</v>
      </c>
      <c r="F182" s="35">
        <v>0</v>
      </c>
      <c r="G182" s="35" t="s">
        <v>2626</v>
      </c>
      <c r="H182" s="35" t="s">
        <v>2612</v>
      </c>
      <c r="I182" s="35">
        <v>25</v>
      </c>
      <c r="J182" s="35">
        <f>VALUE(COUNTIF(Validation!$A$2:$H$47,D182))</f>
        <v>0</v>
      </c>
      <c r="K182" s="361">
        <f>IF(OR(M182="RFA",M182="UFA",M182="",M182=0),0,M182)</f>
        <v>0</v>
      </c>
      <c r="L182" s="361">
        <f>IF(OR(N182="RFA",N182="UFA",N182="",N182=0),0,N182)</f>
        <v>0</v>
      </c>
      <c r="M182" s="358" t="s">
        <v>8</v>
      </c>
      <c r="N182" s="358">
        <v>0</v>
      </c>
      <c r="O182" s="358">
        <v>0</v>
      </c>
      <c r="P182" s="358">
        <v>0</v>
      </c>
      <c r="Q182" s="358">
        <v>0</v>
      </c>
      <c r="R182" s="358">
        <v>0</v>
      </c>
      <c r="S182" s="358">
        <v>0</v>
      </c>
      <c r="T182" s="35">
        <f>COUNTIF(M182:S182,"&gt;0")</f>
        <v>0</v>
      </c>
      <c r="V182">
        <f t="shared" si="6"/>
        <v>1</v>
      </c>
      <c r="W182" s="35">
        <f t="shared" si="7"/>
        <v>0</v>
      </c>
      <c r="X182">
        <f t="shared" si="8"/>
        <v>1</v>
      </c>
    </row>
    <row r="183" spans="1:24" ht="15.75" x14ac:dyDescent="0.25">
      <c r="A183" t="str">
        <f>B183&amp;" "&amp;C183</f>
        <v>Johan Larsson</v>
      </c>
      <c r="B183" t="str">
        <f>RIGHT(D183,(LEN(D183)-1)-SEARCH(",",D183,1))</f>
        <v>Johan</v>
      </c>
      <c r="C183" t="str">
        <f>LEFT(D183,SEARCH(",",D183,1)-1)</f>
        <v>Larsson</v>
      </c>
      <c r="D183" s="39" t="s">
        <v>1400</v>
      </c>
      <c r="E183" s="30" t="s">
        <v>10</v>
      </c>
      <c r="F183" s="35">
        <v>0</v>
      </c>
      <c r="G183" s="35" t="s">
        <v>2626</v>
      </c>
      <c r="H183" s="35" t="s">
        <v>2612</v>
      </c>
      <c r="I183" s="35">
        <v>26</v>
      </c>
      <c r="J183" s="35">
        <f>VALUE(COUNTIF(Validation!$A$2:$H$47,D183))</f>
        <v>0</v>
      </c>
      <c r="K183" s="361">
        <f>IF(OR(M183="RFA",M183="UFA",M183="",M183=0),0,M183)</f>
        <v>0</v>
      </c>
      <c r="L183" s="361">
        <f>IF(OR(N183="RFA",N183="UFA",N183="",N183=0),0,N183)</f>
        <v>0</v>
      </c>
      <c r="M183" s="358" t="s">
        <v>8</v>
      </c>
      <c r="N183" s="358">
        <v>0</v>
      </c>
      <c r="O183" s="358">
        <v>0</v>
      </c>
      <c r="P183" s="358">
        <v>0</v>
      </c>
      <c r="Q183" s="358">
        <v>0</v>
      </c>
      <c r="R183" s="358">
        <v>0</v>
      </c>
      <c r="S183" s="358">
        <v>0</v>
      </c>
      <c r="T183" s="35">
        <f>COUNTIF(M183:S183,"&gt;0")</f>
        <v>0</v>
      </c>
      <c r="V183">
        <f t="shared" si="6"/>
        <v>1</v>
      </c>
      <c r="W183" s="35">
        <f t="shared" si="7"/>
        <v>0</v>
      </c>
      <c r="X183">
        <f t="shared" si="8"/>
        <v>1</v>
      </c>
    </row>
    <row r="184" spans="1:24" ht="15.75" x14ac:dyDescent="0.25">
      <c r="A184" t="str">
        <f>B184&amp;" "&amp;C184</f>
        <v>Evan Rodrigues</v>
      </c>
      <c r="B184" t="str">
        <f>RIGHT(D184,(LEN(D184)-1)-SEARCH(",",D184,1))</f>
        <v>Evan</v>
      </c>
      <c r="C184" t="str">
        <f>LEFT(D184,SEARCH(",",D184,1)-1)</f>
        <v>Rodrigues</v>
      </c>
      <c r="D184" s="39" t="s">
        <v>1404</v>
      </c>
      <c r="E184" s="30" t="s">
        <v>10</v>
      </c>
      <c r="F184" s="35">
        <v>0</v>
      </c>
      <c r="G184" s="35" t="s">
        <v>2626</v>
      </c>
      <c r="H184" s="35" t="s">
        <v>2612</v>
      </c>
      <c r="I184" s="35">
        <v>25</v>
      </c>
      <c r="J184" s="35">
        <f>VALUE(COUNTIF(Validation!$A$2:$H$47,D184))</f>
        <v>0</v>
      </c>
      <c r="K184" s="361">
        <f>IF(OR(M184="RFA",M184="UFA",M184="",M184=0),0,M184)</f>
        <v>0</v>
      </c>
      <c r="L184" s="361">
        <f>IF(OR(N184="RFA",N184="UFA",N184="",N184=0),0,N184)</f>
        <v>0</v>
      </c>
      <c r="M184" s="358" t="s">
        <v>8</v>
      </c>
      <c r="N184" s="358">
        <v>0</v>
      </c>
      <c r="O184" s="358">
        <v>0</v>
      </c>
      <c r="P184" s="358">
        <v>0</v>
      </c>
      <c r="Q184" s="358">
        <v>0</v>
      </c>
      <c r="R184" s="358">
        <v>0</v>
      </c>
      <c r="S184" s="358">
        <v>0</v>
      </c>
      <c r="T184" s="35">
        <f>COUNTIF(M184:S184,"&gt;0")</f>
        <v>0</v>
      </c>
      <c r="V184">
        <f t="shared" si="6"/>
        <v>1</v>
      </c>
      <c r="W184" s="35">
        <f t="shared" si="7"/>
        <v>0</v>
      </c>
      <c r="X184">
        <f t="shared" si="8"/>
        <v>1</v>
      </c>
    </row>
    <row r="185" spans="1:24" ht="15.75" x14ac:dyDescent="0.25">
      <c r="A185" t="str">
        <f>B185&amp;" "&amp;C185</f>
        <v>Jake McCabe</v>
      </c>
      <c r="B185" t="str">
        <f>RIGHT(D185,(LEN(D185)-1)-SEARCH(",",D185,1))</f>
        <v>Jake</v>
      </c>
      <c r="C185" t="str">
        <f>LEFT(D185,SEARCH(",",D185,1)-1)</f>
        <v>McCabe</v>
      </c>
      <c r="D185" s="39" t="s">
        <v>1410</v>
      </c>
      <c r="E185" s="30" t="s">
        <v>10</v>
      </c>
      <c r="F185" s="35">
        <v>0</v>
      </c>
      <c r="G185" s="35" t="s">
        <v>2618</v>
      </c>
      <c r="H185" s="35" t="s">
        <v>2612</v>
      </c>
      <c r="I185" s="35">
        <v>25</v>
      </c>
      <c r="J185" s="35">
        <f>VALUE(COUNTIF(Validation!$A$2:$H$47,D185))</f>
        <v>0</v>
      </c>
      <c r="K185" s="361">
        <f>IF(OR(M185="RFA",M185="UFA",M185="",M185=0),0,M185)</f>
        <v>0</v>
      </c>
      <c r="L185" s="361">
        <f>IF(OR(N185="RFA",N185="UFA",N185="",N185=0),0,N185)</f>
        <v>0</v>
      </c>
      <c r="M185" s="358" t="s">
        <v>8</v>
      </c>
      <c r="N185" s="358">
        <v>0</v>
      </c>
      <c r="O185" s="358">
        <v>0</v>
      </c>
      <c r="P185" s="358">
        <v>0</v>
      </c>
      <c r="Q185" s="358">
        <v>0</v>
      </c>
      <c r="R185" s="358">
        <v>0</v>
      </c>
      <c r="S185" s="358">
        <v>0</v>
      </c>
      <c r="T185" s="35">
        <f>COUNTIF(M185:S185,"&gt;0")</f>
        <v>0</v>
      </c>
      <c r="V185">
        <f t="shared" si="6"/>
        <v>1</v>
      </c>
      <c r="W185" s="35">
        <f t="shared" si="7"/>
        <v>0</v>
      </c>
      <c r="X185">
        <f t="shared" si="8"/>
        <v>1</v>
      </c>
    </row>
    <row r="186" spans="1:24" ht="15.75" x14ac:dyDescent="0.25">
      <c r="A186" t="str">
        <f>B186&amp;" "&amp;C186</f>
        <v>Linus Ullmark</v>
      </c>
      <c r="B186" t="str">
        <f>RIGHT(D186,(LEN(D186)-1)-SEARCH(",",D186,1))</f>
        <v>Linus</v>
      </c>
      <c r="C186" t="str">
        <f>LEFT(D186,SEARCH(",",D186,1)-1)</f>
        <v>Ullmark</v>
      </c>
      <c r="D186" s="39" t="s">
        <v>1413</v>
      </c>
      <c r="E186" s="30" t="s">
        <v>10</v>
      </c>
      <c r="F186" s="35">
        <v>0</v>
      </c>
      <c r="G186" s="35" t="s">
        <v>128</v>
      </c>
      <c r="H186" s="35" t="s">
        <v>2612</v>
      </c>
      <c r="I186" s="35">
        <v>25</v>
      </c>
      <c r="J186" s="35">
        <f>VALUE(COUNTIF(Validation!$A$2:$H$47,D186))</f>
        <v>0</v>
      </c>
      <c r="K186" s="361">
        <f>IF(OR(M186="RFA",M186="UFA",M186="",M186=0),0,M186)</f>
        <v>0</v>
      </c>
      <c r="L186" s="361">
        <f>IF(OR(N186="RFA",N186="UFA",N186="",N186=0),0,N186)</f>
        <v>0</v>
      </c>
      <c r="M186" s="358" t="s">
        <v>8</v>
      </c>
      <c r="N186" s="358">
        <v>0</v>
      </c>
      <c r="O186" s="358">
        <v>0</v>
      </c>
      <c r="P186" s="358">
        <v>0</v>
      </c>
      <c r="Q186" s="358">
        <v>0</v>
      </c>
      <c r="R186" s="358">
        <v>0</v>
      </c>
      <c r="S186" s="358">
        <v>0</v>
      </c>
      <c r="T186" s="35">
        <f>COUNTIF(M186:S186,"&gt;0")</f>
        <v>0</v>
      </c>
      <c r="V186">
        <f t="shared" si="6"/>
        <v>1</v>
      </c>
      <c r="W186" s="35">
        <f t="shared" si="7"/>
        <v>0</v>
      </c>
      <c r="X186">
        <f t="shared" si="8"/>
        <v>1</v>
      </c>
    </row>
    <row r="187" spans="1:24" ht="15.75" x14ac:dyDescent="0.25">
      <c r="A187" t="str">
        <f>B187&amp;" "&amp;C187</f>
        <v>Remi Elie</v>
      </c>
      <c r="B187" t="str">
        <f>RIGHT(D187,(LEN(D187)-1)-SEARCH(",",D187,1))</f>
        <v>Remi</v>
      </c>
      <c r="C187" t="str">
        <f>LEFT(D187,SEARCH(",",D187,1)-1)</f>
        <v>Elie</v>
      </c>
      <c r="D187" s="39" t="s">
        <v>2052</v>
      </c>
      <c r="E187" s="30" t="s">
        <v>10</v>
      </c>
      <c r="F187" s="35">
        <v>0</v>
      </c>
      <c r="G187" s="9" t="s">
        <v>2613</v>
      </c>
      <c r="H187" s="9" t="s">
        <v>2619</v>
      </c>
      <c r="I187" s="9">
        <v>24</v>
      </c>
      <c r="J187" s="35">
        <f>VALUE(COUNTIF(Validation!$A$2:$H$47,D187))</f>
        <v>0</v>
      </c>
      <c r="K187" s="361">
        <f>IF(OR(M187="RFA",M187="UFA",M187="",M187=0),0,M187)</f>
        <v>0</v>
      </c>
      <c r="L187" s="361">
        <f>IF(OR(N187="RFA",N187="UFA",N187="",N187=0),0,N187)</f>
        <v>0</v>
      </c>
      <c r="M187" s="358" t="s">
        <v>8</v>
      </c>
      <c r="N187" s="358">
        <v>0</v>
      </c>
      <c r="O187" s="358">
        <v>0</v>
      </c>
      <c r="P187" s="358">
        <v>0</v>
      </c>
      <c r="Q187" s="358">
        <v>0</v>
      </c>
      <c r="R187" s="358">
        <v>0</v>
      </c>
      <c r="S187" s="358">
        <v>0</v>
      </c>
      <c r="T187" s="35">
        <f>COUNTIF(M187:S187,"&gt;0")</f>
        <v>0</v>
      </c>
      <c r="V187">
        <f t="shared" si="6"/>
        <v>1</v>
      </c>
      <c r="W187" s="35">
        <f t="shared" si="7"/>
        <v>0</v>
      </c>
      <c r="X187">
        <f t="shared" si="8"/>
        <v>1</v>
      </c>
    </row>
    <row r="188" spans="1:24" ht="15.75" x14ac:dyDescent="0.25">
      <c r="A188" t="str">
        <f>B188&amp;" "&amp;C188</f>
        <v>Sebastian Aho</v>
      </c>
      <c r="B188" t="str">
        <f>RIGHT(D188,(LEN(D188)-1)-SEARCH(",",D188,1))</f>
        <v>Sebastian</v>
      </c>
      <c r="C188" t="str">
        <f>LEFT(D188,SEARCH(",",D188,1)-1)</f>
        <v>Aho</v>
      </c>
      <c r="D188" s="39" t="s">
        <v>1658</v>
      </c>
      <c r="E188" s="30" t="s">
        <v>11</v>
      </c>
      <c r="F188" s="35">
        <v>0</v>
      </c>
      <c r="G188" s="35" t="s">
        <v>2626</v>
      </c>
      <c r="H188" s="35" t="s">
        <v>2612</v>
      </c>
      <c r="I188" s="35">
        <v>21</v>
      </c>
      <c r="J188" s="35">
        <f>VALUE(COUNTIF(Validation!$A$2:$H$47,D188))</f>
        <v>0</v>
      </c>
      <c r="K188" s="361">
        <f>IF(OR(M188="RFA",M188="UFA",M188="",M188=0),0,M188)</f>
        <v>8454000</v>
      </c>
      <c r="L188" s="361">
        <f>IF(OR(N188="RFA",N188="UFA",N188="",N188=0),0,N188)</f>
        <v>8454000</v>
      </c>
      <c r="M188" s="358">
        <v>8454000</v>
      </c>
      <c r="N188" s="358">
        <v>8454000</v>
      </c>
      <c r="O188" s="358">
        <v>8454000</v>
      </c>
      <c r="P188" s="358">
        <v>8454000</v>
      </c>
      <c r="Q188" s="358">
        <v>8454000</v>
      </c>
      <c r="R188" s="358" t="s">
        <v>7</v>
      </c>
      <c r="S188" s="358">
        <v>0</v>
      </c>
      <c r="T188" s="35">
        <f>COUNTIF(M188:S188,"&gt;0")</f>
        <v>5</v>
      </c>
      <c r="V188">
        <f t="shared" si="6"/>
        <v>2</v>
      </c>
      <c r="W188" s="35">
        <f t="shared" si="7"/>
        <v>0</v>
      </c>
      <c r="X188">
        <f t="shared" si="8"/>
        <v>1</v>
      </c>
    </row>
    <row r="189" spans="1:24" ht="15.75" x14ac:dyDescent="0.25">
      <c r="A189" t="str">
        <f>B189&amp;" "&amp;C189</f>
        <v>Jordan Staal</v>
      </c>
      <c r="B189" t="str">
        <f>RIGHT(D189,(LEN(D189)-1)-SEARCH(",",D189,1))</f>
        <v>Jordan</v>
      </c>
      <c r="C189" t="str">
        <f>LEFT(D189,SEARCH(",",D189,1)-1)</f>
        <v>Staal</v>
      </c>
      <c r="D189" s="39" t="s">
        <v>2916</v>
      </c>
      <c r="E189" s="30" t="s">
        <v>11</v>
      </c>
      <c r="F189" s="35" t="s">
        <v>429</v>
      </c>
      <c r="G189" s="35" t="s">
        <v>2626</v>
      </c>
      <c r="H189" s="35" t="s">
        <v>2612</v>
      </c>
      <c r="I189" s="35">
        <v>30</v>
      </c>
      <c r="J189" s="35">
        <f>VALUE(COUNTIF(Validation!$A$2:$H$47,D189))</f>
        <v>0</v>
      </c>
      <c r="K189" s="361">
        <f>IF(OR(M189="RFA",M189="UFA",M189="",M189=0),0,M189)</f>
        <v>6000000</v>
      </c>
      <c r="L189" s="361">
        <f>IF(OR(N189="RFA",N189="UFA",N189="",N189=0),0,N189)</f>
        <v>6000000</v>
      </c>
      <c r="M189" s="358">
        <v>6000000</v>
      </c>
      <c r="N189" s="358">
        <v>6000000</v>
      </c>
      <c r="O189" s="358">
        <v>6000000</v>
      </c>
      <c r="P189" s="358">
        <v>6000000</v>
      </c>
      <c r="Q189" s="358" t="s">
        <v>7</v>
      </c>
      <c r="R189" s="358">
        <v>0</v>
      </c>
      <c r="S189" s="358">
        <v>0</v>
      </c>
      <c r="T189" s="35">
        <f>COUNTIF(M189:S189,"&gt;0")</f>
        <v>4</v>
      </c>
      <c r="V189">
        <f t="shared" si="6"/>
        <v>1</v>
      </c>
      <c r="W189" s="35">
        <f t="shared" si="7"/>
        <v>0</v>
      </c>
      <c r="X189">
        <f t="shared" si="8"/>
        <v>1</v>
      </c>
    </row>
    <row r="190" spans="1:24" ht="15.75" x14ac:dyDescent="0.25">
      <c r="A190" t="str">
        <f>B190&amp;" "&amp;C190</f>
        <v>Dougie Hamilton</v>
      </c>
      <c r="B190" t="str">
        <f>RIGHT(D190,(LEN(D190)-1)-SEARCH(",",D190,1))</f>
        <v>Dougie</v>
      </c>
      <c r="C190" t="str">
        <f>LEFT(D190,SEARCH(",",D190,1)-1)</f>
        <v>Hamilton</v>
      </c>
      <c r="D190" s="39" t="s">
        <v>1662</v>
      </c>
      <c r="E190" s="30" t="s">
        <v>11</v>
      </c>
      <c r="F190" s="35">
        <v>0</v>
      </c>
      <c r="G190" s="35" t="s">
        <v>2617</v>
      </c>
      <c r="H190" s="35" t="s">
        <v>2612</v>
      </c>
      <c r="I190" s="35">
        <v>26</v>
      </c>
      <c r="J190" s="35">
        <f>VALUE(COUNTIF(Validation!$A$2:$H$47,D190))</f>
        <v>0</v>
      </c>
      <c r="K190" s="361">
        <f>IF(OR(M190="RFA",M190="UFA",M190="",M190=0),0,M190)</f>
        <v>5750000</v>
      </c>
      <c r="L190" s="361">
        <f>IF(OR(N190="RFA",N190="UFA",N190="",N190=0),0,N190)</f>
        <v>5750000</v>
      </c>
      <c r="M190" s="358">
        <v>5750000</v>
      </c>
      <c r="N190" s="358">
        <v>5750000</v>
      </c>
      <c r="O190" s="358" t="s">
        <v>7</v>
      </c>
      <c r="P190" s="358">
        <v>0</v>
      </c>
      <c r="Q190" s="358">
        <v>0</v>
      </c>
      <c r="R190" s="358">
        <v>0</v>
      </c>
      <c r="S190" s="358">
        <v>0</v>
      </c>
      <c r="T190" s="35">
        <f>COUNTIF(M190:S190,"&gt;0")</f>
        <v>2</v>
      </c>
      <c r="V190">
        <f t="shared" si="6"/>
        <v>1</v>
      </c>
      <c r="W190" s="35">
        <f t="shared" si="7"/>
        <v>0</v>
      </c>
      <c r="X190">
        <f t="shared" si="8"/>
        <v>1</v>
      </c>
    </row>
    <row r="191" spans="1:24" ht="15.75" x14ac:dyDescent="0.25">
      <c r="A191" t="str">
        <f>B191&amp;" "&amp;C191</f>
        <v>Teuvo Teravainen</v>
      </c>
      <c r="B191" t="str">
        <f>RIGHT(D191,(LEN(D191)-1)-SEARCH(",",D191,1))</f>
        <v>Teuvo</v>
      </c>
      <c r="C191" t="str">
        <f>LEFT(D191,SEARCH(",",D191,1)-1)</f>
        <v>Teravainen</v>
      </c>
      <c r="D191" s="39" t="s">
        <v>2969</v>
      </c>
      <c r="E191" s="30" t="s">
        <v>11</v>
      </c>
      <c r="F191" s="35">
        <v>0</v>
      </c>
      <c r="G191" s="9" t="s">
        <v>2614</v>
      </c>
      <c r="H191" s="9" t="s">
        <v>2612</v>
      </c>
      <c r="I191" s="9">
        <v>24</v>
      </c>
      <c r="J191" s="35">
        <f>VALUE(COUNTIF(Validation!$A$2:$H$47,D191))</f>
        <v>0</v>
      </c>
      <c r="K191" s="361">
        <f>IF(OR(M191="RFA",M191="UFA",M191="",M191=0),0,M191)</f>
        <v>5400000</v>
      </c>
      <c r="L191" s="361">
        <f>IF(OR(N191="RFA",N191="UFA",N191="",N191=0),0,N191)</f>
        <v>5400000</v>
      </c>
      <c r="M191" s="358">
        <v>5400000</v>
      </c>
      <c r="N191" s="358">
        <v>5400000</v>
      </c>
      <c r="O191" s="358">
        <v>5400000</v>
      </c>
      <c r="P191" s="358">
        <v>5400000</v>
      </c>
      <c r="Q191" s="358">
        <v>5400000</v>
      </c>
      <c r="R191" s="358" t="s">
        <v>7</v>
      </c>
      <c r="S191" s="358">
        <v>0</v>
      </c>
      <c r="T191" s="35">
        <f>COUNTIF(M191:S191,"&gt;0")</f>
        <v>5</v>
      </c>
      <c r="V191">
        <f t="shared" si="6"/>
        <v>1</v>
      </c>
      <c r="W191" s="35">
        <f t="shared" si="7"/>
        <v>0</v>
      </c>
      <c r="X191">
        <f t="shared" si="8"/>
        <v>1</v>
      </c>
    </row>
    <row r="192" spans="1:24" ht="15.75" x14ac:dyDescent="0.25">
      <c r="A192" t="str">
        <f>B192&amp;" "&amp;C192</f>
        <v>Jaccob Slavin</v>
      </c>
      <c r="B192" t="str">
        <f>RIGHT(D192,(LEN(D192)-1)-SEARCH(",",D192,1))</f>
        <v>Jaccob</v>
      </c>
      <c r="C192" t="str">
        <f>LEFT(D192,SEARCH(",",D192,1)-1)</f>
        <v>Slavin</v>
      </c>
      <c r="D192" s="39" t="s">
        <v>1663</v>
      </c>
      <c r="E192" s="30" t="s">
        <v>11</v>
      </c>
      <c r="F192" s="35">
        <v>0</v>
      </c>
      <c r="G192" s="35" t="s">
        <v>2618</v>
      </c>
      <c r="H192" s="35" t="s">
        <v>2612</v>
      </c>
      <c r="I192" s="35">
        <v>25</v>
      </c>
      <c r="J192" s="35">
        <f>VALUE(COUNTIF(Validation!$A$2:$H$47,D192))</f>
        <v>0</v>
      </c>
      <c r="K192" s="361">
        <f>IF(OR(M192="RFA",M192="UFA",M192="",M192=0),0,M192)</f>
        <v>5300000</v>
      </c>
      <c r="L192" s="361">
        <f>IF(OR(N192="RFA",N192="UFA",N192="",N192=0),0,N192)</f>
        <v>5300000</v>
      </c>
      <c r="M192" s="358">
        <v>5300000</v>
      </c>
      <c r="N192" s="358">
        <v>5300000</v>
      </c>
      <c r="O192" s="358">
        <v>5300000</v>
      </c>
      <c r="P192" s="358">
        <v>5300000</v>
      </c>
      <c r="Q192" s="358">
        <v>5300000</v>
      </c>
      <c r="R192" s="358">
        <v>5300000</v>
      </c>
      <c r="S192" s="358" t="s">
        <v>7</v>
      </c>
      <c r="T192" s="35">
        <f>COUNTIF(M192:S192,"&gt;0")</f>
        <v>6</v>
      </c>
      <c r="V192">
        <f t="shared" si="6"/>
        <v>1</v>
      </c>
      <c r="W192" s="35">
        <f t="shared" si="7"/>
        <v>0</v>
      </c>
      <c r="X192">
        <f t="shared" si="8"/>
        <v>1</v>
      </c>
    </row>
    <row r="193" spans="1:24" ht="15.75" x14ac:dyDescent="0.25">
      <c r="A193" t="str">
        <f>B193&amp;" "&amp;C193</f>
        <v>Nino Niederreiter</v>
      </c>
      <c r="B193" t="str">
        <f>RIGHT(D193,(LEN(D193)-1)-SEARCH(",",D193,1))</f>
        <v>Nino</v>
      </c>
      <c r="C193" t="str">
        <f>LEFT(D193,SEARCH(",",D193,1)-1)</f>
        <v>Niederreiter</v>
      </c>
      <c r="D193" s="39" t="s">
        <v>2064</v>
      </c>
      <c r="E193" s="30" t="s">
        <v>11</v>
      </c>
      <c r="F193" s="35">
        <v>0</v>
      </c>
      <c r="G193" s="35" t="s">
        <v>2615</v>
      </c>
      <c r="H193" s="35" t="s">
        <v>2612</v>
      </c>
      <c r="I193" s="35">
        <v>26</v>
      </c>
      <c r="J193" s="35">
        <f>VALUE(COUNTIF(Validation!$A$2:$H$47,D193))</f>
        <v>0</v>
      </c>
      <c r="K193" s="361">
        <f>IF(OR(M193="RFA",M193="UFA",M193="",M193=0),0,M193)</f>
        <v>5250000</v>
      </c>
      <c r="L193" s="361">
        <f>IF(OR(N193="RFA",N193="UFA",N193="",N193=0),0,N193)</f>
        <v>5250000</v>
      </c>
      <c r="M193" s="358">
        <v>5250000</v>
      </c>
      <c r="N193" s="358">
        <v>5250000</v>
      </c>
      <c r="O193" s="358">
        <v>5250000</v>
      </c>
      <c r="P193" s="358" t="s">
        <v>7</v>
      </c>
      <c r="Q193" s="358">
        <v>0</v>
      </c>
      <c r="R193" s="358">
        <v>0</v>
      </c>
      <c r="S193" s="358">
        <v>0</v>
      </c>
      <c r="T193" s="35">
        <f>COUNTIF(M193:S193,"&gt;0")</f>
        <v>3</v>
      </c>
      <c r="V193">
        <f t="shared" si="6"/>
        <v>1</v>
      </c>
      <c r="W193" s="35">
        <f t="shared" si="7"/>
        <v>0</v>
      </c>
      <c r="X193">
        <f t="shared" si="8"/>
        <v>1</v>
      </c>
    </row>
    <row r="194" spans="1:24" ht="15.75" x14ac:dyDescent="0.25">
      <c r="A194" t="str">
        <f>B194&amp;" "&amp;C194</f>
        <v>Justin Faulk</v>
      </c>
      <c r="B194" t="str">
        <f>RIGHT(D194,(LEN(D194)-1)-SEARCH(",",D194,1))</f>
        <v>Justin</v>
      </c>
      <c r="C194" t="str">
        <f>LEFT(D194,SEARCH(",",D194,1)-1)</f>
        <v>Faulk</v>
      </c>
      <c r="D194" s="39" t="s">
        <v>2917</v>
      </c>
      <c r="E194" s="30" t="s">
        <v>11</v>
      </c>
      <c r="F194" s="35" t="s">
        <v>390</v>
      </c>
      <c r="G194" s="35" t="s">
        <v>2617</v>
      </c>
      <c r="H194" s="35" t="s">
        <v>2612</v>
      </c>
      <c r="I194" s="35">
        <v>27</v>
      </c>
      <c r="J194" s="35">
        <f>VALUE(COUNTIF(Validation!$A$2:$H$47,D194))</f>
        <v>0</v>
      </c>
      <c r="K194" s="361">
        <f>IF(OR(M194="RFA",M194="UFA",M194="",M194=0),0,M194)</f>
        <v>4833333</v>
      </c>
      <c r="L194" s="361">
        <f>IF(OR(N194="RFA",N194="UFA",N194="",N194=0),0,N194)</f>
        <v>0</v>
      </c>
      <c r="M194" s="358">
        <v>4833333</v>
      </c>
      <c r="N194" s="358" t="s">
        <v>7</v>
      </c>
      <c r="O194" s="358">
        <v>0</v>
      </c>
      <c r="P194" s="358">
        <v>0</v>
      </c>
      <c r="Q194" s="358">
        <v>0</v>
      </c>
      <c r="R194" s="358">
        <v>0</v>
      </c>
      <c r="S194" s="358">
        <v>0</v>
      </c>
      <c r="T194" s="35">
        <f>COUNTIF(M194:S194,"&gt;0")</f>
        <v>1</v>
      </c>
      <c r="V194">
        <f t="shared" si="6"/>
        <v>1</v>
      </c>
      <c r="W194" s="35">
        <f t="shared" si="7"/>
        <v>0</v>
      </c>
      <c r="X194">
        <f t="shared" si="8"/>
        <v>0</v>
      </c>
    </row>
    <row r="195" spans="1:24" ht="15.75" x14ac:dyDescent="0.25">
      <c r="A195" t="str">
        <f>B195&amp;" "&amp;C195</f>
        <v>Brett Pesce</v>
      </c>
      <c r="B195" t="str">
        <f>RIGHT(D195,(LEN(D195)-1)-SEARCH(",",D195,1))</f>
        <v>Brett</v>
      </c>
      <c r="C195" t="str">
        <f>LEFT(D195,SEARCH(",",D195,1)-1)</f>
        <v>Pesce</v>
      </c>
      <c r="D195" s="39" t="s">
        <v>1665</v>
      </c>
      <c r="E195" s="30" t="s">
        <v>11</v>
      </c>
      <c r="F195" s="35">
        <v>0</v>
      </c>
      <c r="G195" s="9" t="s">
        <v>2617</v>
      </c>
      <c r="H195" s="9" t="s">
        <v>2612</v>
      </c>
      <c r="I195" s="9">
        <v>24</v>
      </c>
      <c r="J195" s="35">
        <f>VALUE(COUNTIF(Validation!$A$2:$H$47,D195))</f>
        <v>0</v>
      </c>
      <c r="K195" s="361">
        <f>IF(OR(M195="RFA",M195="UFA",M195="",M195=0),0,M195)</f>
        <v>4025000</v>
      </c>
      <c r="L195" s="361">
        <f>IF(OR(N195="RFA",N195="UFA",N195="",N195=0),0,N195)</f>
        <v>4025000</v>
      </c>
      <c r="M195" s="358">
        <v>4025000</v>
      </c>
      <c r="N195" s="358">
        <v>4025000</v>
      </c>
      <c r="O195" s="358">
        <v>4025000</v>
      </c>
      <c r="P195" s="358">
        <v>4025000</v>
      </c>
      <c r="Q195" s="358">
        <v>4025000</v>
      </c>
      <c r="R195" s="358" t="s">
        <v>7</v>
      </c>
      <c r="S195" s="358">
        <v>0</v>
      </c>
      <c r="T195" s="35">
        <f>COUNTIF(M195:S195,"&gt;0")</f>
        <v>5</v>
      </c>
      <c r="V195">
        <f t="shared" ref="V195:V258" si="9">COUNTIF($D$3:$D$1490,D195)</f>
        <v>1</v>
      </c>
      <c r="W195" s="35">
        <f t="shared" ref="W195:W258" si="10">IF(LEFT(F195,3)="ELC",1,0)</f>
        <v>0</v>
      </c>
      <c r="X195">
        <f t="shared" ref="X195:X258" si="11">IF(K195=L195,1,0)</f>
        <v>1</v>
      </c>
    </row>
    <row r="196" spans="1:24" ht="15.75" x14ac:dyDescent="0.25">
      <c r="A196" t="str">
        <f>B196&amp;" "&amp;C196</f>
        <v>Andrei Svechnikov</v>
      </c>
      <c r="B196" t="str">
        <f>RIGHT(D196,(LEN(D196)-1)-SEARCH(",",D196,1))</f>
        <v>Andrei</v>
      </c>
      <c r="C196" t="str">
        <f>LEFT(D196,SEARCH(",",D196,1)-1)</f>
        <v>Svechnikov</v>
      </c>
      <c r="D196" s="39" t="s">
        <v>1659</v>
      </c>
      <c r="E196" s="30" t="s">
        <v>11</v>
      </c>
      <c r="F196" s="35" t="s">
        <v>395</v>
      </c>
      <c r="G196" s="35" t="s">
        <v>2615</v>
      </c>
      <c r="H196" s="35" t="s">
        <v>2612</v>
      </c>
      <c r="I196" s="35">
        <v>19</v>
      </c>
      <c r="J196" s="35">
        <f>VALUE(COUNTIF(Validation!$A$2:$H$47,D196))</f>
        <v>0</v>
      </c>
      <c r="K196" s="361">
        <f>IF(OR(M196="RFA",M196="UFA",M196="",M196=0),0,M196)</f>
        <v>3575000</v>
      </c>
      <c r="L196" s="361">
        <f>IF(OR(N196="RFA",N196="UFA",N196="",N196=0),0,N196)</f>
        <v>3575000</v>
      </c>
      <c r="M196" s="358">
        <v>3575000</v>
      </c>
      <c r="N196" s="358">
        <v>3575000</v>
      </c>
      <c r="O196" s="358" t="s">
        <v>8</v>
      </c>
      <c r="P196" s="358">
        <v>0</v>
      </c>
      <c r="Q196" s="358">
        <v>0</v>
      </c>
      <c r="R196" s="358">
        <v>0</v>
      </c>
      <c r="S196" s="358">
        <v>0</v>
      </c>
      <c r="T196" s="35">
        <f>COUNTIF(M196:S196,"&gt;0")</f>
        <v>2</v>
      </c>
      <c r="V196">
        <f t="shared" si="9"/>
        <v>1</v>
      </c>
      <c r="W196" s="35">
        <f t="shared" si="10"/>
        <v>1</v>
      </c>
      <c r="X196">
        <f t="shared" si="11"/>
        <v>1</v>
      </c>
    </row>
    <row r="197" spans="1:24" ht="15.75" x14ac:dyDescent="0.25">
      <c r="A197" t="str">
        <f>B197&amp;" "&amp;C197</f>
        <v>James Reimer</v>
      </c>
      <c r="B197" t="str">
        <f>RIGHT(D197,(LEN(D197)-1)-SEARCH(",",D197,1))</f>
        <v>James</v>
      </c>
      <c r="C197" t="str">
        <f>LEFT(D197,SEARCH(",",D197,1)-1)</f>
        <v>Reimer</v>
      </c>
      <c r="D197" s="39" t="s">
        <v>1485</v>
      </c>
      <c r="E197" s="30" t="s">
        <v>11</v>
      </c>
      <c r="F197" s="35">
        <v>0</v>
      </c>
      <c r="G197" s="35" t="s">
        <v>128</v>
      </c>
      <c r="H197" s="35" t="s">
        <v>2612</v>
      </c>
      <c r="I197" s="35">
        <v>31</v>
      </c>
      <c r="J197" s="35">
        <f>VALUE(COUNTIF(Validation!$A$2:$H$47,D197))</f>
        <v>0</v>
      </c>
      <c r="K197" s="361">
        <f>IF(OR(M197="RFA",M197="UFA",M197="",M197=0),0,M197)</f>
        <v>3400000</v>
      </c>
      <c r="L197" s="361">
        <f>IF(OR(N197="RFA",N197="UFA",N197="",N197=0),0,N197)</f>
        <v>3400000</v>
      </c>
      <c r="M197" s="358">
        <v>3400000</v>
      </c>
      <c r="N197" s="358">
        <v>3400000</v>
      </c>
      <c r="O197" s="358" t="s">
        <v>7</v>
      </c>
      <c r="P197" s="358">
        <v>0</v>
      </c>
      <c r="Q197" s="358">
        <v>0</v>
      </c>
      <c r="R197" s="358">
        <v>0</v>
      </c>
      <c r="S197" s="358">
        <v>0</v>
      </c>
      <c r="T197" s="35">
        <f>COUNTIF(M197:S197,"&gt;0")</f>
        <v>2</v>
      </c>
      <c r="V197">
        <f t="shared" si="9"/>
        <v>1</v>
      </c>
      <c r="W197" s="35">
        <f t="shared" si="10"/>
        <v>0</v>
      </c>
      <c r="X197">
        <f t="shared" si="11"/>
        <v>1</v>
      </c>
    </row>
    <row r="198" spans="1:24" ht="15.75" x14ac:dyDescent="0.25">
      <c r="A198" t="str">
        <f>B198&amp;" "&amp;C198</f>
        <v>Petr Mrázek</v>
      </c>
      <c r="B198" t="str">
        <f>RIGHT(D198,(LEN(D198)-1)-SEARCH(",",D198,1))</f>
        <v>Petr</v>
      </c>
      <c r="C198" t="str">
        <f>LEFT(D198,SEARCH(",",D198,1)-1)</f>
        <v>Mrázek</v>
      </c>
      <c r="D198" s="39" t="s">
        <v>1668</v>
      </c>
      <c r="E198" s="30" t="s">
        <v>11</v>
      </c>
      <c r="F198" s="35">
        <v>0</v>
      </c>
      <c r="G198" s="9" t="s">
        <v>128</v>
      </c>
      <c r="H198" s="9" t="s">
        <v>2612</v>
      </c>
      <c r="I198" s="9">
        <v>27</v>
      </c>
      <c r="J198" s="35">
        <f>VALUE(COUNTIF(Validation!$A$2:$H$47,D198))</f>
        <v>0</v>
      </c>
      <c r="K198" s="361">
        <f>IF(OR(M198="RFA",M198="UFA",M198="",M198=0),0,M198)</f>
        <v>3125000</v>
      </c>
      <c r="L198" s="361">
        <f>IF(OR(N198="RFA",N198="UFA",N198="",N198=0),0,N198)</f>
        <v>3125000</v>
      </c>
      <c r="M198" s="358">
        <v>3125000</v>
      </c>
      <c r="N198" s="358">
        <v>3125000</v>
      </c>
      <c r="O198" s="358" t="s">
        <v>7</v>
      </c>
      <c r="P198" s="358">
        <v>0</v>
      </c>
      <c r="Q198" s="358">
        <v>0</v>
      </c>
      <c r="R198" s="358">
        <v>0</v>
      </c>
      <c r="S198" s="358">
        <v>0</v>
      </c>
      <c r="T198" s="35">
        <f>COUNTIF(M198:S198,"&gt;0")</f>
        <v>2</v>
      </c>
      <c r="V198">
        <f t="shared" si="9"/>
        <v>1</v>
      </c>
      <c r="W198" s="35">
        <f t="shared" si="10"/>
        <v>0</v>
      </c>
      <c r="X198">
        <f t="shared" si="11"/>
        <v>1</v>
      </c>
    </row>
    <row r="199" spans="1:24" ht="15.75" x14ac:dyDescent="0.25">
      <c r="A199" t="str">
        <f>B199&amp;" "&amp;C199</f>
        <v>Erik Haula</v>
      </c>
      <c r="B199" t="str">
        <f>RIGHT(D199,(LEN(D199)-1)-SEARCH(",",D199,1))</f>
        <v>Erik</v>
      </c>
      <c r="C199" t="str">
        <f>LEFT(D199,SEARCH(",",D199,1)-1)</f>
        <v>Haula</v>
      </c>
      <c r="D199" s="39" t="s">
        <v>2476</v>
      </c>
      <c r="E199" s="30" t="s">
        <v>11</v>
      </c>
      <c r="F199" s="35">
        <v>0</v>
      </c>
      <c r="G199" s="9" t="s">
        <v>2626</v>
      </c>
      <c r="H199" s="9" t="s">
        <v>2612</v>
      </c>
      <c r="I199" s="9">
        <v>28</v>
      </c>
      <c r="J199" s="35">
        <f>VALUE(COUNTIF(Validation!$A$2:$H$47,D199))</f>
        <v>0</v>
      </c>
      <c r="K199" s="361">
        <f>IF(OR(M199="RFA",M199="UFA",M199="",M199=0),0,M199)</f>
        <v>2750000</v>
      </c>
      <c r="L199" s="361">
        <f>IF(OR(N199="RFA",N199="UFA",N199="",N199=0),0,N199)</f>
        <v>0</v>
      </c>
      <c r="M199" s="358">
        <v>2750000</v>
      </c>
      <c r="N199" s="358" t="s">
        <v>7</v>
      </c>
      <c r="O199" s="358">
        <v>0</v>
      </c>
      <c r="P199" s="358">
        <v>0</v>
      </c>
      <c r="Q199" s="358">
        <v>0</v>
      </c>
      <c r="R199" s="358">
        <v>0</v>
      </c>
      <c r="S199" s="358">
        <v>0</v>
      </c>
      <c r="T199" s="35">
        <f>COUNTIF(M199:S199,"&gt;0")</f>
        <v>1</v>
      </c>
      <c r="V199">
        <f t="shared" si="9"/>
        <v>1</v>
      </c>
      <c r="W199" s="35">
        <f t="shared" si="10"/>
        <v>0</v>
      </c>
      <c r="X199">
        <f t="shared" si="11"/>
        <v>0</v>
      </c>
    </row>
    <row r="200" spans="1:24" ht="15.75" x14ac:dyDescent="0.25">
      <c r="A200" t="str">
        <f>B200&amp;" "&amp;C200</f>
        <v>Trevor vanRiemsdyk</v>
      </c>
      <c r="B200" t="str">
        <f>RIGHT(D200,(LEN(D200)-1)-SEARCH(",",D200,1))</f>
        <v>Trevor</v>
      </c>
      <c r="C200" t="str">
        <f>LEFT(D200,SEARCH(",",D200,1)-1)</f>
        <v>vanRiemsdyk</v>
      </c>
      <c r="D200" s="39" t="s">
        <v>2893</v>
      </c>
      <c r="E200" s="30" t="s">
        <v>11</v>
      </c>
      <c r="F200" s="35">
        <v>0</v>
      </c>
      <c r="G200" s="35" t="s">
        <v>2617</v>
      </c>
      <c r="H200" s="35" t="s">
        <v>2612</v>
      </c>
      <c r="I200" s="35">
        <v>27</v>
      </c>
      <c r="J200" s="35">
        <f>VALUE(COUNTIF(Validation!$A$2:$H$47,D200))</f>
        <v>0</v>
      </c>
      <c r="K200" s="361">
        <f>IF(OR(M200="RFA",M200="UFA",M200="",M200=0),0,M200)</f>
        <v>2300000</v>
      </c>
      <c r="L200" s="361">
        <f>IF(OR(N200="RFA",N200="UFA",N200="",N200=0),0,N200)</f>
        <v>0</v>
      </c>
      <c r="M200" s="358">
        <v>2300000</v>
      </c>
      <c r="N200" s="358" t="s">
        <v>7</v>
      </c>
      <c r="O200" s="358">
        <v>0</v>
      </c>
      <c r="P200" s="358">
        <v>0</v>
      </c>
      <c r="Q200" s="358">
        <v>0</v>
      </c>
      <c r="R200" s="358">
        <v>0</v>
      </c>
      <c r="S200" s="358">
        <v>0</v>
      </c>
      <c r="T200" s="35">
        <f>COUNTIF(M200:S200,"&gt;0")</f>
        <v>1</v>
      </c>
      <c r="V200">
        <f t="shared" si="9"/>
        <v>1</v>
      </c>
      <c r="W200" s="35">
        <f t="shared" si="10"/>
        <v>0</v>
      </c>
      <c r="X200">
        <f t="shared" si="11"/>
        <v>0</v>
      </c>
    </row>
    <row r="201" spans="1:24" ht="15.75" x14ac:dyDescent="0.25">
      <c r="A201" t="str">
        <f>B201&amp;" "&amp;C201</f>
        <v>Jordan Martinook</v>
      </c>
      <c r="B201" t="str">
        <f>RIGHT(D201,(LEN(D201)-1)-SEARCH(",",D201,1))</f>
        <v>Jordan</v>
      </c>
      <c r="C201" t="str">
        <f>LEFT(D201,SEARCH(",",D201,1)-1)</f>
        <v>Martinook</v>
      </c>
      <c r="D201" s="39" t="s">
        <v>1657</v>
      </c>
      <c r="E201" s="30" t="s">
        <v>11</v>
      </c>
      <c r="F201" s="35">
        <v>0</v>
      </c>
      <c r="G201" s="35" t="s">
        <v>2676</v>
      </c>
      <c r="H201" s="35" t="s">
        <v>2612</v>
      </c>
      <c r="I201" s="35">
        <v>26</v>
      </c>
      <c r="J201" s="35">
        <f>VALUE(COUNTIF(Validation!$A$2:$H$47,D201))</f>
        <v>0</v>
      </c>
      <c r="K201" s="361">
        <f>IF(OR(M201="RFA",M201="UFA",M201="",M201=0),0,M201)</f>
        <v>2000000</v>
      </c>
      <c r="L201" s="361">
        <f>IF(OR(N201="RFA",N201="UFA",N201="",N201=0),0,N201)</f>
        <v>2000000</v>
      </c>
      <c r="M201" s="358">
        <v>2000000</v>
      </c>
      <c r="N201" s="358">
        <v>2000000</v>
      </c>
      <c r="O201" s="358" t="s">
        <v>7</v>
      </c>
      <c r="P201" s="358">
        <v>0</v>
      </c>
      <c r="Q201" s="358">
        <v>0</v>
      </c>
      <c r="R201" s="358">
        <v>0</v>
      </c>
      <c r="S201" s="358">
        <v>0</v>
      </c>
      <c r="T201" s="35">
        <f>COUNTIF(M201:S201,"&gt;0")</f>
        <v>2</v>
      </c>
      <c r="V201">
        <f t="shared" si="9"/>
        <v>1</v>
      </c>
      <c r="W201" s="35">
        <f t="shared" si="10"/>
        <v>0</v>
      </c>
      <c r="X201">
        <f t="shared" si="11"/>
        <v>1</v>
      </c>
    </row>
    <row r="202" spans="1:24" ht="15.75" x14ac:dyDescent="0.25">
      <c r="A202" t="str">
        <f>B202&amp;" "&amp;C202</f>
        <v>Martin Necas</v>
      </c>
      <c r="B202" t="str">
        <f>RIGHT(D202,(LEN(D202)-1)-SEARCH(",",D202,1))</f>
        <v>Martin</v>
      </c>
      <c r="C202" t="str">
        <f>LEFT(D202,SEARCH(",",D202,1)-1)</f>
        <v>Necas</v>
      </c>
      <c r="D202" s="39" t="s">
        <v>1670</v>
      </c>
      <c r="E202" s="30" t="s">
        <v>11</v>
      </c>
      <c r="F202" s="35" t="s">
        <v>395</v>
      </c>
      <c r="G202" s="35" t="s">
        <v>73</v>
      </c>
      <c r="H202" s="35" t="s">
        <v>2612</v>
      </c>
      <c r="I202" s="35">
        <v>20</v>
      </c>
      <c r="J202" s="35">
        <f>VALUE(COUNTIF(Validation!$A$2:$H$47,D202))</f>
        <v>0</v>
      </c>
      <c r="K202" s="361">
        <f>IF(OR(M202="RFA",M202="UFA",M202="",M202=0),0,M202)</f>
        <v>1400833</v>
      </c>
      <c r="L202" s="361">
        <f>IF(OR(N202="RFA",N202="UFA",N202="",N202=0),0,N202)</f>
        <v>1400833</v>
      </c>
      <c r="M202" s="358">
        <v>1400833</v>
      </c>
      <c r="N202" s="358">
        <v>1400833</v>
      </c>
      <c r="O202" s="358">
        <v>1400833</v>
      </c>
      <c r="P202" s="358" t="s">
        <v>8</v>
      </c>
      <c r="Q202" s="358">
        <v>0</v>
      </c>
      <c r="R202" s="358">
        <v>0</v>
      </c>
      <c r="S202" s="358">
        <v>0</v>
      </c>
      <c r="T202" s="35">
        <f>COUNTIF(M202:S202,"&gt;0")</f>
        <v>3</v>
      </c>
      <c r="V202">
        <f t="shared" si="9"/>
        <v>1</v>
      </c>
      <c r="W202" s="35">
        <f t="shared" si="10"/>
        <v>1</v>
      </c>
      <c r="X202">
        <f t="shared" si="11"/>
        <v>1</v>
      </c>
    </row>
    <row r="203" spans="1:24" ht="15.75" x14ac:dyDescent="0.25">
      <c r="A203" t="str">
        <f>B203&amp;" "&amp;C203</f>
        <v>Jake Bean</v>
      </c>
      <c r="B203" t="str">
        <f>RIGHT(D203,(LEN(D203)-1)-SEARCH(",",D203,1))</f>
        <v>Jake</v>
      </c>
      <c r="C203" t="str">
        <f>LEFT(D203,SEARCH(",",D203,1)-1)</f>
        <v>Bean</v>
      </c>
      <c r="D203" s="39" t="s">
        <v>1672</v>
      </c>
      <c r="E203" s="30" t="s">
        <v>11</v>
      </c>
      <c r="F203" s="35" t="s">
        <v>395</v>
      </c>
      <c r="G203" s="35" t="s">
        <v>2618</v>
      </c>
      <c r="H203" s="35" t="s">
        <v>2619</v>
      </c>
      <c r="I203" s="35">
        <v>20</v>
      </c>
      <c r="J203" s="35">
        <f>VALUE(COUNTIF(Validation!$A$2:$H$47,D203))</f>
        <v>0</v>
      </c>
      <c r="K203" s="361">
        <f>IF(OR(M203="RFA",M203="UFA",M203="",M203=0),0,M203)</f>
        <v>1363333</v>
      </c>
      <c r="L203" s="361">
        <f>IF(OR(N203="RFA",N203="UFA",N203="",N203=0),0,N203)</f>
        <v>1363333</v>
      </c>
      <c r="M203" s="358">
        <v>1363333</v>
      </c>
      <c r="N203" s="358">
        <v>1363333</v>
      </c>
      <c r="O203" s="358" t="s">
        <v>8</v>
      </c>
      <c r="P203" s="358">
        <v>0</v>
      </c>
      <c r="Q203" s="358">
        <v>0</v>
      </c>
      <c r="R203" s="358">
        <v>0</v>
      </c>
      <c r="S203" s="358">
        <v>0</v>
      </c>
      <c r="T203" s="35">
        <f>COUNTIF(M203:S203,"&gt;0")</f>
        <v>2</v>
      </c>
      <c r="V203">
        <f t="shared" si="9"/>
        <v>1</v>
      </c>
      <c r="W203" s="35">
        <f t="shared" si="10"/>
        <v>1</v>
      </c>
      <c r="X203">
        <f t="shared" si="11"/>
        <v>1</v>
      </c>
    </row>
    <row r="204" spans="1:24" ht="15.75" x14ac:dyDescent="0.25">
      <c r="A204" t="str">
        <f>B204&amp;" "&amp;C204</f>
        <v>Julien Gauthier</v>
      </c>
      <c r="B204" t="str">
        <f>RIGHT(D204,(LEN(D204)-1)-SEARCH(",",D204,1))</f>
        <v>Julien</v>
      </c>
      <c r="C204" t="str">
        <f>LEFT(D204,SEARCH(",",D204,1)-1)</f>
        <v>Gauthier</v>
      </c>
      <c r="D204" s="39" t="s">
        <v>1671</v>
      </c>
      <c r="E204" s="30" t="s">
        <v>11</v>
      </c>
      <c r="F204" s="35" t="s">
        <v>395</v>
      </c>
      <c r="G204" s="35" t="s">
        <v>2611</v>
      </c>
      <c r="H204" s="35" t="s">
        <v>2619</v>
      </c>
      <c r="I204" s="35">
        <v>21</v>
      </c>
      <c r="J204" s="35">
        <f>VALUE(COUNTIF(Validation!$A$2:$H$47,D204))</f>
        <v>0</v>
      </c>
      <c r="K204" s="361">
        <f>IF(OR(M204="RFA",M204="UFA",M204="",M204=0),0,M204)</f>
        <v>1163333</v>
      </c>
      <c r="L204" s="361">
        <f>IF(OR(N204="RFA",N204="UFA",N204="",N204=0),0,N204)</f>
        <v>1163333</v>
      </c>
      <c r="M204" s="358">
        <v>1163333</v>
      </c>
      <c r="N204" s="358">
        <v>1163333</v>
      </c>
      <c r="O204" s="358" t="s">
        <v>8</v>
      </c>
      <c r="P204" s="358">
        <v>0</v>
      </c>
      <c r="Q204" s="358">
        <v>0</v>
      </c>
      <c r="R204" s="358">
        <v>0</v>
      </c>
      <c r="S204" s="358">
        <v>0</v>
      </c>
      <c r="T204" s="35">
        <f>COUNTIF(M204:S204,"&gt;0")</f>
        <v>2</v>
      </c>
      <c r="V204">
        <f t="shared" si="9"/>
        <v>1</v>
      </c>
      <c r="W204" s="35">
        <f t="shared" si="10"/>
        <v>1</v>
      </c>
      <c r="X204">
        <f t="shared" si="11"/>
        <v>1</v>
      </c>
    </row>
    <row r="205" spans="1:24" ht="15.75" x14ac:dyDescent="0.25">
      <c r="A205" t="str">
        <f>B205&amp;" "&amp;C205</f>
        <v>Eetu Luostarinen</v>
      </c>
      <c r="B205" t="str">
        <f>RIGHT(D205,(LEN(D205)-1)-SEARCH(",",D205,1))</f>
        <v>Eetu</v>
      </c>
      <c r="C205" t="str">
        <f>LEFT(D205,SEARCH(",",D205,1)-1)</f>
        <v>Luostarinen</v>
      </c>
      <c r="D205" s="39" t="s">
        <v>2816</v>
      </c>
      <c r="E205" s="30" t="s">
        <v>11</v>
      </c>
      <c r="F205" s="35" t="s">
        <v>395</v>
      </c>
      <c r="G205" s="35" t="s">
        <v>73</v>
      </c>
      <c r="H205" s="35" t="s">
        <v>2619</v>
      </c>
      <c r="I205" s="35">
        <v>20</v>
      </c>
      <c r="J205" s="35">
        <f>VALUE(COUNTIF(Validation!$A$2:$H$47,D205))</f>
        <v>0</v>
      </c>
      <c r="K205" s="361">
        <f>IF(OR(M205="RFA",M205="UFA",M205="",M205=0),0,M205)</f>
        <v>925000</v>
      </c>
      <c r="L205" s="361">
        <f>IF(OR(N205="RFA",N205="UFA",N205="",N205=0),0,N205)</f>
        <v>925000</v>
      </c>
      <c r="M205" s="358">
        <v>925000</v>
      </c>
      <c r="N205" s="358">
        <v>925000</v>
      </c>
      <c r="O205" s="358">
        <v>925000</v>
      </c>
      <c r="P205" s="358" t="s">
        <v>8</v>
      </c>
      <c r="Q205" s="358">
        <v>0</v>
      </c>
      <c r="R205" s="358">
        <v>0</v>
      </c>
      <c r="S205" s="358">
        <v>0</v>
      </c>
      <c r="T205" s="35">
        <f>COUNTIF(M205:S205,"&gt;0")</f>
        <v>3</v>
      </c>
      <c r="V205">
        <f t="shared" si="9"/>
        <v>1</v>
      </c>
      <c r="W205" s="35">
        <f t="shared" si="10"/>
        <v>1</v>
      </c>
      <c r="X205">
        <f t="shared" si="11"/>
        <v>1</v>
      </c>
    </row>
    <row r="206" spans="1:24" ht="15.75" x14ac:dyDescent="0.25">
      <c r="A206" t="str">
        <f>B206&amp;" "&amp;C206</f>
        <v>Jacob Pritchard</v>
      </c>
      <c r="B206" t="str">
        <f>RIGHT(D206,(LEN(D206)-1)-SEARCH(",",D206,1))</f>
        <v>Jacob</v>
      </c>
      <c r="C206" t="str">
        <f>LEFT(D206,SEARCH(",",D206,1)-1)</f>
        <v>Pritchard</v>
      </c>
      <c r="D206" s="39" t="s">
        <v>2817</v>
      </c>
      <c r="E206" s="30" t="s">
        <v>11</v>
      </c>
      <c r="F206" s="35" t="s">
        <v>395</v>
      </c>
      <c r="G206" s="35" t="s">
        <v>2613</v>
      </c>
      <c r="H206" s="35" t="s">
        <v>2619</v>
      </c>
      <c r="I206" s="35">
        <v>24</v>
      </c>
      <c r="J206" s="35">
        <f>VALUE(COUNTIF(Validation!$A$2:$H$47,D206))</f>
        <v>0</v>
      </c>
      <c r="K206" s="361">
        <f>IF(OR(M206="RFA",M206="UFA",M206="",M206=0),0,M206)</f>
        <v>925000</v>
      </c>
      <c r="L206" s="361">
        <f>IF(OR(N206="RFA",N206="UFA",N206="",N206=0),0,N206)</f>
        <v>0</v>
      </c>
      <c r="M206" s="358">
        <v>925000</v>
      </c>
      <c r="N206" s="358" t="s">
        <v>8</v>
      </c>
      <c r="O206" s="358">
        <v>0</v>
      </c>
      <c r="P206" s="358">
        <v>0</v>
      </c>
      <c r="Q206" s="358">
        <v>0</v>
      </c>
      <c r="R206" s="358">
        <v>0</v>
      </c>
      <c r="S206" s="358">
        <v>0</v>
      </c>
      <c r="T206" s="35">
        <f>COUNTIF(M206:S206,"&gt;0")</f>
        <v>1</v>
      </c>
      <c r="V206">
        <f t="shared" si="9"/>
        <v>1</v>
      </c>
      <c r="W206" s="35">
        <f t="shared" si="10"/>
        <v>1</v>
      </c>
      <c r="X206">
        <f t="shared" si="11"/>
        <v>0</v>
      </c>
    </row>
    <row r="207" spans="1:24" ht="15.75" x14ac:dyDescent="0.25">
      <c r="A207" t="str">
        <f>B207&amp;" "&amp;C207</f>
        <v>Stelio Mattheos</v>
      </c>
      <c r="B207" t="str">
        <f>RIGHT(D207,(LEN(D207)-1)-SEARCH(",",D207,1))</f>
        <v>Stelio</v>
      </c>
      <c r="C207" t="str">
        <f>LEFT(D207,SEARCH(",",D207,1)-1)</f>
        <v>Mattheos</v>
      </c>
      <c r="D207" s="39" t="s">
        <v>2818</v>
      </c>
      <c r="E207" s="30" t="s">
        <v>11</v>
      </c>
      <c r="F207" s="35" t="s">
        <v>395</v>
      </c>
      <c r="G207" s="35" t="s">
        <v>73</v>
      </c>
      <c r="H207" s="35" t="s">
        <v>2619</v>
      </c>
      <c r="I207" s="35">
        <v>20</v>
      </c>
      <c r="J207" s="35">
        <f>VALUE(COUNTIF(Validation!$A$2:$H$47,D207))</f>
        <v>0</v>
      </c>
      <c r="K207" s="361">
        <f>IF(OR(M207="RFA",M207="UFA",M207="",M207=0),0,M207)</f>
        <v>925000</v>
      </c>
      <c r="L207" s="361">
        <f>IF(OR(N207="RFA",N207="UFA",N207="",N207=0),0,N207)</f>
        <v>925000</v>
      </c>
      <c r="M207" s="358">
        <v>925000</v>
      </c>
      <c r="N207" s="358">
        <v>925000</v>
      </c>
      <c r="O207" s="358">
        <v>925000</v>
      </c>
      <c r="P207" s="358" t="s">
        <v>8</v>
      </c>
      <c r="Q207" s="358">
        <v>0</v>
      </c>
      <c r="R207" s="358">
        <v>0</v>
      </c>
      <c r="S207" s="358">
        <v>0</v>
      </c>
      <c r="T207" s="35">
        <f>COUNTIF(M207:S207,"&gt;0")</f>
        <v>3</v>
      </c>
      <c r="V207">
        <f t="shared" si="9"/>
        <v>1</v>
      </c>
      <c r="W207" s="35">
        <f t="shared" si="10"/>
        <v>1</v>
      </c>
      <c r="X207">
        <f t="shared" si="11"/>
        <v>1</v>
      </c>
    </row>
    <row r="208" spans="1:24" ht="15.75" x14ac:dyDescent="0.25">
      <c r="A208" t="str">
        <f>B208&amp;" "&amp;C208</f>
        <v>Janne Kuokkanen</v>
      </c>
      <c r="B208" t="str">
        <f>RIGHT(D208,(LEN(D208)-1)-SEARCH(",",D208,1))</f>
        <v>Janne</v>
      </c>
      <c r="C208" t="str">
        <f>LEFT(D208,SEARCH(",",D208,1)-1)</f>
        <v>Kuokkanen</v>
      </c>
      <c r="D208" s="39" t="s">
        <v>1674</v>
      </c>
      <c r="E208" s="30" t="s">
        <v>11</v>
      </c>
      <c r="F208" s="35" t="s">
        <v>395</v>
      </c>
      <c r="G208" s="35" t="s">
        <v>2626</v>
      </c>
      <c r="H208" s="35" t="s">
        <v>2619</v>
      </c>
      <c r="I208" s="35">
        <v>21</v>
      </c>
      <c r="J208" s="35">
        <f>VALUE(COUNTIF(Validation!$A$2:$H$47,D208))</f>
        <v>0</v>
      </c>
      <c r="K208" s="361">
        <f>IF(OR(M208="RFA",M208="UFA",M208="",M208=0),0,M208)</f>
        <v>894166</v>
      </c>
      <c r="L208" s="361">
        <f>IF(OR(N208="RFA",N208="UFA",N208="",N208=0),0,N208)</f>
        <v>894166</v>
      </c>
      <c r="M208" s="358">
        <v>894166</v>
      </c>
      <c r="N208" s="358">
        <v>894166</v>
      </c>
      <c r="O208" s="358" t="s">
        <v>8</v>
      </c>
      <c r="P208" s="358">
        <v>0</v>
      </c>
      <c r="Q208" s="358">
        <v>0</v>
      </c>
      <c r="R208" s="358">
        <v>0</v>
      </c>
      <c r="S208" s="358">
        <v>0</v>
      </c>
      <c r="T208" s="35">
        <f>COUNTIF(M208:S208,"&gt;0")</f>
        <v>2</v>
      </c>
      <c r="V208">
        <f t="shared" si="9"/>
        <v>1</v>
      </c>
      <c r="W208" s="35">
        <f t="shared" si="10"/>
        <v>1</v>
      </c>
      <c r="X208">
        <f t="shared" si="11"/>
        <v>1</v>
      </c>
    </row>
    <row r="209" spans="1:24" ht="15.75" x14ac:dyDescent="0.25">
      <c r="A209" t="str">
        <f>B209&amp;" "&amp;C209</f>
        <v>Jesper Sellgren</v>
      </c>
      <c r="B209" t="str">
        <f>RIGHT(D209,(LEN(D209)-1)-SEARCH(",",D209,1))</f>
        <v>Jesper</v>
      </c>
      <c r="C209" t="str">
        <f>LEFT(D209,SEARCH(",",D209,1)-1)</f>
        <v>Sellgren</v>
      </c>
      <c r="D209" s="39" t="s">
        <v>2819</v>
      </c>
      <c r="E209" s="30" t="s">
        <v>11</v>
      </c>
      <c r="F209" s="35" t="s">
        <v>395</v>
      </c>
      <c r="G209" s="35" t="s">
        <v>82</v>
      </c>
      <c r="H209" s="35" t="s">
        <v>2619</v>
      </c>
      <c r="I209" s="35">
        <v>21</v>
      </c>
      <c r="J209" s="35">
        <f>VALUE(COUNTIF(Validation!$A$2:$H$47,D209))</f>
        <v>0</v>
      </c>
      <c r="K209" s="361">
        <f>IF(OR(M209="RFA",M209="UFA",M209="",M209=0),0,M209)</f>
        <v>875000</v>
      </c>
      <c r="L209" s="361">
        <f>IF(OR(N209="RFA",N209="UFA",N209="",N209=0),0,N209)</f>
        <v>875000</v>
      </c>
      <c r="M209" s="358">
        <v>875000</v>
      </c>
      <c r="N209" s="358">
        <v>875000</v>
      </c>
      <c r="O209" s="358">
        <v>875000</v>
      </c>
      <c r="P209" s="358" t="s">
        <v>8</v>
      </c>
      <c r="Q209" s="358">
        <v>0</v>
      </c>
      <c r="R209" s="358">
        <v>0</v>
      </c>
      <c r="S209" s="358">
        <v>0</v>
      </c>
      <c r="T209" s="35">
        <f>COUNTIF(M209:S209,"&gt;0")</f>
        <v>3</v>
      </c>
      <c r="V209">
        <f t="shared" si="9"/>
        <v>1</v>
      </c>
      <c r="W209" s="35">
        <f t="shared" si="10"/>
        <v>1</v>
      </c>
      <c r="X209">
        <f t="shared" si="11"/>
        <v>1</v>
      </c>
    </row>
    <row r="210" spans="1:24" ht="15.75" x14ac:dyDescent="0.25">
      <c r="A210" t="str">
        <f>B210&amp;" "&amp;C210</f>
        <v>Warren Foegele</v>
      </c>
      <c r="B210" t="str">
        <f>RIGHT(D210,(LEN(D210)-1)-SEARCH(",",D210,1))</f>
        <v>Warren</v>
      </c>
      <c r="C210" t="str">
        <f>LEFT(D210,SEARCH(",",D210,1)-1)</f>
        <v>Foegele</v>
      </c>
      <c r="D210" s="39" t="s">
        <v>1678</v>
      </c>
      <c r="E210" s="30" t="s">
        <v>11</v>
      </c>
      <c r="F210" s="35" t="s">
        <v>412</v>
      </c>
      <c r="G210" s="35" t="s">
        <v>2613</v>
      </c>
      <c r="H210" s="35" t="s">
        <v>2612</v>
      </c>
      <c r="I210" s="35">
        <v>23</v>
      </c>
      <c r="J210" s="35">
        <f>VALUE(COUNTIF(Validation!$A$2:$H$47,D210))</f>
        <v>0</v>
      </c>
      <c r="K210" s="361">
        <f>IF(OR(M210="RFA",M210="UFA",M210="",M210=0),0,M210)</f>
        <v>800000</v>
      </c>
      <c r="L210" s="361">
        <f>IF(OR(N210="RFA",N210="UFA",N210="",N210=0),0,N210)</f>
        <v>0</v>
      </c>
      <c r="M210" s="358">
        <v>800000</v>
      </c>
      <c r="N210" s="358" t="s">
        <v>8</v>
      </c>
      <c r="O210" s="358">
        <v>0</v>
      </c>
      <c r="P210" s="358">
        <v>0</v>
      </c>
      <c r="Q210" s="358">
        <v>0</v>
      </c>
      <c r="R210" s="358">
        <v>0</v>
      </c>
      <c r="S210" s="358">
        <v>0</v>
      </c>
      <c r="T210" s="35">
        <f>COUNTIF(M210:S210,"&gt;0")</f>
        <v>1</v>
      </c>
      <c r="V210">
        <f t="shared" si="9"/>
        <v>1</v>
      </c>
      <c r="W210" s="35">
        <f t="shared" si="10"/>
        <v>1</v>
      </c>
      <c r="X210">
        <f t="shared" si="11"/>
        <v>0</v>
      </c>
    </row>
    <row r="211" spans="1:24" ht="15.75" x14ac:dyDescent="0.25">
      <c r="A211" t="str">
        <f>B211&amp;" "&amp;C211</f>
        <v>Morgan Geekie</v>
      </c>
      <c r="B211" t="str">
        <f>RIGHT(D211,(LEN(D211)-1)-SEARCH(",",D211,1))</f>
        <v>Morgan</v>
      </c>
      <c r="C211" t="str">
        <f>LEFT(D211,SEARCH(",",D211,1)-1)</f>
        <v>Geekie</v>
      </c>
      <c r="D211" s="39" t="s">
        <v>1675</v>
      </c>
      <c r="E211" s="30" t="s">
        <v>11</v>
      </c>
      <c r="F211" s="35" t="s">
        <v>395</v>
      </c>
      <c r="G211" s="35" t="s">
        <v>2621</v>
      </c>
      <c r="H211" s="35" t="s">
        <v>2619</v>
      </c>
      <c r="I211" s="35">
        <v>20</v>
      </c>
      <c r="J211" s="35">
        <f>VALUE(COUNTIF(Validation!$A$2:$H$47,D211))</f>
        <v>0</v>
      </c>
      <c r="K211" s="361">
        <f>IF(OR(M211="RFA",M211="UFA",M211="",M211=0),0,M211)</f>
        <v>800000</v>
      </c>
      <c r="L211" s="361">
        <f>IF(OR(N211="RFA",N211="UFA",N211="",N211=0),0,N211)</f>
        <v>800000</v>
      </c>
      <c r="M211" s="358">
        <v>800000</v>
      </c>
      <c r="N211" s="358">
        <v>800000</v>
      </c>
      <c r="O211" s="358" t="s">
        <v>8</v>
      </c>
      <c r="P211" s="358">
        <v>0</v>
      </c>
      <c r="Q211" s="358">
        <v>0</v>
      </c>
      <c r="R211" s="358">
        <v>0</v>
      </c>
      <c r="S211" s="358">
        <v>0</v>
      </c>
      <c r="T211" s="35">
        <f>COUNTIF(M211:S211,"&gt;0")</f>
        <v>2</v>
      </c>
      <c r="V211">
        <f t="shared" si="9"/>
        <v>1</v>
      </c>
      <c r="W211" s="35">
        <f t="shared" si="10"/>
        <v>1</v>
      </c>
      <c r="X211">
        <f t="shared" si="11"/>
        <v>1</v>
      </c>
    </row>
    <row r="212" spans="1:24" ht="15.75" x14ac:dyDescent="0.25">
      <c r="A212" t="str">
        <f>B212&amp;" "&amp;C212</f>
        <v>Jeremy Helvig</v>
      </c>
      <c r="B212" t="str">
        <f>RIGHT(D212,(LEN(D212)-1)-SEARCH(",",D212,1))</f>
        <v>Jeremy</v>
      </c>
      <c r="C212" t="str">
        <f>LEFT(D212,SEARCH(",",D212,1)-1)</f>
        <v>Helvig</v>
      </c>
      <c r="D212" s="39" t="s">
        <v>1676</v>
      </c>
      <c r="E212" s="30" t="s">
        <v>11</v>
      </c>
      <c r="F212" s="35" t="s">
        <v>395</v>
      </c>
      <c r="G212" s="35" t="s">
        <v>128</v>
      </c>
      <c r="H212" s="35" t="s">
        <v>2619</v>
      </c>
      <c r="I212" s="35">
        <v>22</v>
      </c>
      <c r="J212" s="35">
        <f>VALUE(COUNTIF(Validation!$A$2:$H$47,D212))</f>
        <v>0</v>
      </c>
      <c r="K212" s="361">
        <f>IF(OR(M212="RFA",M212="UFA",M212="",M212=0),0,M212)</f>
        <v>785000</v>
      </c>
      <c r="L212" s="361">
        <f>IF(OR(N212="RFA",N212="UFA",N212="",N212=0),0,N212)</f>
        <v>785000</v>
      </c>
      <c r="M212" s="358">
        <v>785000</v>
      </c>
      <c r="N212" s="358">
        <v>785000</v>
      </c>
      <c r="O212" s="358" t="s">
        <v>8</v>
      </c>
      <c r="P212" s="358">
        <v>0</v>
      </c>
      <c r="Q212" s="358">
        <v>0</v>
      </c>
      <c r="R212" s="358">
        <v>0</v>
      </c>
      <c r="S212" s="358">
        <v>0</v>
      </c>
      <c r="T212" s="35">
        <f>COUNTIF(M212:S212,"&gt;0")</f>
        <v>2</v>
      </c>
      <c r="V212">
        <f t="shared" si="9"/>
        <v>1</v>
      </c>
      <c r="W212" s="35">
        <f t="shared" si="10"/>
        <v>1</v>
      </c>
      <c r="X212">
        <f t="shared" si="11"/>
        <v>1</v>
      </c>
    </row>
    <row r="213" spans="1:24" ht="15.75" x14ac:dyDescent="0.25">
      <c r="A213" t="str">
        <f>B213&amp;" "&amp;C213</f>
        <v>Spencer Smallman</v>
      </c>
      <c r="B213" t="str">
        <f>RIGHT(D213,(LEN(D213)-1)-SEARCH(",",D213,1))</f>
        <v>Spencer</v>
      </c>
      <c r="C213" t="str">
        <f>LEFT(D213,SEARCH(",",D213,1)-1)</f>
        <v>Smallman</v>
      </c>
      <c r="D213" s="39" t="s">
        <v>1682</v>
      </c>
      <c r="E213" s="30" t="s">
        <v>11</v>
      </c>
      <c r="F213" s="35" t="s">
        <v>395</v>
      </c>
      <c r="G213" s="35" t="s">
        <v>2611</v>
      </c>
      <c r="H213" s="35" t="s">
        <v>2619</v>
      </c>
      <c r="I213" s="35">
        <v>22</v>
      </c>
      <c r="J213" s="35">
        <f>VALUE(COUNTIF(Validation!$A$2:$H$47,D213))</f>
        <v>0</v>
      </c>
      <c r="K213" s="361">
        <f>IF(OR(M213="RFA",M213="UFA",M213="",M213=0),0,M213)</f>
        <v>758333</v>
      </c>
      <c r="L213" s="361">
        <f>IF(OR(N213="RFA",N213="UFA",N213="",N213=0),0,N213)</f>
        <v>0</v>
      </c>
      <c r="M213" s="358">
        <v>758333</v>
      </c>
      <c r="N213" s="358" t="s">
        <v>8</v>
      </c>
      <c r="O213" s="358">
        <v>0</v>
      </c>
      <c r="P213" s="358">
        <v>0</v>
      </c>
      <c r="Q213" s="358">
        <v>0</v>
      </c>
      <c r="R213" s="358">
        <v>0</v>
      </c>
      <c r="S213" s="358">
        <v>0</v>
      </c>
      <c r="T213" s="35">
        <f>COUNTIF(M213:S213,"&gt;0")</f>
        <v>1</v>
      </c>
      <c r="V213">
        <f t="shared" si="9"/>
        <v>1</v>
      </c>
      <c r="W213" s="35">
        <f t="shared" si="10"/>
        <v>1</v>
      </c>
      <c r="X213">
        <f t="shared" si="11"/>
        <v>0</v>
      </c>
    </row>
    <row r="214" spans="1:24" ht="15.75" x14ac:dyDescent="0.25">
      <c r="A214" t="str">
        <f>B214&amp;" "&amp;C214</f>
        <v>Callum Booth</v>
      </c>
      <c r="B214" t="str">
        <f>RIGHT(D214,(LEN(D214)-1)-SEARCH(",",D214,1))</f>
        <v>Callum</v>
      </c>
      <c r="C214" t="str">
        <f>LEFT(D214,SEARCH(",",D214,1)-1)</f>
        <v>Booth</v>
      </c>
      <c r="D214" s="39" t="s">
        <v>1681</v>
      </c>
      <c r="E214" s="30" t="s">
        <v>11</v>
      </c>
      <c r="F214" s="35" t="s">
        <v>395</v>
      </c>
      <c r="G214" s="35" t="s">
        <v>128</v>
      </c>
      <c r="H214" s="35" t="s">
        <v>2619</v>
      </c>
      <c r="I214" s="35">
        <v>22</v>
      </c>
      <c r="J214" s="35">
        <f>VALUE(COUNTIF(Validation!$A$2:$H$47,D214))</f>
        <v>0</v>
      </c>
      <c r="K214" s="361">
        <f>IF(OR(M214="RFA",M214="UFA",M214="",M214=0),0,M214)</f>
        <v>758333</v>
      </c>
      <c r="L214" s="361">
        <f>IF(OR(N214="RFA",N214="UFA",N214="",N214=0),0,N214)</f>
        <v>0</v>
      </c>
      <c r="M214" s="358">
        <v>758333</v>
      </c>
      <c r="N214" s="358" t="s">
        <v>8</v>
      </c>
      <c r="O214" s="358">
        <v>0</v>
      </c>
      <c r="P214" s="358">
        <v>0</v>
      </c>
      <c r="Q214" s="358">
        <v>0</v>
      </c>
      <c r="R214" s="358">
        <v>0</v>
      </c>
      <c r="S214" s="358">
        <v>0</v>
      </c>
      <c r="T214" s="35">
        <f>COUNTIF(M214:S214,"&gt;0")</f>
        <v>1</v>
      </c>
      <c r="V214">
        <f t="shared" si="9"/>
        <v>1</v>
      </c>
      <c r="W214" s="35">
        <f t="shared" si="10"/>
        <v>1</v>
      </c>
      <c r="X214">
        <f t="shared" si="11"/>
        <v>0</v>
      </c>
    </row>
    <row r="215" spans="1:24" ht="15.75" x14ac:dyDescent="0.25">
      <c r="A215" t="str">
        <f>B215&amp;" "&amp;C215</f>
        <v>Alex Nedeljkovic</v>
      </c>
      <c r="B215" t="str">
        <f>RIGHT(D215,(LEN(D215)-1)-SEARCH(",",D215,1))</f>
        <v>Alex</v>
      </c>
      <c r="C215" t="str">
        <f>LEFT(D215,SEARCH(",",D215,1)-1)</f>
        <v>Nedeljkovic</v>
      </c>
      <c r="D215" s="39" t="s">
        <v>1673</v>
      </c>
      <c r="E215" s="30" t="s">
        <v>11</v>
      </c>
      <c r="F215" s="35">
        <v>0</v>
      </c>
      <c r="G215" s="35" t="s">
        <v>128</v>
      </c>
      <c r="H215" s="35" t="s">
        <v>2619</v>
      </c>
      <c r="I215" s="35">
        <v>23</v>
      </c>
      <c r="J215" s="35">
        <f>VALUE(COUNTIF(Validation!$A$2:$H$47,D215))</f>
        <v>0</v>
      </c>
      <c r="K215" s="361">
        <f>IF(OR(M215="RFA",M215="UFA",M215="",M215=0),0,M215)</f>
        <v>737500</v>
      </c>
      <c r="L215" s="361">
        <f>IF(OR(N215="RFA",N215="UFA",N215="",N215=0),0,N215)</f>
        <v>737500</v>
      </c>
      <c r="M215" s="358">
        <v>737500</v>
      </c>
      <c r="N215" s="358">
        <v>737500</v>
      </c>
      <c r="O215" s="358" t="s">
        <v>8</v>
      </c>
      <c r="P215" s="358">
        <v>0</v>
      </c>
      <c r="Q215" s="358">
        <v>0</v>
      </c>
      <c r="R215" s="358">
        <v>0</v>
      </c>
      <c r="S215" s="358">
        <v>0</v>
      </c>
      <c r="T215" s="35">
        <f>COUNTIF(M215:S215,"&gt;0")</f>
        <v>2</v>
      </c>
      <c r="V215">
        <f t="shared" si="9"/>
        <v>1</v>
      </c>
      <c r="W215" s="35">
        <f t="shared" si="10"/>
        <v>0</v>
      </c>
      <c r="X215">
        <f t="shared" si="11"/>
        <v>1</v>
      </c>
    </row>
    <row r="216" spans="1:24" ht="15.75" x14ac:dyDescent="0.25">
      <c r="A216" t="str">
        <f>B216&amp;" "&amp;C216</f>
        <v>Steven Lorentz</v>
      </c>
      <c r="B216" t="str">
        <f>RIGHT(D216,(LEN(D216)-1)-SEARCH(",",D216,1))</f>
        <v>Steven</v>
      </c>
      <c r="C216" t="str">
        <f>LEFT(D216,SEARCH(",",D216,1)-1)</f>
        <v>Lorentz</v>
      </c>
      <c r="D216" s="39" t="s">
        <v>1683</v>
      </c>
      <c r="E216" s="30" t="s">
        <v>11</v>
      </c>
      <c r="F216" s="35" t="s">
        <v>395</v>
      </c>
      <c r="G216" s="35" t="s">
        <v>2626</v>
      </c>
      <c r="H216" s="35" t="s">
        <v>2619</v>
      </c>
      <c r="I216" s="35">
        <v>23</v>
      </c>
      <c r="J216" s="35">
        <f>VALUE(COUNTIF(Validation!$A$2:$H$47,D216))</f>
        <v>0</v>
      </c>
      <c r="K216" s="361">
        <f>IF(OR(M216="RFA",M216="UFA",M216="",M216=0),0,M216)</f>
        <v>728333</v>
      </c>
      <c r="L216" s="361">
        <f>IF(OR(N216="RFA",N216="UFA",N216="",N216=0),0,N216)</f>
        <v>0</v>
      </c>
      <c r="M216" s="358">
        <v>728333</v>
      </c>
      <c r="N216" s="358" t="s">
        <v>8</v>
      </c>
      <c r="O216" s="358">
        <v>0</v>
      </c>
      <c r="P216" s="358">
        <v>0</v>
      </c>
      <c r="Q216" s="358">
        <v>0</v>
      </c>
      <c r="R216" s="358">
        <v>0</v>
      </c>
      <c r="S216" s="358">
        <v>0</v>
      </c>
      <c r="T216" s="35">
        <f>COUNTIF(M216:S216,"&gt;0")</f>
        <v>1</v>
      </c>
      <c r="V216">
        <f t="shared" si="9"/>
        <v>1</v>
      </c>
      <c r="W216" s="35">
        <f t="shared" si="10"/>
        <v>1</v>
      </c>
      <c r="X216">
        <f t="shared" si="11"/>
        <v>0</v>
      </c>
    </row>
    <row r="217" spans="1:24" ht="15.75" x14ac:dyDescent="0.25">
      <c r="A217" t="str">
        <f>B217&amp;" "&amp;C217</f>
        <v>Alex Lintuniemi</v>
      </c>
      <c r="B217" t="str">
        <f>RIGHT(D217,(LEN(D217)-1)-SEARCH(",",D217,1))</f>
        <v>Alex</v>
      </c>
      <c r="C217" t="str">
        <f>LEFT(D217,SEARCH(",",D217,1)-1)</f>
        <v>Lintuniemi</v>
      </c>
      <c r="D217" s="39" t="s">
        <v>2389</v>
      </c>
      <c r="E217" s="30" t="s">
        <v>11</v>
      </c>
      <c r="F217" s="35">
        <v>0</v>
      </c>
      <c r="G217" s="35" t="s">
        <v>2617</v>
      </c>
      <c r="H217" s="35" t="s">
        <v>2619</v>
      </c>
      <c r="I217" s="35">
        <v>23</v>
      </c>
      <c r="J217" s="35">
        <f>VALUE(COUNTIF(Validation!$A$2:$H$47,D217))</f>
        <v>0</v>
      </c>
      <c r="K217" s="361">
        <f>IF(OR(M217="RFA",M217="UFA",M217="",M217=0),0,M217)</f>
        <v>700000</v>
      </c>
      <c r="L217" s="361">
        <f>IF(OR(N217="RFA",N217="UFA",N217="",N217=0),0,N217)</f>
        <v>0</v>
      </c>
      <c r="M217" s="358">
        <v>700000</v>
      </c>
      <c r="N217" s="358" t="s">
        <v>8</v>
      </c>
      <c r="O217" s="358">
        <v>0</v>
      </c>
      <c r="P217" s="358">
        <v>0</v>
      </c>
      <c r="Q217" s="358">
        <v>0</v>
      </c>
      <c r="R217" s="358">
        <v>0</v>
      </c>
      <c r="S217" s="358">
        <v>0</v>
      </c>
      <c r="T217" s="35">
        <f>COUNTIF(M217:S217,"&gt;0")</f>
        <v>1</v>
      </c>
      <c r="V217">
        <f t="shared" si="9"/>
        <v>1</v>
      </c>
      <c r="W217" s="35">
        <f t="shared" si="10"/>
        <v>0</v>
      </c>
      <c r="X217">
        <f t="shared" si="11"/>
        <v>0</v>
      </c>
    </row>
    <row r="218" spans="1:24" ht="15.75" x14ac:dyDescent="0.25">
      <c r="A218" t="str">
        <f>B218&amp;" "&amp;C218</f>
        <v>Lucas Wallmark</v>
      </c>
      <c r="B218" t="str">
        <f>RIGHT(D218,(LEN(D218)-1)-SEARCH(",",D218,1))</f>
        <v>Lucas</v>
      </c>
      <c r="C218" t="str">
        <f>LEFT(D218,SEARCH(",",D218,1)-1)</f>
        <v>Wallmark</v>
      </c>
      <c r="D218" s="39" t="s">
        <v>1689</v>
      </c>
      <c r="E218" s="35" t="s">
        <v>11</v>
      </c>
      <c r="F218" s="35">
        <v>0</v>
      </c>
      <c r="G218" s="35" t="s">
        <v>73</v>
      </c>
      <c r="H218" s="35" t="s">
        <v>2612</v>
      </c>
      <c r="I218" s="35">
        <v>23</v>
      </c>
      <c r="J218" s="35">
        <f>VALUE(COUNTIF(Validation!$A$2:$H$47,D218))</f>
        <v>0</v>
      </c>
      <c r="K218" s="361">
        <f>IF(OR(M218="RFA",M218="UFA",M218="",M218=0),0,M218)</f>
        <v>675000</v>
      </c>
      <c r="L218" s="361">
        <f>IF(OR(N218="RFA",N218="UFA",N218="",N218=0),0,N218)</f>
        <v>0</v>
      </c>
      <c r="M218" s="358">
        <v>675000</v>
      </c>
      <c r="N218" s="358" t="s">
        <v>8</v>
      </c>
      <c r="O218" s="358">
        <v>0</v>
      </c>
      <c r="P218" s="358">
        <v>0</v>
      </c>
      <c r="Q218" s="358">
        <v>0</v>
      </c>
      <c r="R218" s="358">
        <v>0</v>
      </c>
      <c r="S218" s="358">
        <v>0</v>
      </c>
      <c r="T218" s="35">
        <f>COUNTIF(M218:S218,"&gt;0")</f>
        <v>1</v>
      </c>
      <c r="V218">
        <f t="shared" si="9"/>
        <v>1</v>
      </c>
      <c r="W218" s="35">
        <f t="shared" si="10"/>
        <v>0</v>
      </c>
      <c r="X218">
        <f t="shared" si="11"/>
        <v>0</v>
      </c>
    </row>
    <row r="219" spans="1:24" ht="15.75" x14ac:dyDescent="0.25">
      <c r="A219" t="str">
        <f>B219&amp;" "&amp;C219</f>
        <v>Brock McGinn</v>
      </c>
      <c r="B219" t="str">
        <f>RIGHT(D219,(LEN(D219)-1)-SEARCH(",",D219,1))</f>
        <v>Brock</v>
      </c>
      <c r="C219" t="str">
        <f>LEFT(D219,SEARCH(",",D219,1)-1)</f>
        <v>McGinn</v>
      </c>
      <c r="D219" s="39" t="s">
        <v>1660</v>
      </c>
      <c r="E219" s="30" t="s">
        <v>11</v>
      </c>
      <c r="F219" s="35">
        <v>0</v>
      </c>
      <c r="G219" s="35" t="s">
        <v>2615</v>
      </c>
      <c r="H219" s="35" t="s">
        <v>2612</v>
      </c>
      <c r="I219" s="35">
        <v>25</v>
      </c>
      <c r="J219" s="35">
        <f>VALUE(COUNTIF(Validation!$A$2:$H$47,D219))</f>
        <v>0</v>
      </c>
      <c r="K219" s="361">
        <f>IF(OR(M219="RFA",M219="UFA",M219="",M219=0),0,M219)</f>
        <v>0</v>
      </c>
      <c r="L219" s="361">
        <f>IF(OR(N219="RFA",N219="UFA",N219="",N219=0),0,N219)</f>
        <v>0</v>
      </c>
      <c r="M219" s="358" t="s">
        <v>8</v>
      </c>
      <c r="N219" s="358">
        <v>0</v>
      </c>
      <c r="O219" s="358">
        <v>0</v>
      </c>
      <c r="P219" s="358">
        <v>0</v>
      </c>
      <c r="Q219" s="358">
        <v>0</v>
      </c>
      <c r="R219" s="358">
        <v>0</v>
      </c>
      <c r="S219" s="358">
        <v>0</v>
      </c>
      <c r="T219" s="35">
        <f>COUNTIF(M219:S219,"&gt;0")</f>
        <v>0</v>
      </c>
      <c r="V219">
        <f t="shared" si="9"/>
        <v>1</v>
      </c>
      <c r="W219" s="35">
        <f t="shared" si="10"/>
        <v>0</v>
      </c>
      <c r="X219">
        <f t="shared" si="11"/>
        <v>1</v>
      </c>
    </row>
    <row r="220" spans="1:24" ht="15.75" x14ac:dyDescent="0.25">
      <c r="A220" t="str">
        <f>B220&amp;" "&amp;C220</f>
        <v>Clark Bishop</v>
      </c>
      <c r="B220" t="str">
        <f>RIGHT(D220,(LEN(D220)-1)-SEARCH(",",D220,1))</f>
        <v>Clark</v>
      </c>
      <c r="C220" t="str">
        <f>LEFT(D220,SEARCH(",",D220,1)-1)</f>
        <v>Bishop</v>
      </c>
      <c r="D220" s="39" t="s">
        <v>1688</v>
      </c>
      <c r="E220" s="30" t="s">
        <v>11</v>
      </c>
      <c r="F220" s="35">
        <v>0</v>
      </c>
      <c r="G220" s="35" t="s">
        <v>73</v>
      </c>
      <c r="H220" s="35" t="s">
        <v>2612</v>
      </c>
      <c r="I220" s="35">
        <v>23</v>
      </c>
      <c r="J220" s="35">
        <f>VALUE(COUNTIF(Validation!$A$2:$H$47,D220))</f>
        <v>0</v>
      </c>
      <c r="K220" s="361">
        <f>IF(OR(M220="RFA",M220="UFA",M220="",M220=0),0,M220)</f>
        <v>0</v>
      </c>
      <c r="L220" s="361">
        <f>IF(OR(N220="RFA",N220="UFA",N220="",N220=0),0,N220)</f>
        <v>0</v>
      </c>
      <c r="M220" s="358" t="s">
        <v>8</v>
      </c>
      <c r="N220" s="358">
        <v>0</v>
      </c>
      <c r="O220" s="358">
        <v>0</v>
      </c>
      <c r="P220" s="358">
        <v>0</v>
      </c>
      <c r="Q220" s="358">
        <v>0</v>
      </c>
      <c r="R220" s="358">
        <v>0</v>
      </c>
      <c r="S220" s="358">
        <v>0</v>
      </c>
      <c r="T220" s="35">
        <f>COUNTIF(M220:S220,"&gt;0")</f>
        <v>0</v>
      </c>
      <c r="V220">
        <f t="shared" si="9"/>
        <v>1</v>
      </c>
      <c r="W220" s="35">
        <f t="shared" si="10"/>
        <v>0</v>
      </c>
      <c r="X220">
        <f t="shared" si="11"/>
        <v>1</v>
      </c>
    </row>
    <row r="221" spans="1:24" ht="15.75" x14ac:dyDescent="0.25">
      <c r="A221" t="str">
        <f>B221&amp;" "&amp;C221</f>
        <v>Gustav Forsling</v>
      </c>
      <c r="B221" t="str">
        <f>RIGHT(D221,(LEN(D221)-1)-SEARCH(",",D221,1))</f>
        <v>Gustav</v>
      </c>
      <c r="C221" t="str">
        <f>LEFT(D221,SEARCH(",",D221,1)-1)</f>
        <v>Forsling</v>
      </c>
      <c r="D221" s="39" t="s">
        <v>1973</v>
      </c>
      <c r="E221" s="30" t="s">
        <v>11</v>
      </c>
      <c r="F221" s="35">
        <v>0</v>
      </c>
      <c r="G221" s="35" t="s">
        <v>2618</v>
      </c>
      <c r="H221" s="35" t="s">
        <v>2612</v>
      </c>
      <c r="I221" s="35">
        <v>23</v>
      </c>
      <c r="J221" s="35">
        <f>VALUE(COUNTIF(Validation!$A$2:$H$47,D221))</f>
        <v>0</v>
      </c>
      <c r="K221" s="361">
        <f>IF(OR(M221="RFA",M221="UFA",M221="",M221=0),0,M221)</f>
        <v>0</v>
      </c>
      <c r="L221" s="361">
        <f>IF(OR(N221="RFA",N221="UFA",N221="",N221=0),0,N221)</f>
        <v>0</v>
      </c>
      <c r="M221" s="358" t="s">
        <v>8</v>
      </c>
      <c r="N221" s="358">
        <v>0</v>
      </c>
      <c r="O221" s="358">
        <v>0</v>
      </c>
      <c r="P221" s="358">
        <v>0</v>
      </c>
      <c r="Q221" s="358">
        <v>0</v>
      </c>
      <c r="R221" s="358">
        <v>0</v>
      </c>
      <c r="S221" s="358">
        <v>0</v>
      </c>
      <c r="T221" s="35">
        <f>COUNTIF(M221:S221,"&gt;0")</f>
        <v>0</v>
      </c>
      <c r="V221">
        <f t="shared" si="9"/>
        <v>1</v>
      </c>
      <c r="W221" s="35">
        <f t="shared" si="10"/>
        <v>0</v>
      </c>
      <c r="X221">
        <f t="shared" si="11"/>
        <v>1</v>
      </c>
    </row>
    <row r="222" spans="1:24" ht="15.75" x14ac:dyDescent="0.25">
      <c r="A222" t="str">
        <f>B222&amp;" "&amp;C222</f>
        <v>Saku Maenalanen</v>
      </c>
      <c r="B222" t="str">
        <f>RIGHT(D222,(LEN(D222)-1)-SEARCH(",",D222,1))</f>
        <v>Saku</v>
      </c>
      <c r="C222" t="str">
        <f>LEFT(D222,SEARCH(",",D222,1)-1)</f>
        <v>Maenalanen</v>
      </c>
      <c r="D222" s="39" t="s">
        <v>1669</v>
      </c>
      <c r="E222" s="30" t="s">
        <v>11</v>
      </c>
      <c r="F222" s="35">
        <v>0</v>
      </c>
      <c r="G222" s="9" t="s">
        <v>2614</v>
      </c>
      <c r="H222" s="9" t="s">
        <v>2619</v>
      </c>
      <c r="I222" s="9">
        <v>25</v>
      </c>
      <c r="J222" s="35">
        <f>VALUE(COUNTIF(Validation!$A$2:$H$47,D222))</f>
        <v>0</v>
      </c>
      <c r="K222" s="361">
        <f>IF(OR(M222="RFA",M222="UFA",M222="",M222=0),0,M222)</f>
        <v>0</v>
      </c>
      <c r="L222" s="361">
        <f>IF(OR(N222="RFA",N222="UFA",N222="",N222=0),0,N222)</f>
        <v>0</v>
      </c>
      <c r="M222" s="358" t="s">
        <v>8</v>
      </c>
      <c r="N222" s="358">
        <v>0</v>
      </c>
      <c r="O222" s="358">
        <v>0</v>
      </c>
      <c r="P222" s="358">
        <v>0</v>
      </c>
      <c r="Q222" s="358">
        <v>0</v>
      </c>
      <c r="R222" s="358">
        <v>0</v>
      </c>
      <c r="S222" s="358">
        <v>0</v>
      </c>
      <c r="T222" s="35">
        <f>COUNTIF(M222:S222,"&gt;0")</f>
        <v>0</v>
      </c>
      <c r="V222">
        <f t="shared" si="9"/>
        <v>1</v>
      </c>
      <c r="W222" s="35">
        <f t="shared" si="10"/>
        <v>0</v>
      </c>
      <c r="X222">
        <f t="shared" si="11"/>
        <v>1</v>
      </c>
    </row>
    <row r="223" spans="1:24" ht="15.75" x14ac:dyDescent="0.25">
      <c r="A223" t="str">
        <f>B223&amp;" "&amp;C223</f>
        <v>Trevor Carrick</v>
      </c>
      <c r="B223" t="str">
        <f>RIGHT(D223,(LEN(D223)-1)-SEARCH(",",D223,1))</f>
        <v>Trevor</v>
      </c>
      <c r="C223" t="str">
        <f>LEFT(D223,SEARCH(",",D223,1)-1)</f>
        <v>Carrick</v>
      </c>
      <c r="D223" s="39" t="s">
        <v>1687</v>
      </c>
      <c r="E223" s="30" t="s">
        <v>11</v>
      </c>
      <c r="F223" s="35">
        <v>0</v>
      </c>
      <c r="G223" s="35" t="s">
        <v>2618</v>
      </c>
      <c r="H223" s="35" t="s">
        <v>2619</v>
      </c>
      <c r="I223" s="35">
        <v>24</v>
      </c>
      <c r="J223" s="35">
        <f>VALUE(COUNTIF(Validation!$A$2:$H$47,D223))</f>
        <v>0</v>
      </c>
      <c r="K223" s="361">
        <f>IF(OR(M223="RFA",M223="UFA",M223="",M223=0),0,M223)</f>
        <v>0</v>
      </c>
      <c r="L223" s="361">
        <f>IF(OR(N223="RFA",N223="UFA",N223="",N223=0),0,N223)</f>
        <v>0</v>
      </c>
      <c r="M223" s="358" t="s">
        <v>8</v>
      </c>
      <c r="N223" s="358">
        <v>0</v>
      </c>
      <c r="O223" s="358">
        <v>0</v>
      </c>
      <c r="P223" s="358">
        <v>0</v>
      </c>
      <c r="Q223" s="358">
        <v>0</v>
      </c>
      <c r="R223" s="358">
        <v>0</v>
      </c>
      <c r="S223" s="358">
        <v>0</v>
      </c>
      <c r="T223" s="35">
        <f>COUNTIF(M223:S223,"&gt;0")</f>
        <v>0</v>
      </c>
      <c r="V223">
        <f t="shared" si="9"/>
        <v>1</v>
      </c>
      <c r="W223" s="35">
        <f t="shared" si="10"/>
        <v>0</v>
      </c>
      <c r="X223">
        <f t="shared" si="11"/>
        <v>1</v>
      </c>
    </row>
    <row r="224" spans="1:24" ht="15.75" x14ac:dyDescent="0.25">
      <c r="A224" t="str">
        <f>B224&amp;" "&amp;C224</f>
        <v>Roland McKeown</v>
      </c>
      <c r="B224" t="str">
        <f>RIGHT(D224,(LEN(D224)-1)-SEARCH(",",D224,1))</f>
        <v>Roland</v>
      </c>
      <c r="C224" t="str">
        <f>LEFT(D224,SEARCH(",",D224,1)-1)</f>
        <v>McKeown</v>
      </c>
      <c r="D224" s="39" t="s">
        <v>1679</v>
      </c>
      <c r="E224" s="30" t="s">
        <v>11</v>
      </c>
      <c r="F224" s="35">
        <v>0</v>
      </c>
      <c r="G224" s="35" t="s">
        <v>2617</v>
      </c>
      <c r="H224" s="35" t="s">
        <v>2619</v>
      </c>
      <c r="I224" s="35">
        <v>23</v>
      </c>
      <c r="J224" s="35">
        <f>VALUE(COUNTIF(Validation!$A$2:$H$47,D224))</f>
        <v>0</v>
      </c>
      <c r="K224" s="361">
        <f>IF(OR(M224="RFA",M224="UFA",M224="",M224=0),0,M224)</f>
        <v>0</v>
      </c>
      <c r="L224" s="361">
        <f>IF(OR(N224="RFA",N224="UFA",N224="",N224=0),0,N224)</f>
        <v>0</v>
      </c>
      <c r="M224" s="358" t="s">
        <v>8</v>
      </c>
      <c r="N224" s="358">
        <v>0</v>
      </c>
      <c r="O224" s="358">
        <v>0</v>
      </c>
      <c r="P224" s="358">
        <v>0</v>
      </c>
      <c r="Q224" s="358">
        <v>0</v>
      </c>
      <c r="R224" s="358">
        <v>0</v>
      </c>
      <c r="S224" s="358">
        <v>0</v>
      </c>
      <c r="T224" s="35">
        <f>COUNTIF(M224:S224,"&gt;0")</f>
        <v>0</v>
      </c>
      <c r="V224">
        <f t="shared" si="9"/>
        <v>1</v>
      </c>
      <c r="W224" s="35">
        <f t="shared" si="10"/>
        <v>0</v>
      </c>
      <c r="X224">
        <f t="shared" si="11"/>
        <v>1</v>
      </c>
    </row>
    <row r="225" spans="1:24" ht="15.75" x14ac:dyDescent="0.25">
      <c r="A225" t="str">
        <f>B225&amp;" "&amp;C225</f>
        <v>Haydn Fleury</v>
      </c>
      <c r="B225" t="str">
        <f>RIGHT(D225,(LEN(D225)-1)-SEARCH(",",D225,1))</f>
        <v>Haydn</v>
      </c>
      <c r="C225" t="str">
        <f>LEFT(D225,SEARCH(",",D225,1)-1)</f>
        <v>Fleury</v>
      </c>
      <c r="D225" s="39" t="s">
        <v>1667</v>
      </c>
      <c r="E225" s="30" t="s">
        <v>11</v>
      </c>
      <c r="F225" s="35">
        <v>0</v>
      </c>
      <c r="G225" s="35" t="s">
        <v>2618</v>
      </c>
      <c r="H225" s="35" t="s">
        <v>2619</v>
      </c>
      <c r="I225" s="35">
        <v>22</v>
      </c>
      <c r="J225" s="35">
        <f>VALUE(COUNTIF(Validation!$A$2:$H$47,D225))</f>
        <v>0</v>
      </c>
      <c r="K225" s="361">
        <f>IF(OR(M225="RFA",M225="UFA",M225="",M225=0),0,M225)</f>
        <v>0</v>
      </c>
      <c r="L225" s="361">
        <f>IF(OR(N225="RFA",N225="UFA",N225="",N225=0),0,N225)</f>
        <v>0</v>
      </c>
      <c r="M225" s="358" t="s">
        <v>8</v>
      </c>
      <c r="N225" s="358">
        <v>0</v>
      </c>
      <c r="O225" s="358">
        <v>0</v>
      </c>
      <c r="P225" s="358">
        <v>0</v>
      </c>
      <c r="Q225" s="358">
        <v>0</v>
      </c>
      <c r="R225" s="358">
        <v>0</v>
      </c>
      <c r="S225" s="358">
        <v>0</v>
      </c>
      <c r="T225" s="35">
        <f>COUNTIF(M225:S225,"&gt;0")</f>
        <v>0</v>
      </c>
      <c r="V225">
        <f t="shared" si="9"/>
        <v>1</v>
      </c>
      <c r="W225" s="35">
        <f t="shared" si="10"/>
        <v>0</v>
      </c>
      <c r="X225">
        <f t="shared" si="11"/>
        <v>1</v>
      </c>
    </row>
    <row r="226" spans="1:24" ht="15.75" x14ac:dyDescent="0.25">
      <c r="A226" t="str">
        <f>B226&amp;" "&amp;C226</f>
        <v>Anton Forsberg</v>
      </c>
      <c r="B226" t="str">
        <f>RIGHT(D226,(LEN(D226)-1)-SEARCH(",",D226,1))</f>
        <v>Anton</v>
      </c>
      <c r="C226" t="str">
        <f>LEFT(D226,SEARCH(",",D226,1)-1)</f>
        <v>Forsberg</v>
      </c>
      <c r="D226" s="39" t="s">
        <v>1980</v>
      </c>
      <c r="E226" s="30" t="s">
        <v>11</v>
      </c>
      <c r="F226" s="35">
        <v>0</v>
      </c>
      <c r="G226" s="35" t="s">
        <v>128</v>
      </c>
      <c r="H226" s="35" t="s">
        <v>2619</v>
      </c>
      <c r="I226" s="35">
        <v>26</v>
      </c>
      <c r="J226" s="35">
        <f>VALUE(COUNTIF(Validation!$A$2:$H$47,D226))</f>
        <v>0</v>
      </c>
      <c r="K226" s="361">
        <f>IF(OR(M226="RFA",M226="UFA",M226="",M226=0),0,M226)</f>
        <v>0</v>
      </c>
      <c r="L226" s="361">
        <f>IF(OR(N226="RFA",N226="UFA",N226="",N226=0),0,N226)</f>
        <v>0</v>
      </c>
      <c r="M226" s="358" t="s">
        <v>8</v>
      </c>
      <c r="N226" s="358">
        <v>0</v>
      </c>
      <c r="O226" s="358">
        <v>0</v>
      </c>
      <c r="P226" s="358">
        <v>0</v>
      </c>
      <c r="Q226" s="358">
        <v>0</v>
      </c>
      <c r="R226" s="358">
        <v>0</v>
      </c>
      <c r="S226" s="358">
        <v>0</v>
      </c>
      <c r="T226" s="35">
        <f>COUNTIF(M226:S226,"&gt;0")</f>
        <v>0</v>
      </c>
      <c r="V226">
        <f t="shared" si="9"/>
        <v>1</v>
      </c>
      <c r="W226" s="35">
        <f t="shared" si="10"/>
        <v>0</v>
      </c>
      <c r="X226">
        <f t="shared" si="11"/>
        <v>1</v>
      </c>
    </row>
    <row r="227" spans="1:24" ht="15.75" x14ac:dyDescent="0.25">
      <c r="A227" t="str">
        <f>B227&amp;" "&amp;C227</f>
        <v>Johnny Gaudreau</v>
      </c>
      <c r="B227" t="str">
        <f>RIGHT(D227,(LEN(D227)-1)-SEARCH(",",D227,1))</f>
        <v>Johnny</v>
      </c>
      <c r="C227" t="str">
        <f>LEFT(D227,SEARCH(",",D227,1)-1)</f>
        <v>Gaudreau</v>
      </c>
      <c r="D227" s="39" t="s">
        <v>2277</v>
      </c>
      <c r="E227" s="30" t="s">
        <v>12</v>
      </c>
      <c r="F227" s="35">
        <v>0</v>
      </c>
      <c r="G227" s="35" t="s">
        <v>2613</v>
      </c>
      <c r="H227" s="35" t="s">
        <v>2612</v>
      </c>
      <c r="I227" s="35">
        <v>25</v>
      </c>
      <c r="J227" s="35">
        <f>VALUE(COUNTIF(Validation!$A$2:$H$47,D227))</f>
        <v>0</v>
      </c>
      <c r="K227" s="361">
        <f>IF(OR(M227="RFA",M227="UFA",M227="",M227=0),0,M227)</f>
        <v>6750000</v>
      </c>
      <c r="L227" s="361">
        <f>IF(OR(N227="RFA",N227="UFA",N227="",N227=0),0,N227)</f>
        <v>6750000</v>
      </c>
      <c r="M227" s="358">
        <v>6750000</v>
      </c>
      <c r="N227" s="358">
        <v>6750000</v>
      </c>
      <c r="O227" s="358">
        <v>6750000</v>
      </c>
      <c r="P227" s="358" t="s">
        <v>7</v>
      </c>
      <c r="Q227" s="358">
        <v>0</v>
      </c>
      <c r="R227" s="358">
        <v>0</v>
      </c>
      <c r="S227" s="358">
        <v>0</v>
      </c>
      <c r="T227" s="35">
        <f>COUNTIF(M227:S227,"&gt;0")</f>
        <v>3</v>
      </c>
      <c r="V227">
        <f t="shared" si="9"/>
        <v>1</v>
      </c>
      <c r="W227" s="35">
        <f t="shared" si="10"/>
        <v>0</v>
      </c>
      <c r="X227">
        <f t="shared" si="11"/>
        <v>1</v>
      </c>
    </row>
    <row r="228" spans="1:24" ht="15.75" x14ac:dyDescent="0.25">
      <c r="A228" t="str">
        <f>B228&amp;" "&amp;C228</f>
        <v>Mark Giordano</v>
      </c>
      <c r="B228" t="str">
        <f>RIGHT(D228,(LEN(D228)-1)-SEARCH(",",D228,1))</f>
        <v>Mark</v>
      </c>
      <c r="C228" t="str">
        <f>LEFT(D228,SEARCH(",",D228,1)-1)</f>
        <v>Giordano</v>
      </c>
      <c r="D228" s="39" t="s">
        <v>2918</v>
      </c>
      <c r="E228" s="30" t="s">
        <v>12</v>
      </c>
      <c r="F228" s="35" t="s">
        <v>381</v>
      </c>
      <c r="G228" s="35" t="s">
        <v>2618</v>
      </c>
      <c r="H228" s="35" t="s">
        <v>2612</v>
      </c>
      <c r="I228" s="35">
        <v>35</v>
      </c>
      <c r="J228" s="35">
        <f>VALUE(COUNTIF(Validation!$A$2:$H$47,D228))</f>
        <v>0</v>
      </c>
      <c r="K228" s="361">
        <f>IF(OR(M228="RFA",M228="UFA",M228="",M228=0),0,M228)</f>
        <v>6750000</v>
      </c>
      <c r="L228" s="361">
        <f>IF(OR(N228="RFA",N228="UFA",N228="",N228=0),0,N228)</f>
        <v>6750000</v>
      </c>
      <c r="M228" s="358">
        <v>6750000</v>
      </c>
      <c r="N228" s="358">
        <v>6750000</v>
      </c>
      <c r="O228" s="358">
        <v>6750000</v>
      </c>
      <c r="P228" s="358" t="s">
        <v>7</v>
      </c>
      <c r="Q228" s="358">
        <v>0</v>
      </c>
      <c r="R228" s="358">
        <v>0</v>
      </c>
      <c r="S228" s="358">
        <v>0</v>
      </c>
      <c r="T228" s="35">
        <f>COUNTIF(M228:S228,"&gt;0")</f>
        <v>3</v>
      </c>
      <c r="V228">
        <f t="shared" si="9"/>
        <v>1</v>
      </c>
      <c r="W228" s="35">
        <f t="shared" si="10"/>
        <v>0</v>
      </c>
      <c r="X228">
        <f t="shared" si="11"/>
        <v>1</v>
      </c>
    </row>
    <row r="229" spans="1:24" ht="15.75" x14ac:dyDescent="0.25">
      <c r="A229" t="str">
        <f>B229&amp;" "&amp;C229</f>
        <v>Sean Monahan</v>
      </c>
      <c r="B229" t="str">
        <f>RIGHT(D229,(LEN(D229)-1)-SEARCH(",",D229,1))</f>
        <v>Sean</v>
      </c>
      <c r="C229" t="str">
        <f>LEFT(D229,SEARCH(",",D229,1)-1)</f>
        <v>Monahan</v>
      </c>
      <c r="D229" s="39" t="s">
        <v>2887</v>
      </c>
      <c r="E229" s="30" t="s">
        <v>12</v>
      </c>
      <c r="F229" s="35">
        <v>0</v>
      </c>
      <c r="G229" s="35" t="s">
        <v>73</v>
      </c>
      <c r="H229" s="35" t="s">
        <v>2612</v>
      </c>
      <c r="I229" s="35">
        <v>24</v>
      </c>
      <c r="J229" s="35">
        <f>VALUE(COUNTIF(Validation!$A$2:$H$47,D229))</f>
        <v>0</v>
      </c>
      <c r="K229" s="361">
        <f>IF(OR(M229="RFA",M229="UFA",M229="",M229=0),0,M229)</f>
        <v>6375000</v>
      </c>
      <c r="L229" s="361">
        <f>IF(OR(N229="RFA",N229="UFA",N229="",N229=0),0,N229)</f>
        <v>6375000</v>
      </c>
      <c r="M229" s="358">
        <v>6375000</v>
      </c>
      <c r="N229" s="358">
        <v>6375000</v>
      </c>
      <c r="O229" s="358">
        <v>6375000</v>
      </c>
      <c r="P229" s="358">
        <v>6375000</v>
      </c>
      <c r="Q229" s="358" t="s">
        <v>7</v>
      </c>
      <c r="R229" s="358">
        <v>0</v>
      </c>
      <c r="S229" s="358">
        <v>0</v>
      </c>
      <c r="T229" s="35">
        <f>COUNTIF(M229:S229,"&gt;0")</f>
        <v>4</v>
      </c>
      <c r="V229">
        <f t="shared" si="9"/>
        <v>1</v>
      </c>
      <c r="W229" s="35">
        <f t="shared" si="10"/>
        <v>0</v>
      </c>
      <c r="X229">
        <f t="shared" si="11"/>
        <v>1</v>
      </c>
    </row>
    <row r="230" spans="1:24" ht="15.75" x14ac:dyDescent="0.25">
      <c r="A230" t="str">
        <f>B230&amp;" "&amp;C230</f>
        <v>James Neal</v>
      </c>
      <c r="B230" t="str">
        <f>RIGHT(D230,(LEN(D230)-1)-SEARCH(",",D230,1))</f>
        <v>James</v>
      </c>
      <c r="C230" t="str">
        <f>LEFT(D230,SEARCH(",",D230,1)-1)</f>
        <v>Neal</v>
      </c>
      <c r="D230" s="39" t="s">
        <v>2278</v>
      </c>
      <c r="E230" s="30" t="s">
        <v>12</v>
      </c>
      <c r="F230" s="35">
        <v>0</v>
      </c>
      <c r="G230" s="35" t="s">
        <v>2614</v>
      </c>
      <c r="H230" s="35" t="s">
        <v>2612</v>
      </c>
      <c r="I230" s="35">
        <v>31</v>
      </c>
      <c r="J230" s="35">
        <f>VALUE(COUNTIF(Validation!$A$2:$H$47,D230))</f>
        <v>0</v>
      </c>
      <c r="K230" s="361">
        <f>IF(OR(M230="RFA",M230="UFA",M230="",M230=0),0,M230)</f>
        <v>5750000</v>
      </c>
      <c r="L230" s="361">
        <f>IF(OR(N230="RFA",N230="UFA",N230="",N230=0),0,N230)</f>
        <v>5750000</v>
      </c>
      <c r="M230" s="358">
        <v>5750000</v>
      </c>
      <c r="N230" s="358">
        <v>5750000</v>
      </c>
      <c r="O230" s="358">
        <v>5750000</v>
      </c>
      <c r="P230" s="358">
        <v>5750000</v>
      </c>
      <c r="Q230" s="358" t="s">
        <v>7</v>
      </c>
      <c r="R230" s="358">
        <v>0</v>
      </c>
      <c r="S230" s="358">
        <v>0</v>
      </c>
      <c r="T230" s="35">
        <f>COUNTIF(M230:S230,"&gt;0")</f>
        <v>4</v>
      </c>
      <c r="V230">
        <f t="shared" si="9"/>
        <v>1</v>
      </c>
      <c r="W230" s="35">
        <f t="shared" si="10"/>
        <v>0</v>
      </c>
      <c r="X230">
        <f t="shared" si="11"/>
        <v>1</v>
      </c>
    </row>
    <row r="231" spans="1:24" ht="15.75" x14ac:dyDescent="0.25">
      <c r="A231" t="str">
        <f>B231&amp;" "&amp;C231</f>
        <v>Mikael Backlund</v>
      </c>
      <c r="B231" t="str">
        <f>RIGHT(D231,(LEN(D231)-1)-SEARCH(",",D231,1))</f>
        <v>Mikael</v>
      </c>
      <c r="C231" t="str">
        <f>LEFT(D231,SEARCH(",",D231,1)-1)</f>
        <v>Backlund</v>
      </c>
      <c r="D231" s="39" t="s">
        <v>2279</v>
      </c>
      <c r="E231" s="30" t="s">
        <v>12</v>
      </c>
      <c r="F231" s="35" t="s">
        <v>381</v>
      </c>
      <c r="G231" s="35" t="s">
        <v>73</v>
      </c>
      <c r="H231" s="35" t="s">
        <v>2612</v>
      </c>
      <c r="I231" s="35">
        <v>30</v>
      </c>
      <c r="J231" s="35">
        <f>VALUE(COUNTIF(Validation!$A$2:$H$47,D231))</f>
        <v>0</v>
      </c>
      <c r="K231" s="361">
        <f>IF(OR(M231="RFA",M231="UFA",M231="",M231=0),0,M231)</f>
        <v>5350000</v>
      </c>
      <c r="L231" s="361">
        <f>IF(OR(N231="RFA",N231="UFA",N231="",N231=0),0,N231)</f>
        <v>5350000</v>
      </c>
      <c r="M231" s="358">
        <v>5350000</v>
      </c>
      <c r="N231" s="358">
        <v>5350000</v>
      </c>
      <c r="O231" s="358">
        <v>5350000</v>
      </c>
      <c r="P231" s="358">
        <v>5350000</v>
      </c>
      <c r="Q231" s="358">
        <v>5350000</v>
      </c>
      <c r="R231" s="358" t="s">
        <v>7</v>
      </c>
      <c r="S231" s="358">
        <v>0</v>
      </c>
      <c r="T231" s="35">
        <f>COUNTIF(M231:S231,"&gt;0")</f>
        <v>5</v>
      </c>
      <c r="V231">
        <f t="shared" si="9"/>
        <v>1</v>
      </c>
      <c r="W231" s="35">
        <f t="shared" si="10"/>
        <v>0</v>
      </c>
      <c r="X231">
        <f t="shared" si="11"/>
        <v>1</v>
      </c>
    </row>
    <row r="232" spans="1:24" ht="15.75" x14ac:dyDescent="0.25">
      <c r="A232" t="str">
        <f>B232&amp;" "&amp;C232</f>
        <v>Noah Hanifin</v>
      </c>
      <c r="B232" t="str">
        <f>RIGHT(D232,(LEN(D232)-1)-SEARCH(",",D232,1))</f>
        <v>Noah</v>
      </c>
      <c r="C232" t="str">
        <f>LEFT(D232,SEARCH(",",D232,1)-1)</f>
        <v>Hanifin</v>
      </c>
      <c r="D232" s="39" t="s">
        <v>2289</v>
      </c>
      <c r="E232" s="30" t="s">
        <v>12</v>
      </c>
      <c r="F232" s="35">
        <v>0</v>
      </c>
      <c r="G232" s="35" t="s">
        <v>2618</v>
      </c>
      <c r="H232" s="35" t="s">
        <v>2612</v>
      </c>
      <c r="I232" s="35">
        <v>22</v>
      </c>
      <c r="J232" s="35">
        <f>VALUE(COUNTIF(Validation!$A$2:$H$47,D232))</f>
        <v>0</v>
      </c>
      <c r="K232" s="361">
        <f>IF(OR(M232="RFA",M232="UFA",M232="",M232=0),0,M232)</f>
        <v>4950000</v>
      </c>
      <c r="L232" s="361">
        <f>IF(OR(N232="RFA",N232="UFA",N232="",N232=0),0,N232)</f>
        <v>4950000</v>
      </c>
      <c r="M232" s="358">
        <v>4950000</v>
      </c>
      <c r="N232" s="358">
        <v>4950000</v>
      </c>
      <c r="O232" s="358">
        <v>4950000</v>
      </c>
      <c r="P232" s="358">
        <v>4950000</v>
      </c>
      <c r="Q232" s="358">
        <v>4950000</v>
      </c>
      <c r="R232" s="358" t="s">
        <v>7</v>
      </c>
      <c r="S232" s="358">
        <v>0</v>
      </c>
      <c r="T232" s="35">
        <f>COUNTIF(M232:S232,"&gt;0")</f>
        <v>5</v>
      </c>
      <c r="V232">
        <f t="shared" si="9"/>
        <v>1</v>
      </c>
      <c r="W232" s="35">
        <f t="shared" si="10"/>
        <v>0</v>
      </c>
      <c r="X232">
        <f t="shared" si="11"/>
        <v>1</v>
      </c>
    </row>
    <row r="233" spans="1:24" ht="15.75" x14ac:dyDescent="0.25">
      <c r="A233" t="str">
        <f>B233&amp;" "&amp;C233</f>
        <v>Elias Lindholm</v>
      </c>
      <c r="B233" t="str">
        <f>RIGHT(D233,(LEN(D233)-1)-SEARCH(",",D233,1))</f>
        <v>Elias</v>
      </c>
      <c r="C233" t="str">
        <f>LEFT(D233,SEARCH(",",D233,1)-1)</f>
        <v>Lindholm</v>
      </c>
      <c r="D233" s="39" t="s">
        <v>2280</v>
      </c>
      <c r="E233" s="30" t="s">
        <v>12</v>
      </c>
      <c r="F233" s="35">
        <v>0</v>
      </c>
      <c r="G233" s="9" t="s">
        <v>2627</v>
      </c>
      <c r="H233" s="9" t="s">
        <v>2612</v>
      </c>
      <c r="I233" s="9">
        <v>24</v>
      </c>
      <c r="J233" s="35">
        <f>VALUE(COUNTIF(Validation!$A$2:$H$47,D233))</f>
        <v>0</v>
      </c>
      <c r="K233" s="361">
        <f>IF(OR(M233="RFA",M233="UFA",M233="",M233=0),0,M233)</f>
        <v>4850000</v>
      </c>
      <c r="L233" s="361">
        <f>IF(OR(N233="RFA",N233="UFA",N233="",N233=0),0,N233)</f>
        <v>4850000</v>
      </c>
      <c r="M233" s="358">
        <v>4850000</v>
      </c>
      <c r="N233" s="358">
        <v>4850000</v>
      </c>
      <c r="O233" s="358">
        <v>4850000</v>
      </c>
      <c r="P233" s="358">
        <v>4850000</v>
      </c>
      <c r="Q233" s="358">
        <v>4850000</v>
      </c>
      <c r="R233" s="358" t="s">
        <v>7</v>
      </c>
      <c r="S233" s="358">
        <v>0</v>
      </c>
      <c r="T233" s="35">
        <f>COUNTIF(M233:S233,"&gt;0")</f>
        <v>5</v>
      </c>
      <c r="V233">
        <f t="shared" si="9"/>
        <v>1</v>
      </c>
      <c r="W233" s="35">
        <f t="shared" si="10"/>
        <v>0</v>
      </c>
      <c r="X233">
        <f t="shared" si="11"/>
        <v>1</v>
      </c>
    </row>
    <row r="234" spans="1:24" ht="15.75" x14ac:dyDescent="0.25">
      <c r="A234" t="str">
        <f>B234&amp;" "&amp;C234</f>
        <v>TJ Brodie</v>
      </c>
      <c r="B234" t="str">
        <f>RIGHT(D234,(LEN(D234)-1)-SEARCH(",",D234,1))</f>
        <v>TJ</v>
      </c>
      <c r="C234" t="str">
        <f>LEFT(D234,SEARCH(",",D234,1)-1)</f>
        <v>Brodie</v>
      </c>
      <c r="D234" s="39" t="s">
        <v>2290</v>
      </c>
      <c r="E234" s="30" t="s">
        <v>12</v>
      </c>
      <c r="F234" s="35" t="s">
        <v>390</v>
      </c>
      <c r="G234" s="35" t="s">
        <v>2617</v>
      </c>
      <c r="H234" s="35" t="s">
        <v>2612</v>
      </c>
      <c r="I234" s="35">
        <v>29</v>
      </c>
      <c r="J234" s="35">
        <f>VALUE(COUNTIF(Validation!$A$2:$H$47,D234))</f>
        <v>0</v>
      </c>
      <c r="K234" s="361">
        <f>IF(OR(M234="RFA",M234="UFA",M234="",M234=0),0,M234)</f>
        <v>4650400</v>
      </c>
      <c r="L234" s="361">
        <f>IF(OR(N234="RFA",N234="UFA",N234="",N234=0),0,N234)</f>
        <v>0</v>
      </c>
      <c r="M234" s="358">
        <v>4650400</v>
      </c>
      <c r="N234" s="358" t="s">
        <v>7</v>
      </c>
      <c r="O234" s="358">
        <v>0</v>
      </c>
      <c r="P234" s="358">
        <v>0</v>
      </c>
      <c r="Q234" s="358">
        <v>0</v>
      </c>
      <c r="R234" s="358">
        <v>0</v>
      </c>
      <c r="S234" s="358">
        <v>0</v>
      </c>
      <c r="T234" s="35">
        <f>COUNTIF(M234:S234,"&gt;0")</f>
        <v>1</v>
      </c>
      <c r="V234">
        <f t="shared" si="9"/>
        <v>1</v>
      </c>
      <c r="W234" s="35">
        <f t="shared" si="10"/>
        <v>0</v>
      </c>
      <c r="X234">
        <f t="shared" si="11"/>
        <v>0</v>
      </c>
    </row>
    <row r="235" spans="1:24" ht="15.75" x14ac:dyDescent="0.25">
      <c r="A235" t="str">
        <f>B235&amp;" "&amp;C235</f>
        <v>Michael Frolík</v>
      </c>
      <c r="B235" t="str">
        <f>RIGHT(D235,(LEN(D235)-1)-SEARCH(",",D235,1))</f>
        <v>Michael</v>
      </c>
      <c r="C235" t="str">
        <f>LEFT(D235,SEARCH(",",D235,1)-1)</f>
        <v>Frolík</v>
      </c>
      <c r="D235" s="39" t="s">
        <v>2281</v>
      </c>
      <c r="E235" s="30" t="s">
        <v>12</v>
      </c>
      <c r="F235" s="35" t="s">
        <v>390</v>
      </c>
      <c r="G235" s="9" t="s">
        <v>2615</v>
      </c>
      <c r="H235" s="9" t="s">
        <v>2612</v>
      </c>
      <c r="I235" s="9">
        <v>31</v>
      </c>
      <c r="J235" s="35">
        <f>VALUE(COUNTIF(Validation!$A$2:$H$47,D235))</f>
        <v>0</v>
      </c>
      <c r="K235" s="361">
        <f>IF(OR(M235="RFA",M235="UFA",M235="",M235=0),0,M235)</f>
        <v>4300000</v>
      </c>
      <c r="L235" s="361">
        <f>IF(OR(N235="RFA",N235="UFA",N235="",N235=0),0,N235)</f>
        <v>0</v>
      </c>
      <c r="M235" s="358">
        <v>4300000</v>
      </c>
      <c r="N235" s="358" t="s">
        <v>7</v>
      </c>
      <c r="O235" s="358">
        <v>0</v>
      </c>
      <c r="P235" s="358">
        <v>0</v>
      </c>
      <c r="Q235" s="358">
        <v>0</v>
      </c>
      <c r="R235" s="358">
        <v>0</v>
      </c>
      <c r="S235" s="358">
        <v>0</v>
      </c>
      <c r="T235" s="35">
        <f>COUNTIF(M235:S235,"&gt;0")</f>
        <v>1</v>
      </c>
      <c r="V235">
        <f t="shared" si="9"/>
        <v>1</v>
      </c>
      <c r="W235" s="35">
        <f t="shared" si="10"/>
        <v>0</v>
      </c>
      <c r="X235">
        <f t="shared" si="11"/>
        <v>0</v>
      </c>
    </row>
    <row r="236" spans="1:24" ht="15.75" x14ac:dyDescent="0.25">
      <c r="A236" t="str">
        <f>B236&amp;" "&amp;C236</f>
        <v>Travis Hamonic</v>
      </c>
      <c r="B236" t="str">
        <f>RIGHT(D236,(LEN(D236)-1)-SEARCH(",",D236,1))</f>
        <v>Travis</v>
      </c>
      <c r="C236" t="str">
        <f>LEFT(D236,SEARCH(",",D236,1)-1)</f>
        <v>Hamonic</v>
      </c>
      <c r="D236" s="39" t="s">
        <v>2291</v>
      </c>
      <c r="E236" s="30" t="s">
        <v>12</v>
      </c>
      <c r="F236" s="35">
        <v>0</v>
      </c>
      <c r="G236" s="35" t="s">
        <v>2617</v>
      </c>
      <c r="H236" s="35" t="s">
        <v>2612</v>
      </c>
      <c r="I236" s="35">
        <v>28</v>
      </c>
      <c r="J236" s="35">
        <f>VALUE(COUNTIF(Validation!$A$2:$H$47,D236))</f>
        <v>0</v>
      </c>
      <c r="K236" s="361">
        <f>IF(OR(M236="RFA",M236="UFA",M236="",M236=0),0,M236)</f>
        <v>3857143</v>
      </c>
      <c r="L236" s="361">
        <f>IF(OR(N236="RFA",N236="UFA",N236="",N236=0),0,N236)</f>
        <v>0</v>
      </c>
      <c r="M236" s="358">
        <v>3857143</v>
      </c>
      <c r="N236" s="358" t="s">
        <v>7</v>
      </c>
      <c r="O236" s="358">
        <v>0</v>
      </c>
      <c r="P236" s="358">
        <v>0</v>
      </c>
      <c r="Q236" s="358">
        <v>0</v>
      </c>
      <c r="R236" s="358">
        <v>0</v>
      </c>
      <c r="S236" s="358">
        <v>0</v>
      </c>
      <c r="T236" s="35">
        <f>COUNTIF(M236:S236,"&gt;0")</f>
        <v>1</v>
      </c>
      <c r="V236">
        <f t="shared" si="9"/>
        <v>1</v>
      </c>
      <c r="W236" s="35">
        <f t="shared" si="10"/>
        <v>0</v>
      </c>
      <c r="X236">
        <f t="shared" si="11"/>
        <v>0</v>
      </c>
    </row>
    <row r="237" spans="1:24" ht="15.75" x14ac:dyDescent="0.25">
      <c r="A237" t="str">
        <f>B237&amp;" "&amp;C237</f>
        <v>Michael Stone</v>
      </c>
      <c r="B237" t="str">
        <f>RIGHT(D237,(LEN(D237)-1)-SEARCH(",",D237,1))</f>
        <v>Michael</v>
      </c>
      <c r="C237" t="str">
        <f>LEFT(D237,SEARCH(",",D237,1)-1)</f>
        <v>Stone</v>
      </c>
      <c r="D237" s="39" t="s">
        <v>2292</v>
      </c>
      <c r="E237" s="30" t="s">
        <v>12</v>
      </c>
      <c r="F237" s="35" t="s">
        <v>390</v>
      </c>
      <c r="G237" s="35" t="s">
        <v>2617</v>
      </c>
      <c r="H237" s="35" t="s">
        <v>2612</v>
      </c>
      <c r="I237" s="35">
        <v>29</v>
      </c>
      <c r="J237" s="35">
        <f>VALUE(COUNTIF(Validation!$A$2:$H$47,D237))</f>
        <v>0</v>
      </c>
      <c r="K237" s="361">
        <f>IF(OR(M237="RFA",M237="UFA",M237="",M237=0),0,M237)</f>
        <v>3500000</v>
      </c>
      <c r="L237" s="361">
        <f>IF(OR(N237="RFA",N237="UFA",N237="",N237=0),0,N237)</f>
        <v>0</v>
      </c>
      <c r="M237" s="358">
        <v>3500000</v>
      </c>
      <c r="N237" s="358" t="s">
        <v>7</v>
      </c>
      <c r="O237" s="358">
        <v>0</v>
      </c>
      <c r="P237" s="362">
        <v>0</v>
      </c>
      <c r="Q237" s="358">
        <v>0</v>
      </c>
      <c r="R237" s="358">
        <v>0</v>
      </c>
      <c r="S237" s="358">
        <v>0</v>
      </c>
      <c r="T237" s="35">
        <f>COUNTIF(M237:S237,"&gt;0")</f>
        <v>1</v>
      </c>
      <c r="V237">
        <f t="shared" si="9"/>
        <v>1</v>
      </c>
      <c r="W237" s="35">
        <f t="shared" si="10"/>
        <v>0</v>
      </c>
      <c r="X237">
        <f t="shared" si="11"/>
        <v>0</v>
      </c>
    </row>
    <row r="238" spans="1:24" ht="15.75" x14ac:dyDescent="0.25">
      <c r="A238" t="str">
        <f>B238&amp;" "&amp;C238</f>
        <v>Derek Ryan</v>
      </c>
      <c r="B238" t="str">
        <f>RIGHT(D238,(LEN(D238)-1)-SEARCH(",",D238,1))</f>
        <v>Derek</v>
      </c>
      <c r="C238" t="str">
        <f>LEFT(D238,SEARCH(",",D238,1)-1)</f>
        <v>Ryan</v>
      </c>
      <c r="D238" s="39" t="s">
        <v>2282</v>
      </c>
      <c r="E238" s="30" t="s">
        <v>12</v>
      </c>
      <c r="F238" s="35">
        <v>0</v>
      </c>
      <c r="G238" s="35" t="s">
        <v>73</v>
      </c>
      <c r="H238" s="35" t="s">
        <v>2612</v>
      </c>
      <c r="I238" s="35">
        <v>32</v>
      </c>
      <c r="J238" s="35">
        <f>VALUE(COUNTIF(Validation!$A$2:$H$47,D238))</f>
        <v>0</v>
      </c>
      <c r="K238" s="361">
        <f>IF(OR(M238="RFA",M238="UFA",M238="",M238=0),0,M238)</f>
        <v>3125000</v>
      </c>
      <c r="L238" s="361">
        <f>IF(OR(N238="RFA",N238="UFA",N238="",N238=0),0,N238)</f>
        <v>3125000</v>
      </c>
      <c r="M238" s="358">
        <v>3125000</v>
      </c>
      <c r="N238" s="358">
        <v>3125000</v>
      </c>
      <c r="O238" s="358" t="s">
        <v>7</v>
      </c>
      <c r="P238" s="358">
        <v>0</v>
      </c>
      <c r="Q238" s="358">
        <v>0</v>
      </c>
      <c r="R238" s="358">
        <v>0</v>
      </c>
      <c r="S238" s="358">
        <v>0</v>
      </c>
      <c r="T238" s="35">
        <f>COUNTIF(M238:S238,"&gt;0")</f>
        <v>2</v>
      </c>
      <c r="V238">
        <f t="shared" si="9"/>
        <v>1</v>
      </c>
      <c r="W238" s="35">
        <f t="shared" si="10"/>
        <v>0</v>
      </c>
      <c r="X238">
        <f t="shared" si="11"/>
        <v>1</v>
      </c>
    </row>
    <row r="239" spans="1:24" ht="15.75" x14ac:dyDescent="0.25">
      <c r="A239" t="str">
        <f>B239&amp;" "&amp;C239</f>
        <v>Cam Talbot</v>
      </c>
      <c r="B239" t="str">
        <f>RIGHT(D239,(LEN(D239)-1)-SEARCH(",",D239,1))</f>
        <v>Cam</v>
      </c>
      <c r="C239" t="str">
        <f>LEFT(D239,SEARCH(",",D239,1)-1)</f>
        <v>Talbot</v>
      </c>
      <c r="D239" s="39" t="s">
        <v>2325</v>
      </c>
      <c r="E239" s="30" t="s">
        <v>12</v>
      </c>
      <c r="F239" s="35">
        <v>0</v>
      </c>
      <c r="G239" s="35" t="s">
        <v>128</v>
      </c>
      <c r="H239" s="35" t="s">
        <v>2612</v>
      </c>
      <c r="I239" s="35">
        <v>31</v>
      </c>
      <c r="J239" s="35">
        <f>VALUE(COUNTIF(Validation!$A$2:$H$47,D239))</f>
        <v>0</v>
      </c>
      <c r="K239" s="361">
        <f>IF(OR(M239="RFA",M239="UFA",M239="",M239=0),0,M239)</f>
        <v>2750000</v>
      </c>
      <c r="L239" s="361">
        <f>IF(OR(N239="RFA",N239="UFA",N239="",N239=0),0,N239)</f>
        <v>0</v>
      </c>
      <c r="M239" s="358">
        <v>2750000</v>
      </c>
      <c r="N239" s="358" t="s">
        <v>7</v>
      </c>
      <c r="O239" s="358">
        <v>0</v>
      </c>
      <c r="P239" s="358">
        <v>0</v>
      </c>
      <c r="Q239" s="358">
        <v>0</v>
      </c>
      <c r="R239" s="358">
        <v>0</v>
      </c>
      <c r="S239" s="358">
        <v>0</v>
      </c>
      <c r="T239" s="35">
        <f>COUNTIF(M239:S239,"&gt;0")</f>
        <v>1</v>
      </c>
      <c r="V239">
        <f t="shared" si="9"/>
        <v>1</v>
      </c>
      <c r="W239" s="35">
        <f t="shared" si="10"/>
        <v>0</v>
      </c>
      <c r="X239">
        <f t="shared" si="11"/>
        <v>0</v>
      </c>
    </row>
    <row r="240" spans="1:24" ht="15.75" x14ac:dyDescent="0.25">
      <c r="A240" t="str">
        <f>B240&amp;" "&amp;C240</f>
        <v>Mark Jankowski</v>
      </c>
      <c r="B240" t="str">
        <f>RIGHT(D240,(LEN(D240)-1)-SEARCH(",",D240,1))</f>
        <v>Mark</v>
      </c>
      <c r="C240" t="str">
        <f>LEFT(D240,SEARCH(",",D240,1)-1)</f>
        <v>Jankowski</v>
      </c>
      <c r="D240" s="39" t="s">
        <v>2284</v>
      </c>
      <c r="E240" s="30" t="s">
        <v>12</v>
      </c>
      <c r="F240" s="35">
        <v>0</v>
      </c>
      <c r="G240" s="35" t="s">
        <v>73</v>
      </c>
      <c r="H240" s="35" t="s">
        <v>2612</v>
      </c>
      <c r="I240" s="35">
        <v>24</v>
      </c>
      <c r="J240" s="35">
        <f>VALUE(COUNTIF(Validation!$A$2:$H$47,D240))</f>
        <v>0</v>
      </c>
      <c r="K240" s="361">
        <f>IF(OR(M240="RFA",M240="UFA",M240="",M240=0),0,M240)</f>
        <v>1675000</v>
      </c>
      <c r="L240" s="361">
        <f>IF(OR(N240="RFA",N240="UFA",N240="",N240=0),0,N240)</f>
        <v>0</v>
      </c>
      <c r="M240" s="358">
        <v>1675000</v>
      </c>
      <c r="N240" s="358" t="s">
        <v>8</v>
      </c>
      <c r="O240" s="358">
        <v>0</v>
      </c>
      <c r="P240" s="358">
        <v>0</v>
      </c>
      <c r="Q240" s="358">
        <v>0</v>
      </c>
      <c r="R240" s="358">
        <v>0</v>
      </c>
      <c r="S240" s="358">
        <v>0</v>
      </c>
      <c r="T240" s="35">
        <f>COUNTIF(M240:S240,"&gt;0")</f>
        <v>1</v>
      </c>
      <c r="V240">
        <f t="shared" si="9"/>
        <v>1</v>
      </c>
      <c r="W240" s="35">
        <f t="shared" si="10"/>
        <v>0</v>
      </c>
      <c r="X240">
        <f t="shared" si="11"/>
        <v>0</v>
      </c>
    </row>
    <row r="241" spans="1:24" ht="15.75" x14ac:dyDescent="0.25">
      <c r="A241" t="str">
        <f>B241&amp;" "&amp;C241</f>
        <v>Alexander Yelesin</v>
      </c>
      <c r="B241" t="str">
        <f>RIGHT(D241,(LEN(D241)-1)-SEARCH(",",D241,1))</f>
        <v>Alexander</v>
      </c>
      <c r="C241" t="str">
        <f>LEFT(D241,SEARCH(",",D241,1)-1)</f>
        <v>Yelesin</v>
      </c>
      <c r="D241" s="39" t="s">
        <v>2791</v>
      </c>
      <c r="E241" s="30" t="s">
        <v>12</v>
      </c>
      <c r="F241" s="35" t="s">
        <v>395</v>
      </c>
      <c r="G241" s="9" t="s">
        <v>2617</v>
      </c>
      <c r="H241" s="9" t="s">
        <v>2619</v>
      </c>
      <c r="I241" s="9">
        <v>23</v>
      </c>
      <c r="J241" s="35">
        <f>VALUE(COUNTIF(Validation!$A$2:$H$47,D241))</f>
        <v>0</v>
      </c>
      <c r="K241" s="361">
        <f>IF(OR(M241="RFA",M241="UFA",M241="",M241=0),0,M241)</f>
        <v>1350000</v>
      </c>
      <c r="L241" s="361">
        <f>IF(OR(N241="RFA",N241="UFA",N241="",N241=0),0,N241)</f>
        <v>1350000</v>
      </c>
      <c r="M241" s="358">
        <v>1350000</v>
      </c>
      <c r="N241" s="358">
        <v>1350000</v>
      </c>
      <c r="O241" s="358" t="s">
        <v>8</v>
      </c>
      <c r="P241" s="358">
        <v>0</v>
      </c>
      <c r="Q241" s="358">
        <v>0</v>
      </c>
      <c r="R241" s="358">
        <v>0</v>
      </c>
      <c r="S241" s="358">
        <v>0</v>
      </c>
      <c r="T241" s="35">
        <f>COUNTIF(M241:S241,"&gt;0")</f>
        <v>2</v>
      </c>
      <c r="V241">
        <f t="shared" si="9"/>
        <v>1</v>
      </c>
      <c r="W241" s="35">
        <f t="shared" si="10"/>
        <v>1</v>
      </c>
      <c r="X241">
        <f t="shared" si="11"/>
        <v>1</v>
      </c>
    </row>
    <row r="242" spans="1:24" ht="15.75" x14ac:dyDescent="0.25">
      <c r="A242" t="str">
        <f>B242&amp;" "&amp;C242</f>
        <v>Juuso Välimäki</v>
      </c>
      <c r="B242" t="str">
        <f>RIGHT(D242,(LEN(D242)-1)-SEARCH(",",D242,1))</f>
        <v>Juuso</v>
      </c>
      <c r="C242" t="str">
        <f>LEFT(D242,SEARCH(",",D242,1)-1)</f>
        <v>Välimäki</v>
      </c>
      <c r="D242" s="39" t="s">
        <v>2297</v>
      </c>
      <c r="E242" s="30" t="s">
        <v>12</v>
      </c>
      <c r="F242" s="35" t="s">
        <v>395</v>
      </c>
      <c r="G242" s="35" t="s">
        <v>2618</v>
      </c>
      <c r="H242" s="35" t="s">
        <v>2612</v>
      </c>
      <c r="I242" s="35">
        <v>20</v>
      </c>
      <c r="J242" s="35">
        <f>VALUE(COUNTIF(Validation!$A$2:$H$47,D242))</f>
        <v>0</v>
      </c>
      <c r="K242" s="361">
        <f>IF(OR(M242="RFA",M242="UFA",M242="",M242=0),0,M242)</f>
        <v>1319166</v>
      </c>
      <c r="L242" s="361">
        <f>IF(OR(N242="RFA",N242="UFA",N242="",N242=0),0,N242)</f>
        <v>1319166</v>
      </c>
      <c r="M242" s="358">
        <v>1319166</v>
      </c>
      <c r="N242" s="358">
        <v>1319166</v>
      </c>
      <c r="O242" s="358" t="s">
        <v>8</v>
      </c>
      <c r="P242" s="358">
        <v>0</v>
      </c>
      <c r="Q242" s="358">
        <v>0</v>
      </c>
      <c r="R242" s="358">
        <v>0</v>
      </c>
      <c r="S242" s="358">
        <v>0</v>
      </c>
      <c r="T242" s="35">
        <f>COUNTIF(M242:S242,"&gt;0")</f>
        <v>2</v>
      </c>
      <c r="V242">
        <f t="shared" si="9"/>
        <v>1</v>
      </c>
      <c r="W242" s="35">
        <f t="shared" si="10"/>
        <v>1</v>
      </c>
      <c r="X242">
        <f t="shared" si="11"/>
        <v>1</v>
      </c>
    </row>
    <row r="243" spans="1:24" ht="15.75" x14ac:dyDescent="0.25">
      <c r="A243" t="str">
        <f>B243&amp;" "&amp;C243</f>
        <v>Austin Czarnik</v>
      </c>
      <c r="B243" t="str">
        <f>RIGHT(D243,(LEN(D243)-1)-SEARCH(",",D243,1))</f>
        <v>Austin</v>
      </c>
      <c r="C243" t="str">
        <f>LEFT(D243,SEARCH(",",D243,1)-1)</f>
        <v>Czarnik</v>
      </c>
      <c r="D243" s="39" t="s">
        <v>2285</v>
      </c>
      <c r="E243" s="30" t="s">
        <v>12</v>
      </c>
      <c r="F243" s="35">
        <v>0</v>
      </c>
      <c r="G243" s="35" t="s">
        <v>2614</v>
      </c>
      <c r="H243" s="35" t="s">
        <v>2612</v>
      </c>
      <c r="I243" s="35">
        <v>26</v>
      </c>
      <c r="J243" s="35">
        <f>VALUE(COUNTIF(Validation!$A$2:$H$47,D243))</f>
        <v>0</v>
      </c>
      <c r="K243" s="361">
        <f>IF(OR(M243="RFA",M243="UFA",M243="",M243=0),0,M243)</f>
        <v>1250000</v>
      </c>
      <c r="L243" s="361">
        <f>IF(OR(N243="RFA",N243="UFA",N243="",N243=0),0,N243)</f>
        <v>0</v>
      </c>
      <c r="M243" s="358">
        <v>1250000</v>
      </c>
      <c r="N243" s="358" t="s">
        <v>7</v>
      </c>
      <c r="O243" s="358">
        <v>0</v>
      </c>
      <c r="P243" s="358">
        <v>0</v>
      </c>
      <c r="Q243" s="358">
        <v>0</v>
      </c>
      <c r="R243" s="358">
        <v>0</v>
      </c>
      <c r="S243" s="358">
        <v>0</v>
      </c>
      <c r="T243" s="35">
        <f>COUNTIF(M243:S243,"&gt;0")</f>
        <v>1</v>
      </c>
      <c r="V243">
        <f t="shared" si="9"/>
        <v>1</v>
      </c>
      <c r="W243" s="35">
        <f t="shared" si="10"/>
        <v>0</v>
      </c>
      <c r="X243">
        <f t="shared" si="11"/>
        <v>0</v>
      </c>
    </row>
    <row r="244" spans="1:24" ht="15.75" x14ac:dyDescent="0.25">
      <c r="A244" t="str">
        <f>B244&amp;" "&amp;C244</f>
        <v>Luke Philp</v>
      </c>
      <c r="B244" t="str">
        <f>RIGHT(D244,(LEN(D244)-1)-SEARCH(",",D244,1))</f>
        <v>Luke</v>
      </c>
      <c r="C244" t="str">
        <f>LEFT(D244,SEARCH(",",D244,1)-1)</f>
        <v>Philp</v>
      </c>
      <c r="D244" s="39" t="s">
        <v>2785</v>
      </c>
      <c r="E244" s="30" t="s">
        <v>12</v>
      </c>
      <c r="F244" s="35" t="s">
        <v>395</v>
      </c>
      <c r="G244" s="35" t="s">
        <v>73</v>
      </c>
      <c r="H244" s="35" t="s">
        <v>2619</v>
      </c>
      <c r="I244" s="35">
        <v>23</v>
      </c>
      <c r="J244" s="35">
        <f>VALUE(COUNTIF(Validation!$A$2:$H$47,D244))</f>
        <v>0</v>
      </c>
      <c r="K244" s="361">
        <f>IF(OR(M244="RFA",M244="UFA",M244="",M244=0),0,M244)</f>
        <v>925000</v>
      </c>
      <c r="L244" s="361">
        <f>IF(OR(N244="RFA",N244="UFA",N244="",N244=0),0,N244)</f>
        <v>925000</v>
      </c>
      <c r="M244" s="358">
        <v>925000</v>
      </c>
      <c r="N244" s="358">
        <v>925000</v>
      </c>
      <c r="O244" s="358" t="s">
        <v>8</v>
      </c>
      <c r="P244" s="358">
        <v>0</v>
      </c>
      <c r="Q244" s="358">
        <v>0</v>
      </c>
      <c r="R244" s="358">
        <v>0</v>
      </c>
      <c r="S244" s="358">
        <v>0</v>
      </c>
      <c r="T244" s="35">
        <f>COUNTIF(M244:S244,"&gt;0")</f>
        <v>2</v>
      </c>
      <c r="V244">
        <f t="shared" si="9"/>
        <v>1</v>
      </c>
      <c r="W244" s="35">
        <f t="shared" si="10"/>
        <v>1</v>
      </c>
      <c r="X244">
        <f t="shared" si="11"/>
        <v>1</v>
      </c>
    </row>
    <row r="245" spans="1:24" ht="15.75" x14ac:dyDescent="0.25">
      <c r="A245" t="str">
        <f>B245&amp;" "&amp;C245</f>
        <v>Eetu Tuulola</v>
      </c>
      <c r="B245" t="str">
        <f>RIGHT(D245,(LEN(D245)-1)-SEARCH(",",D245,1))</f>
        <v>Eetu</v>
      </c>
      <c r="C245" t="str">
        <f>LEFT(D245,SEARCH(",",D245,1)-1)</f>
        <v>Tuulola</v>
      </c>
      <c r="D245" s="39" t="s">
        <v>2786</v>
      </c>
      <c r="E245" s="30" t="s">
        <v>12</v>
      </c>
      <c r="F245" s="35" t="s">
        <v>395</v>
      </c>
      <c r="G245" s="9" t="s">
        <v>2611</v>
      </c>
      <c r="H245" s="9" t="s">
        <v>2619</v>
      </c>
      <c r="I245" s="9">
        <v>21</v>
      </c>
      <c r="J245" s="35">
        <f>VALUE(COUNTIF(Validation!$A$2:$H$47,D245))</f>
        <v>0</v>
      </c>
      <c r="K245" s="361">
        <f>IF(OR(M245="RFA",M245="UFA",M245="",M245=0),0,M245)</f>
        <v>925000</v>
      </c>
      <c r="L245" s="361">
        <f>IF(OR(N245="RFA",N245="UFA",N245="",N245=0),0,N245)</f>
        <v>925000</v>
      </c>
      <c r="M245" s="358">
        <v>925000</v>
      </c>
      <c r="N245" s="358">
        <v>925000</v>
      </c>
      <c r="O245" s="358">
        <v>925000</v>
      </c>
      <c r="P245" s="358" t="s">
        <v>8</v>
      </c>
      <c r="Q245" s="358">
        <v>0</v>
      </c>
      <c r="R245" s="358">
        <v>0</v>
      </c>
      <c r="S245" s="358">
        <v>0</v>
      </c>
      <c r="T245" s="35">
        <f>COUNTIF(M245:S245,"&gt;0")</f>
        <v>3</v>
      </c>
      <c r="V245">
        <f t="shared" si="9"/>
        <v>1</v>
      </c>
      <c r="W245" s="35">
        <f t="shared" si="10"/>
        <v>1</v>
      </c>
      <c r="X245">
        <f t="shared" si="11"/>
        <v>1</v>
      </c>
    </row>
    <row r="246" spans="1:24" ht="15.75" x14ac:dyDescent="0.25">
      <c r="A246" t="str">
        <f>B246&amp;" "&amp;C246</f>
        <v>Glenn Gawdin</v>
      </c>
      <c r="B246" t="str">
        <f>RIGHT(D246,(LEN(D246)-1)-SEARCH(",",D246,1))</f>
        <v>Glenn</v>
      </c>
      <c r="C246" t="str">
        <f>LEFT(D246,SEARCH(",",D246,1)-1)</f>
        <v>Gawdin</v>
      </c>
      <c r="D246" s="39" t="s">
        <v>2300</v>
      </c>
      <c r="E246" s="30" t="s">
        <v>12</v>
      </c>
      <c r="F246" s="35" t="s">
        <v>395</v>
      </c>
      <c r="G246" s="35" t="s">
        <v>2621</v>
      </c>
      <c r="H246" s="35" t="s">
        <v>2619</v>
      </c>
      <c r="I246" s="35">
        <v>22</v>
      </c>
      <c r="J246" s="35">
        <f>VALUE(COUNTIF(Validation!$A$2:$H$47,D246))</f>
        <v>0</v>
      </c>
      <c r="K246" s="361">
        <f>IF(OR(M246="RFA",M246="UFA",M246="",M246=0),0,M246)</f>
        <v>925000</v>
      </c>
      <c r="L246" s="361">
        <f>IF(OR(N246="RFA",N246="UFA",N246="",N246=0),0,N246)</f>
        <v>0</v>
      </c>
      <c r="M246" s="358">
        <v>925000</v>
      </c>
      <c r="N246" s="358" t="s">
        <v>8</v>
      </c>
      <c r="O246" s="358">
        <v>0</v>
      </c>
      <c r="P246" s="358">
        <v>0</v>
      </c>
      <c r="Q246" s="358">
        <v>0</v>
      </c>
      <c r="R246" s="358">
        <v>0</v>
      </c>
      <c r="S246" s="358">
        <v>0</v>
      </c>
      <c r="T246" s="35">
        <f>COUNTIF(M246:S246,"&gt;0")</f>
        <v>1</v>
      </c>
      <c r="V246">
        <f t="shared" si="9"/>
        <v>1</v>
      </c>
      <c r="W246" s="35">
        <f t="shared" si="10"/>
        <v>1</v>
      </c>
      <c r="X246">
        <f t="shared" si="11"/>
        <v>0</v>
      </c>
    </row>
    <row r="247" spans="1:24" ht="15.75" x14ac:dyDescent="0.25">
      <c r="A247" t="str">
        <f>B247&amp;" "&amp;C247</f>
        <v>Carl-Johan Lerby</v>
      </c>
      <c r="B247" t="str">
        <f>RIGHT(D247,(LEN(D247)-1)-SEARCH(",",D247,1))</f>
        <v>Carl-Johan</v>
      </c>
      <c r="C247" t="str">
        <f>LEFT(D247,SEARCH(",",D247,1)-1)</f>
        <v>Lerby</v>
      </c>
      <c r="D247" s="39" t="s">
        <v>2790</v>
      </c>
      <c r="E247" s="30" t="s">
        <v>12</v>
      </c>
      <c r="F247" s="35" t="s">
        <v>395</v>
      </c>
      <c r="G247" s="35" t="s">
        <v>2618</v>
      </c>
      <c r="H247" s="35" t="s">
        <v>2619</v>
      </c>
      <c r="I247" s="35">
        <v>21</v>
      </c>
      <c r="J247" s="35">
        <f>VALUE(COUNTIF(Validation!$A$2:$H$47,D247))</f>
        <v>0</v>
      </c>
      <c r="K247" s="361">
        <f>IF(OR(M247="RFA",M247="UFA",M247="",M247=0),0,M247)</f>
        <v>925000</v>
      </c>
      <c r="L247" s="361">
        <f>IF(OR(N247="RFA",N247="UFA",N247="",N247=0),0,N247)</f>
        <v>925000</v>
      </c>
      <c r="M247" s="358">
        <v>925000</v>
      </c>
      <c r="N247" s="358">
        <v>925000</v>
      </c>
      <c r="O247" s="358" t="s">
        <v>8</v>
      </c>
      <c r="P247" s="358">
        <v>0</v>
      </c>
      <c r="Q247" s="358">
        <v>0</v>
      </c>
      <c r="R247" s="358">
        <v>0</v>
      </c>
      <c r="S247" s="358">
        <v>0</v>
      </c>
      <c r="T247" s="35">
        <f>COUNTIF(M247:S247,"&gt;0")</f>
        <v>2</v>
      </c>
      <c r="V247">
        <f t="shared" si="9"/>
        <v>1</v>
      </c>
      <c r="W247" s="35">
        <f t="shared" si="10"/>
        <v>1</v>
      </c>
      <c r="X247">
        <f t="shared" si="11"/>
        <v>1</v>
      </c>
    </row>
    <row r="248" spans="1:24" ht="15.75" x14ac:dyDescent="0.25">
      <c r="A248" t="str">
        <f>B248&amp;" "&amp;C248</f>
        <v>Artyom Zagidulin</v>
      </c>
      <c r="B248" t="str">
        <f>RIGHT(D248,(LEN(D248)-1)-SEARCH(",",D248,1))</f>
        <v>Artyom</v>
      </c>
      <c r="C248" t="str">
        <f>LEFT(D248,SEARCH(",",D248,1)-1)</f>
        <v>Zagidulin</v>
      </c>
      <c r="D248" s="39" t="s">
        <v>2793</v>
      </c>
      <c r="E248" s="30" t="s">
        <v>12</v>
      </c>
      <c r="F248" s="35" t="s">
        <v>395</v>
      </c>
      <c r="G248" s="35" t="s">
        <v>128</v>
      </c>
      <c r="H248" s="35" t="s">
        <v>2619</v>
      </c>
      <c r="I248" s="35">
        <v>23</v>
      </c>
      <c r="J248" s="35">
        <f>VALUE(COUNTIF(Validation!$A$2:$H$47,D248))</f>
        <v>0</v>
      </c>
      <c r="K248" s="361">
        <f>IF(OR(M248="RFA",M248="UFA",M248="",M248=0),0,M248)</f>
        <v>925000</v>
      </c>
      <c r="L248" s="361">
        <f>IF(OR(N248="RFA",N248="UFA",N248="",N248=0),0,N248)</f>
        <v>0</v>
      </c>
      <c r="M248" s="358">
        <v>925000</v>
      </c>
      <c r="N248" s="358" t="s">
        <v>8</v>
      </c>
      <c r="O248" s="358">
        <v>0</v>
      </c>
      <c r="P248" s="358">
        <v>0</v>
      </c>
      <c r="Q248" s="358">
        <v>0</v>
      </c>
      <c r="R248" s="358">
        <v>0</v>
      </c>
      <c r="S248" s="358">
        <v>0</v>
      </c>
      <c r="T248" s="35">
        <f>COUNTIF(M248:S248,"&gt;0")</f>
        <v>1</v>
      </c>
      <c r="V248">
        <f t="shared" si="9"/>
        <v>1</v>
      </c>
      <c r="W248" s="35">
        <f t="shared" si="10"/>
        <v>1</v>
      </c>
      <c r="X248">
        <f t="shared" si="11"/>
        <v>0</v>
      </c>
    </row>
    <row r="249" spans="1:24" ht="15.75" x14ac:dyDescent="0.25">
      <c r="A249" t="str">
        <f>B249&amp;" "&amp;C249</f>
        <v>Tyler Parsons</v>
      </c>
      <c r="B249" t="str">
        <f>RIGHT(D249,(LEN(D249)-1)-SEARCH(",",D249,1))</f>
        <v>Tyler</v>
      </c>
      <c r="C249" t="str">
        <f>LEFT(D249,SEARCH(",",D249,1)-1)</f>
        <v>Parsons</v>
      </c>
      <c r="D249" s="39" t="s">
        <v>2301</v>
      </c>
      <c r="E249" s="30" t="s">
        <v>12</v>
      </c>
      <c r="F249" s="35" t="s">
        <v>395</v>
      </c>
      <c r="G249" s="35" t="s">
        <v>128</v>
      </c>
      <c r="H249" s="35" t="s">
        <v>2619</v>
      </c>
      <c r="I249" s="35">
        <v>21</v>
      </c>
      <c r="J249" s="35">
        <f>VALUE(COUNTIF(Validation!$A$2:$H$47,D249))</f>
        <v>0</v>
      </c>
      <c r="K249" s="361">
        <f>IF(OR(M249="RFA",M249="UFA",M249="",M249=0),0,M249)</f>
        <v>925000</v>
      </c>
      <c r="L249" s="361">
        <f>IF(OR(N249="RFA",N249="UFA",N249="",N249=0),0,N249)</f>
        <v>0</v>
      </c>
      <c r="M249" s="358">
        <v>925000</v>
      </c>
      <c r="N249" s="358" t="s">
        <v>8</v>
      </c>
      <c r="O249" s="358">
        <v>0</v>
      </c>
      <c r="P249" s="358">
        <v>0</v>
      </c>
      <c r="Q249" s="358">
        <v>0</v>
      </c>
      <c r="R249" s="358">
        <v>0</v>
      </c>
      <c r="S249" s="358">
        <v>0</v>
      </c>
      <c r="T249" s="35">
        <f>COUNTIF(M249:S249,"&gt;0")</f>
        <v>1</v>
      </c>
      <c r="V249">
        <f t="shared" si="9"/>
        <v>1</v>
      </c>
      <c r="W249" s="35">
        <f t="shared" si="10"/>
        <v>1</v>
      </c>
      <c r="X249">
        <f t="shared" si="11"/>
        <v>0</v>
      </c>
    </row>
    <row r="250" spans="1:24" ht="15.75" x14ac:dyDescent="0.25">
      <c r="A250" t="str">
        <f>B250&amp;" "&amp;C250</f>
        <v>Andrew Nielsen</v>
      </c>
      <c r="B250" t="str">
        <f>RIGHT(D250,(LEN(D250)-1)-SEARCH(",",D250,1))</f>
        <v>Andrew</v>
      </c>
      <c r="C250" t="str">
        <f>LEFT(D250,SEARCH(",",D250,1)-1)</f>
        <v>Nielsen</v>
      </c>
      <c r="D250" s="39" t="s">
        <v>1650</v>
      </c>
      <c r="E250" s="30" t="s">
        <v>12</v>
      </c>
      <c r="F250" s="35" t="s">
        <v>412</v>
      </c>
      <c r="G250" s="9" t="s">
        <v>2618</v>
      </c>
      <c r="H250" s="9" t="s">
        <v>2619</v>
      </c>
      <c r="I250" s="9">
        <v>22</v>
      </c>
      <c r="J250" s="35">
        <f>VALUE(COUNTIF(Validation!$A$2:$H$47,D250))</f>
        <v>0</v>
      </c>
      <c r="K250" s="361">
        <f>IF(OR(M250="RFA",M250="UFA",M250="",M250=0),0,M250)</f>
        <v>921666</v>
      </c>
      <c r="L250" s="361">
        <f>IF(OR(N250="RFA",N250="UFA",N250="",N250=0),0,N250)</f>
        <v>0</v>
      </c>
      <c r="M250" s="358">
        <v>921666</v>
      </c>
      <c r="N250" s="358" t="s">
        <v>8</v>
      </c>
      <c r="O250" s="358">
        <v>0</v>
      </c>
      <c r="P250" s="358">
        <v>0</v>
      </c>
      <c r="Q250" s="358">
        <v>0</v>
      </c>
      <c r="R250" s="358">
        <v>0</v>
      </c>
      <c r="S250" s="358">
        <v>0</v>
      </c>
      <c r="T250" s="35">
        <f>COUNTIF(M250:S250,"&gt;0")</f>
        <v>1</v>
      </c>
      <c r="V250">
        <f t="shared" si="9"/>
        <v>1</v>
      </c>
      <c r="W250" s="35">
        <f t="shared" si="10"/>
        <v>1</v>
      </c>
      <c r="X250">
        <f t="shared" si="11"/>
        <v>0</v>
      </c>
    </row>
    <row r="251" spans="1:24" ht="15.75" x14ac:dyDescent="0.25">
      <c r="A251" t="str">
        <f>B251&amp;" "&amp;C251</f>
        <v>Dillon Dubé</v>
      </c>
      <c r="B251" t="str">
        <f>RIGHT(D251,(LEN(D251)-1)-SEARCH(",",D251,1))</f>
        <v>Dillon</v>
      </c>
      <c r="C251" t="str">
        <f>LEFT(D251,SEARCH(",",D251,1)-1)</f>
        <v>Dubé</v>
      </c>
      <c r="D251" s="39" t="s">
        <v>2299</v>
      </c>
      <c r="E251" s="30" t="s">
        <v>12</v>
      </c>
      <c r="F251" s="35" t="s">
        <v>395</v>
      </c>
      <c r="G251" s="35" t="s">
        <v>73</v>
      </c>
      <c r="H251" s="35" t="s">
        <v>2612</v>
      </c>
      <c r="I251" s="35">
        <v>20</v>
      </c>
      <c r="J251" s="35">
        <f>VALUE(COUNTIF(Validation!$A$2:$H$47,D251))</f>
        <v>0</v>
      </c>
      <c r="K251" s="361">
        <f>IF(OR(M251="RFA",M251="UFA",M251="",M251=0),0,M251)</f>
        <v>910833</v>
      </c>
      <c r="L251" s="361">
        <f>IF(OR(N251="RFA",N251="UFA",N251="",N251=0),0,N251)</f>
        <v>910833</v>
      </c>
      <c r="M251" s="358">
        <v>910833</v>
      </c>
      <c r="N251" s="358">
        <v>910833</v>
      </c>
      <c r="O251" s="358" t="s">
        <v>8</v>
      </c>
      <c r="P251" s="358">
        <v>0</v>
      </c>
      <c r="Q251" s="358">
        <v>0</v>
      </c>
      <c r="R251" s="358">
        <v>0</v>
      </c>
      <c r="S251" s="358">
        <v>0</v>
      </c>
      <c r="T251" s="35">
        <f>COUNTIF(M251:S251,"&gt;0")</f>
        <v>2</v>
      </c>
      <c r="V251">
        <f t="shared" si="9"/>
        <v>1</v>
      </c>
      <c r="W251" s="35">
        <f t="shared" si="10"/>
        <v>1</v>
      </c>
      <c r="X251">
        <f t="shared" si="11"/>
        <v>1</v>
      </c>
    </row>
    <row r="252" spans="1:24" ht="15.75" x14ac:dyDescent="0.25">
      <c r="A252" t="str">
        <f>B252&amp;" "&amp;C252</f>
        <v>Rasmus Andersson</v>
      </c>
      <c r="B252" t="str">
        <f>RIGHT(D252,(LEN(D252)-1)-SEARCH(",",D252,1))</f>
        <v>Rasmus</v>
      </c>
      <c r="C252" t="str">
        <f>LEFT(D252,SEARCH(",",D252,1)-1)</f>
        <v>Andersson</v>
      </c>
      <c r="D252" s="39" t="s">
        <v>2302</v>
      </c>
      <c r="E252" s="30" t="s">
        <v>12</v>
      </c>
      <c r="F252" s="35" t="s">
        <v>412</v>
      </c>
      <c r="G252" s="35" t="s">
        <v>2617</v>
      </c>
      <c r="H252" s="35" t="s">
        <v>2612</v>
      </c>
      <c r="I252" s="35">
        <v>22</v>
      </c>
      <c r="J252" s="35">
        <f>VALUE(COUNTIF(Validation!$A$2:$H$47,D252))</f>
        <v>0</v>
      </c>
      <c r="K252" s="361">
        <f>IF(OR(M252="RFA",M252="UFA",M252="",M252=0),0,M252)</f>
        <v>863333</v>
      </c>
      <c r="L252" s="361">
        <f>IF(OR(N252="RFA",N252="UFA",N252="",N252=0),0,N252)</f>
        <v>0</v>
      </c>
      <c r="M252" s="358">
        <v>863333</v>
      </c>
      <c r="N252" s="358" t="s">
        <v>8</v>
      </c>
      <c r="O252" s="358">
        <v>0</v>
      </c>
      <c r="P252" s="358">
        <v>0</v>
      </c>
      <c r="Q252" s="358">
        <v>0</v>
      </c>
      <c r="R252" s="358">
        <v>0</v>
      </c>
      <c r="S252" s="358">
        <v>0</v>
      </c>
      <c r="T252" s="35">
        <f>COUNTIF(M252:S252,"&gt;0")</f>
        <v>1</v>
      </c>
      <c r="V252">
        <f t="shared" si="9"/>
        <v>1</v>
      </c>
      <c r="W252" s="35">
        <f t="shared" si="10"/>
        <v>1</v>
      </c>
      <c r="X252">
        <f t="shared" si="11"/>
        <v>0</v>
      </c>
    </row>
    <row r="253" spans="1:24" ht="15.75" x14ac:dyDescent="0.25">
      <c r="A253" t="str">
        <f>B253&amp;" "&amp;C253</f>
        <v>Oliver Kylington</v>
      </c>
      <c r="B253" t="str">
        <f>RIGHT(D253,(LEN(D253)-1)-SEARCH(",",D253,1))</f>
        <v>Oliver</v>
      </c>
      <c r="C253" t="str">
        <f>LEFT(D253,SEARCH(",",D253,1)-1)</f>
        <v>Kylington</v>
      </c>
      <c r="D253" s="39" t="s">
        <v>2304</v>
      </c>
      <c r="E253" s="30" t="s">
        <v>12</v>
      </c>
      <c r="F253" s="35" t="s">
        <v>395</v>
      </c>
      <c r="G253" s="35" t="s">
        <v>2618</v>
      </c>
      <c r="H253" s="35" t="s">
        <v>2612</v>
      </c>
      <c r="I253" s="35">
        <v>22</v>
      </c>
      <c r="J253" s="35">
        <f>VALUE(COUNTIF(Validation!$A$2:$H$47,D253))</f>
        <v>0</v>
      </c>
      <c r="K253" s="361">
        <f>IF(OR(M253="RFA",M253="UFA",M253="",M253=0),0,M253)</f>
        <v>863333</v>
      </c>
      <c r="L253" s="361">
        <f>IF(OR(N253="RFA",N253="UFA",N253="",N253=0),0,N253)</f>
        <v>0</v>
      </c>
      <c r="M253" s="358">
        <v>863333</v>
      </c>
      <c r="N253" s="358" t="s">
        <v>8</v>
      </c>
      <c r="O253" s="358">
        <v>0</v>
      </c>
      <c r="P253" s="358">
        <v>0</v>
      </c>
      <c r="Q253" s="358">
        <v>0</v>
      </c>
      <c r="R253" s="358">
        <v>0</v>
      </c>
      <c r="S253" s="358">
        <v>0</v>
      </c>
      <c r="T253" s="35">
        <f>COUNTIF(M253:S253,"&gt;0")</f>
        <v>1</v>
      </c>
      <c r="V253">
        <f t="shared" si="9"/>
        <v>1</v>
      </c>
      <c r="W253" s="35">
        <f t="shared" si="10"/>
        <v>1</v>
      </c>
      <c r="X253">
        <f t="shared" si="11"/>
        <v>0</v>
      </c>
    </row>
    <row r="254" spans="1:24" ht="15.75" x14ac:dyDescent="0.25">
      <c r="A254" t="str">
        <f>B254&amp;" "&amp;C254</f>
        <v>Adam Ruzicka</v>
      </c>
      <c r="B254" t="str">
        <f>RIGHT(D254,(LEN(D254)-1)-SEARCH(",",D254,1))</f>
        <v>Adam</v>
      </c>
      <c r="C254" t="str">
        <f>LEFT(D254,SEARCH(",",D254,1)-1)</f>
        <v>Ruzicka</v>
      </c>
      <c r="D254" s="39" t="s">
        <v>2787</v>
      </c>
      <c r="E254" s="30" t="s">
        <v>12</v>
      </c>
      <c r="F254" s="35" t="s">
        <v>395</v>
      </c>
      <c r="G254" s="35" t="s">
        <v>2621</v>
      </c>
      <c r="H254" s="35" t="s">
        <v>2619</v>
      </c>
      <c r="I254" s="35">
        <v>20</v>
      </c>
      <c r="J254" s="35">
        <f>VALUE(COUNTIF(Validation!$A$2:$H$47,D254))</f>
        <v>0</v>
      </c>
      <c r="K254" s="361">
        <f>IF(OR(M254="RFA",M254="UFA",M254="",M254=0),0,M254)</f>
        <v>850000</v>
      </c>
      <c r="L254" s="361">
        <f>IF(OR(N254="RFA",N254="UFA",N254="",N254=0),0,N254)</f>
        <v>850000</v>
      </c>
      <c r="M254" s="358">
        <v>850000</v>
      </c>
      <c r="N254" s="358">
        <v>850000</v>
      </c>
      <c r="O254" s="358">
        <v>850000</v>
      </c>
      <c r="P254" s="358" t="s">
        <v>8</v>
      </c>
      <c r="Q254" s="358">
        <v>0</v>
      </c>
      <c r="R254" s="358">
        <v>0</v>
      </c>
      <c r="S254" s="358">
        <v>0</v>
      </c>
      <c r="T254" s="35">
        <f>COUNTIF(M254:S254,"&gt;0")</f>
        <v>3</v>
      </c>
      <c r="V254">
        <f t="shared" si="9"/>
        <v>1</v>
      </c>
      <c r="W254" s="35">
        <f t="shared" si="10"/>
        <v>1</v>
      </c>
      <c r="X254">
        <f t="shared" si="11"/>
        <v>1</v>
      </c>
    </row>
    <row r="255" spans="1:24" ht="15.75" x14ac:dyDescent="0.25">
      <c r="A255" t="str">
        <f>B255&amp;" "&amp;C255</f>
        <v>Martin Pospisil</v>
      </c>
      <c r="B255" t="str">
        <f>RIGHT(D255,(LEN(D255)-1)-SEARCH(",",D255,1))</f>
        <v>Martin</v>
      </c>
      <c r="C255" t="str">
        <f>LEFT(D255,SEARCH(",",D255,1)-1)</f>
        <v>Pospisil</v>
      </c>
      <c r="D255" s="39" t="s">
        <v>2788</v>
      </c>
      <c r="E255" s="30" t="s">
        <v>12</v>
      </c>
      <c r="F255" s="35" t="s">
        <v>395</v>
      </c>
      <c r="G255" s="35" t="s">
        <v>2611</v>
      </c>
      <c r="H255" s="35" t="s">
        <v>2619</v>
      </c>
      <c r="I255" s="35">
        <v>19</v>
      </c>
      <c r="J255" s="35">
        <f>VALUE(COUNTIF(Validation!$A$2:$H$47,D255))</f>
        <v>0</v>
      </c>
      <c r="K255" s="361">
        <f>IF(OR(M255="RFA",M255="UFA",M255="",M255=0),0,M255)</f>
        <v>810000</v>
      </c>
      <c r="L255" s="361">
        <f>IF(OR(N255="RFA",N255="UFA",N255="",N255=0),0,N255)</f>
        <v>810000</v>
      </c>
      <c r="M255" s="358">
        <v>810000</v>
      </c>
      <c r="N255" s="358">
        <v>810000</v>
      </c>
      <c r="O255" s="358">
        <v>810000</v>
      </c>
      <c r="P255" s="358" t="s">
        <v>8</v>
      </c>
      <c r="Q255" s="358">
        <v>0</v>
      </c>
      <c r="R255" s="358">
        <v>0</v>
      </c>
      <c r="S255" s="358">
        <v>0</v>
      </c>
      <c r="T255" s="35">
        <f>COUNTIF(M255:S255,"&gt;0")</f>
        <v>3</v>
      </c>
      <c r="V255">
        <f t="shared" si="9"/>
        <v>1</v>
      </c>
      <c r="W255" s="35">
        <f t="shared" si="10"/>
        <v>1</v>
      </c>
      <c r="X255">
        <f t="shared" si="11"/>
        <v>1</v>
      </c>
    </row>
    <row r="256" spans="1:24" ht="15.75" x14ac:dyDescent="0.25">
      <c r="A256" t="str">
        <f>B256&amp;" "&amp;C256</f>
        <v>Dmitri Zavgorodny</v>
      </c>
      <c r="B256" t="str">
        <f>RIGHT(D256,(LEN(D256)-1)-SEARCH(",",D256,1))</f>
        <v>Dmitri</v>
      </c>
      <c r="C256" t="str">
        <f>LEFT(D256,SEARCH(",",D256,1)-1)</f>
        <v>Zavgorodny</v>
      </c>
      <c r="D256" s="39" t="s">
        <v>2789</v>
      </c>
      <c r="E256" s="30" t="s">
        <v>12</v>
      </c>
      <c r="F256" s="35" t="s">
        <v>395</v>
      </c>
      <c r="G256" s="35" t="s">
        <v>73</v>
      </c>
      <c r="H256" s="35" t="s">
        <v>2619</v>
      </c>
      <c r="I256" s="35">
        <v>18</v>
      </c>
      <c r="J256" s="35">
        <f>VALUE(COUNTIF(Validation!$A$2:$H$47,D256))</f>
        <v>0</v>
      </c>
      <c r="K256" s="361">
        <f>IF(OR(M256="RFA",M256="UFA",M256="",M256=0),0,M256)</f>
        <v>786666</v>
      </c>
      <c r="L256" s="361">
        <f>IF(OR(N256="RFA",N256="UFA",N256="",N256=0),0,N256)</f>
        <v>786666</v>
      </c>
      <c r="M256" s="358">
        <v>786666</v>
      </c>
      <c r="N256" s="358">
        <v>786666</v>
      </c>
      <c r="O256" s="358">
        <v>786666</v>
      </c>
      <c r="P256" s="358" t="s">
        <v>8</v>
      </c>
      <c r="Q256" s="358">
        <v>0</v>
      </c>
      <c r="R256" s="358">
        <v>0</v>
      </c>
      <c r="S256" s="358">
        <v>0</v>
      </c>
      <c r="T256" s="35">
        <f>COUNTIF(M256:S256,"&gt;0")</f>
        <v>3</v>
      </c>
      <c r="V256">
        <f t="shared" si="9"/>
        <v>1</v>
      </c>
      <c r="W256" s="35">
        <f t="shared" si="10"/>
        <v>1</v>
      </c>
      <c r="X256">
        <f t="shared" si="11"/>
        <v>1</v>
      </c>
    </row>
    <row r="257" spans="1:24" ht="15.75" x14ac:dyDescent="0.25">
      <c r="A257" t="str">
        <f>B257&amp;" "&amp;C257</f>
        <v>Jon Gillies</v>
      </c>
      <c r="B257" t="str">
        <f>RIGHT(D257,(LEN(D257)-1)-SEARCH(",",D257,1))</f>
        <v>Jon</v>
      </c>
      <c r="C257" t="str">
        <f>LEFT(D257,SEARCH(",",D257,1)-1)</f>
        <v>Gillies</v>
      </c>
      <c r="D257" s="39" t="s">
        <v>2295</v>
      </c>
      <c r="E257" s="30" t="s">
        <v>12</v>
      </c>
      <c r="F257" s="35">
        <v>0</v>
      </c>
      <c r="G257" s="35" t="s">
        <v>128</v>
      </c>
      <c r="H257" s="35" t="s">
        <v>2612</v>
      </c>
      <c r="I257" s="35">
        <v>25</v>
      </c>
      <c r="J257" s="35">
        <f>VALUE(COUNTIF(Validation!$A$2:$H$47,D257))</f>
        <v>0</v>
      </c>
      <c r="K257" s="361">
        <f>IF(OR(M257="RFA",M257="UFA",M257="",M257=0),0,M257)</f>
        <v>750000</v>
      </c>
      <c r="L257" s="361">
        <f>IF(OR(N257="RFA",N257="UFA",N257="",N257=0),0,N257)</f>
        <v>0</v>
      </c>
      <c r="M257" s="358">
        <v>750000</v>
      </c>
      <c r="N257" s="358" t="s">
        <v>8</v>
      </c>
      <c r="O257" s="358">
        <v>0</v>
      </c>
      <c r="P257" s="358">
        <v>0</v>
      </c>
      <c r="Q257" s="358">
        <v>0</v>
      </c>
      <c r="R257" s="358">
        <v>0</v>
      </c>
      <c r="S257" s="358">
        <v>0</v>
      </c>
      <c r="T257" s="35">
        <f>COUNTIF(M257:S257,"&gt;0")</f>
        <v>1</v>
      </c>
      <c r="V257">
        <f t="shared" si="9"/>
        <v>1</v>
      </c>
      <c r="W257" s="35">
        <f t="shared" si="10"/>
        <v>0</v>
      </c>
      <c r="X257">
        <f t="shared" si="11"/>
        <v>0</v>
      </c>
    </row>
    <row r="258" spans="1:24" ht="15.75" x14ac:dyDescent="0.25">
      <c r="A258" t="str">
        <f>B258&amp;" "&amp;C258</f>
        <v>Matthew Phillips</v>
      </c>
      <c r="B258" t="str">
        <f>RIGHT(D258,(LEN(D258)-1)-SEARCH(",",D258,1))</f>
        <v>Matthew</v>
      </c>
      <c r="C258" t="str">
        <f>LEFT(D258,SEARCH(",",D258,1)-1)</f>
        <v>Phillips</v>
      </c>
      <c r="D258" s="39" t="s">
        <v>2303</v>
      </c>
      <c r="E258" s="30" t="s">
        <v>12</v>
      </c>
      <c r="F258" s="35" t="s">
        <v>395</v>
      </c>
      <c r="G258" s="35" t="s">
        <v>73</v>
      </c>
      <c r="H258" s="35" t="s">
        <v>2619</v>
      </c>
      <c r="I258" s="35">
        <v>21</v>
      </c>
      <c r="J258" s="35">
        <f>VALUE(COUNTIF(Validation!$A$2:$H$47,D258))</f>
        <v>0</v>
      </c>
      <c r="K258" s="361">
        <f>IF(OR(M258="RFA",M258="UFA",M258="",M258=0),0,M258)</f>
        <v>750000</v>
      </c>
      <c r="L258" s="361">
        <f>IF(OR(N258="RFA",N258="UFA",N258="",N258=0),0,N258)</f>
        <v>750000</v>
      </c>
      <c r="M258" s="358">
        <v>750000</v>
      </c>
      <c r="N258" s="358">
        <v>750000</v>
      </c>
      <c r="O258" s="358" t="s">
        <v>8</v>
      </c>
      <c r="P258" s="358">
        <v>0</v>
      </c>
      <c r="Q258" s="358">
        <v>0</v>
      </c>
      <c r="R258" s="358">
        <v>0</v>
      </c>
      <c r="S258" s="358">
        <v>0</v>
      </c>
      <c r="T258" s="35">
        <f>COUNTIF(M258:S258,"&gt;0")</f>
        <v>2</v>
      </c>
      <c r="V258">
        <f t="shared" si="9"/>
        <v>1</v>
      </c>
      <c r="W258" s="35">
        <f t="shared" si="10"/>
        <v>1</v>
      </c>
      <c r="X258">
        <f t="shared" si="11"/>
        <v>1</v>
      </c>
    </row>
    <row r="259" spans="1:24" ht="15.75" x14ac:dyDescent="0.25">
      <c r="A259" t="str">
        <f>B259&amp;" "&amp;C259</f>
        <v>Alan Quine</v>
      </c>
      <c r="B259" t="str">
        <f>RIGHT(D259,(LEN(D259)-1)-SEARCH(",",D259,1))</f>
        <v>Alan</v>
      </c>
      <c r="C259" t="str">
        <f>LEFT(D259,SEARCH(",",D259,1)-1)</f>
        <v>Quine</v>
      </c>
      <c r="D259" s="39" t="s">
        <v>2308</v>
      </c>
      <c r="E259" s="30" t="s">
        <v>12</v>
      </c>
      <c r="F259" s="35">
        <v>0</v>
      </c>
      <c r="G259" s="35" t="s">
        <v>73</v>
      </c>
      <c r="H259" s="35" t="s">
        <v>2612</v>
      </c>
      <c r="I259" s="35">
        <v>26</v>
      </c>
      <c r="J259" s="35">
        <f>VALUE(COUNTIF(Validation!$A$2:$H$47,D259))</f>
        <v>0</v>
      </c>
      <c r="K259" s="361">
        <f>IF(OR(M259="RFA",M259="UFA",M259="",M259=0),0,M259)</f>
        <v>735000</v>
      </c>
      <c r="L259" s="361">
        <f>IF(OR(N259="RFA",N259="UFA",N259="",N259=0),0,N259)</f>
        <v>0</v>
      </c>
      <c r="M259" s="358">
        <v>735000</v>
      </c>
      <c r="N259" s="358" t="s">
        <v>7</v>
      </c>
      <c r="O259" s="358">
        <v>0</v>
      </c>
      <c r="P259" s="358">
        <v>0</v>
      </c>
      <c r="Q259" s="358">
        <v>0</v>
      </c>
      <c r="R259" s="358">
        <v>0</v>
      </c>
      <c r="S259" s="358">
        <v>0</v>
      </c>
      <c r="T259" s="35">
        <f>COUNTIF(M259:S259,"&gt;0")</f>
        <v>1</v>
      </c>
      <c r="V259">
        <f t="shared" ref="V259:V322" si="12">COUNTIF($D$3:$D$1490,D259)</f>
        <v>1</v>
      </c>
      <c r="W259" s="35">
        <f t="shared" ref="W259:W322" si="13">IF(LEFT(F259,3)="ELC",1,0)</f>
        <v>0</v>
      </c>
      <c r="X259">
        <f t="shared" ref="X259:X322" si="14">IF(K259=L259,1,0)</f>
        <v>0</v>
      </c>
    </row>
    <row r="260" spans="1:24" ht="15.75" x14ac:dyDescent="0.25">
      <c r="A260" t="str">
        <f>B260&amp;" "&amp;C260</f>
        <v>Buddy Robinson</v>
      </c>
      <c r="B260" t="str">
        <f>RIGHT(D260,(LEN(D260)-1)-SEARCH(",",D260,1))</f>
        <v>Buddy</v>
      </c>
      <c r="C260" t="str">
        <f>LEFT(D260,SEARCH(",",D260,1)-1)</f>
        <v>Robinson</v>
      </c>
      <c r="D260" s="39" t="s">
        <v>2307</v>
      </c>
      <c r="E260" s="30" t="s">
        <v>12</v>
      </c>
      <c r="F260" s="35">
        <v>0</v>
      </c>
      <c r="G260" s="9" t="s">
        <v>2611</v>
      </c>
      <c r="H260" s="9" t="s">
        <v>2619</v>
      </c>
      <c r="I260" s="9">
        <v>27</v>
      </c>
      <c r="J260" s="35">
        <f>VALUE(COUNTIF(Validation!$A$2:$H$47,D260))</f>
        <v>0</v>
      </c>
      <c r="K260" s="361">
        <f>IF(OR(M260="RFA",M260="UFA",M260="",M260=0),0,M260)</f>
        <v>700000</v>
      </c>
      <c r="L260" s="361">
        <f>IF(OR(N260="RFA",N260="UFA",N260="",N260=0),0,N260)</f>
        <v>0</v>
      </c>
      <c r="M260" s="358">
        <v>700000</v>
      </c>
      <c r="N260" s="358" t="s">
        <v>7</v>
      </c>
      <c r="O260" s="358">
        <v>0</v>
      </c>
      <c r="P260" s="358">
        <v>0</v>
      </c>
      <c r="Q260" s="358">
        <v>0</v>
      </c>
      <c r="R260" s="358">
        <v>0</v>
      </c>
      <c r="S260" s="358">
        <v>0</v>
      </c>
      <c r="T260" s="35">
        <f>COUNTIF(M260:S260,"&gt;0")</f>
        <v>1</v>
      </c>
      <c r="V260">
        <f t="shared" si="12"/>
        <v>1</v>
      </c>
      <c r="W260" s="35">
        <f t="shared" si="13"/>
        <v>0</v>
      </c>
      <c r="X260">
        <f t="shared" si="14"/>
        <v>0</v>
      </c>
    </row>
    <row r="261" spans="1:24" ht="15.75" x14ac:dyDescent="0.25">
      <c r="A261" t="str">
        <f>B261&amp;" "&amp;C261</f>
        <v>Justin Kirkland</v>
      </c>
      <c r="B261" t="str">
        <f>RIGHT(D261,(LEN(D261)-1)-SEARCH(",",D261,1))</f>
        <v>Justin</v>
      </c>
      <c r="C261" t="str">
        <f>LEFT(D261,SEARCH(",",D261,1)-1)</f>
        <v>Kirkland</v>
      </c>
      <c r="D261" s="39" t="s">
        <v>2119</v>
      </c>
      <c r="E261" s="30" t="s">
        <v>12</v>
      </c>
      <c r="F261" s="35">
        <v>0</v>
      </c>
      <c r="G261" s="35" t="s">
        <v>2615</v>
      </c>
      <c r="H261" s="35" t="s">
        <v>2619</v>
      </c>
      <c r="I261" s="35">
        <v>22</v>
      </c>
      <c r="J261" s="35">
        <f>VALUE(COUNTIF(Validation!$A$2:$H$47,D261))</f>
        <v>0</v>
      </c>
      <c r="K261" s="361">
        <f>IF(OR(M261="RFA",M261="UFA",M261="",M261=0),0,M261)</f>
        <v>700000</v>
      </c>
      <c r="L261" s="361">
        <f>IF(OR(N261="RFA",N261="UFA",N261="",N261=0),0,N261)</f>
        <v>0</v>
      </c>
      <c r="M261" s="358">
        <v>700000</v>
      </c>
      <c r="N261" s="358" t="s">
        <v>8</v>
      </c>
      <c r="O261" s="358">
        <v>0</v>
      </c>
      <c r="P261" s="358">
        <v>0</v>
      </c>
      <c r="Q261" s="358">
        <v>0</v>
      </c>
      <c r="R261" s="358">
        <v>0</v>
      </c>
      <c r="S261" s="358">
        <v>0</v>
      </c>
      <c r="T261" s="35">
        <f>COUNTIF(M261:S261,"&gt;0")</f>
        <v>1</v>
      </c>
      <c r="V261">
        <f t="shared" si="12"/>
        <v>1</v>
      </c>
      <c r="W261" s="35">
        <f t="shared" si="13"/>
        <v>0</v>
      </c>
      <c r="X261">
        <f t="shared" si="14"/>
        <v>0</v>
      </c>
    </row>
    <row r="262" spans="1:24" ht="15.75" x14ac:dyDescent="0.25">
      <c r="A262" t="str">
        <f>B262&amp;" "&amp;C262</f>
        <v>Byron Froese</v>
      </c>
      <c r="B262" t="str">
        <f>RIGHT(D262,(LEN(D262)-1)-SEARCH(",",D262,1))</f>
        <v>Byron</v>
      </c>
      <c r="C262" t="str">
        <f>LEFT(D262,SEARCH(",",D262,1)-1)</f>
        <v>Froese</v>
      </c>
      <c r="D262" s="39" t="s">
        <v>1537</v>
      </c>
      <c r="E262" s="30" t="s">
        <v>12</v>
      </c>
      <c r="F262" s="35">
        <v>0</v>
      </c>
      <c r="G262" s="35" t="s">
        <v>73</v>
      </c>
      <c r="H262" s="35" t="s">
        <v>2619</v>
      </c>
      <c r="I262" s="35">
        <v>28</v>
      </c>
      <c r="J262" s="35">
        <f>VALUE(COUNTIF(Validation!$A$2:$H$47,D262))</f>
        <v>0</v>
      </c>
      <c r="K262" s="361">
        <f>IF(OR(M262="RFA",M262="UFA",M262="",M262=0),0,M262)</f>
        <v>700000</v>
      </c>
      <c r="L262" s="361">
        <f>IF(OR(N262="RFA",N262="UFA",N262="",N262=0),0,N262)</f>
        <v>0</v>
      </c>
      <c r="M262" s="358">
        <v>700000</v>
      </c>
      <c r="N262" s="358" t="s">
        <v>7</v>
      </c>
      <c r="O262" s="358">
        <v>0</v>
      </c>
      <c r="P262" s="358">
        <v>0</v>
      </c>
      <c r="Q262" s="358">
        <v>0</v>
      </c>
      <c r="R262" s="358">
        <v>0</v>
      </c>
      <c r="S262" s="358">
        <v>0</v>
      </c>
      <c r="T262" s="35">
        <f>COUNTIF(M262:S262,"&gt;0")</f>
        <v>1</v>
      </c>
      <c r="V262">
        <f t="shared" si="12"/>
        <v>1</v>
      </c>
      <c r="W262" s="35">
        <f t="shared" si="13"/>
        <v>0</v>
      </c>
      <c r="X262">
        <f t="shared" si="14"/>
        <v>0</v>
      </c>
    </row>
    <row r="263" spans="1:24" ht="15.75" x14ac:dyDescent="0.25">
      <c r="A263" t="str">
        <f>B263&amp;" "&amp;C263</f>
        <v>Brandon Davidson</v>
      </c>
      <c r="B263" t="str">
        <f>RIGHT(D263,(LEN(D263)-1)-SEARCH(",",D263,1))</f>
        <v>Brandon</v>
      </c>
      <c r="C263" t="str">
        <f>LEFT(D263,SEARCH(",",D263,1)-1)</f>
        <v>Davidson</v>
      </c>
      <c r="D263" s="39" t="s">
        <v>2792</v>
      </c>
      <c r="E263" s="30" t="s">
        <v>12</v>
      </c>
      <c r="F263" s="35">
        <v>0</v>
      </c>
      <c r="G263" s="9" t="s">
        <v>2618</v>
      </c>
      <c r="H263" s="9" t="s">
        <v>2619</v>
      </c>
      <c r="I263" s="9">
        <v>27</v>
      </c>
      <c r="J263" s="35">
        <f>VALUE(COUNTIF(Validation!$A$2:$H$47,D263))</f>
        <v>0</v>
      </c>
      <c r="K263" s="361">
        <f>IF(OR(M263="RFA",M263="UFA",M263="",M263=0),0,M263)</f>
        <v>700000</v>
      </c>
      <c r="L263" s="361">
        <f>IF(OR(N263="RFA",N263="UFA",N263="",N263=0),0,N263)</f>
        <v>0</v>
      </c>
      <c r="M263" s="358">
        <v>700000</v>
      </c>
      <c r="N263" s="358" t="s">
        <v>7</v>
      </c>
      <c r="O263" s="358">
        <v>0</v>
      </c>
      <c r="P263" s="358">
        <v>0</v>
      </c>
      <c r="Q263" s="358">
        <v>0</v>
      </c>
      <c r="R263" s="358">
        <v>0</v>
      </c>
      <c r="S263" s="358">
        <v>0</v>
      </c>
      <c r="T263" s="35">
        <f>COUNTIF(M263:S263,"&gt;0")</f>
        <v>1</v>
      </c>
      <c r="V263">
        <f t="shared" si="12"/>
        <v>1</v>
      </c>
      <c r="W263" s="35">
        <f t="shared" si="13"/>
        <v>0</v>
      </c>
      <c r="X263">
        <f t="shared" si="14"/>
        <v>0</v>
      </c>
    </row>
    <row r="264" spans="1:24" ht="15.75" x14ac:dyDescent="0.25">
      <c r="A264" t="str">
        <f>B264&amp;" "&amp;C264</f>
        <v>Nick Schneider</v>
      </c>
      <c r="B264" t="str">
        <f>RIGHT(D264,(LEN(D264)-1)-SEARCH(",",D264,1))</f>
        <v>Nick</v>
      </c>
      <c r="C264" t="str">
        <f>LEFT(D264,SEARCH(",",D264,1)-1)</f>
        <v>Schneider</v>
      </c>
      <c r="D264" s="39" t="s">
        <v>2310</v>
      </c>
      <c r="E264" s="30" t="s">
        <v>12</v>
      </c>
      <c r="F264" s="35" t="s">
        <v>395</v>
      </c>
      <c r="G264" s="35" t="s">
        <v>128</v>
      </c>
      <c r="H264" s="35" t="s">
        <v>2619</v>
      </c>
      <c r="I264" s="35">
        <v>21</v>
      </c>
      <c r="J264" s="35">
        <f>VALUE(COUNTIF(Validation!$A$2:$H$47,D264))</f>
        <v>0</v>
      </c>
      <c r="K264" s="361">
        <f>IF(OR(M264="RFA",M264="UFA",M264="",M264=0),0,M264)</f>
        <v>675000</v>
      </c>
      <c r="L264" s="361">
        <f>IF(OR(N264="RFA",N264="UFA",N264="",N264=0),0,N264)</f>
        <v>0</v>
      </c>
      <c r="M264" s="358">
        <v>675000</v>
      </c>
      <c r="N264" s="358" t="s">
        <v>8</v>
      </c>
      <c r="O264" s="358">
        <v>0</v>
      </c>
      <c r="P264" s="358">
        <v>0</v>
      </c>
      <c r="Q264" s="358">
        <v>0</v>
      </c>
      <c r="R264" s="358">
        <v>0</v>
      </c>
      <c r="S264" s="358">
        <v>0</v>
      </c>
      <c r="T264" s="35">
        <f>COUNTIF(M264:S264,"&gt;0")</f>
        <v>1</v>
      </c>
      <c r="V264">
        <f t="shared" si="12"/>
        <v>1</v>
      </c>
      <c r="W264" s="35">
        <f t="shared" si="13"/>
        <v>1</v>
      </c>
      <c r="X264">
        <f t="shared" si="14"/>
        <v>0</v>
      </c>
    </row>
    <row r="265" spans="1:24" ht="15.75" x14ac:dyDescent="0.25">
      <c r="A265" t="str">
        <f>B265&amp;" "&amp;C265</f>
        <v>Andrew Mangiapane</v>
      </c>
      <c r="B265" t="str">
        <f>RIGHT(D265,(LEN(D265)-1)-SEARCH(",",D265,1))</f>
        <v>Andrew</v>
      </c>
      <c r="C265" t="str">
        <f>LEFT(D265,SEARCH(",",D265,1)-1)</f>
        <v>Mangiapane</v>
      </c>
      <c r="D265" s="39" t="s">
        <v>2306</v>
      </c>
      <c r="E265" s="30" t="s">
        <v>12</v>
      </c>
      <c r="F265" s="35">
        <v>0</v>
      </c>
      <c r="G265" s="35" t="s">
        <v>2623</v>
      </c>
      <c r="H265" s="35" t="s">
        <v>2612</v>
      </c>
      <c r="I265" s="35">
        <v>23</v>
      </c>
      <c r="J265" s="35">
        <f>VALUE(COUNTIF(Validation!$A$2:$H$47,D265))</f>
        <v>0</v>
      </c>
      <c r="K265" s="361">
        <f>IF(OR(M265="RFA",M265="UFA",M265="",M265=0),0,M265)</f>
        <v>0</v>
      </c>
      <c r="L265" s="361">
        <f>IF(OR(N265="RFA",N265="UFA",N265="",N265=0),0,N265)</f>
        <v>0</v>
      </c>
      <c r="M265" s="358" t="s">
        <v>8</v>
      </c>
      <c r="N265" s="358">
        <v>0</v>
      </c>
      <c r="O265" s="358">
        <v>0</v>
      </c>
      <c r="P265" s="358">
        <v>0</v>
      </c>
      <c r="Q265" s="358">
        <v>0</v>
      </c>
      <c r="R265" s="358">
        <v>0</v>
      </c>
      <c r="S265" s="358">
        <v>0</v>
      </c>
      <c r="T265" s="35">
        <f>COUNTIF(M265:S265,"&gt;0")</f>
        <v>0</v>
      </c>
      <c r="V265">
        <f t="shared" si="12"/>
        <v>1</v>
      </c>
      <c r="W265" s="35">
        <f t="shared" si="13"/>
        <v>0</v>
      </c>
      <c r="X265">
        <f t="shared" si="14"/>
        <v>1</v>
      </c>
    </row>
    <row r="266" spans="1:24" ht="15.75" x14ac:dyDescent="0.25">
      <c r="A266" t="str">
        <f>B266&amp;" "&amp;C266</f>
        <v>Matthew Tkachuk</v>
      </c>
      <c r="B266" t="str">
        <f>RIGHT(D266,(LEN(D266)-1)-SEARCH(",",D266,1))</f>
        <v>Matthew</v>
      </c>
      <c r="C266" t="str">
        <f>LEFT(D266,SEARCH(",",D266,1)-1)</f>
        <v>Tkachuk</v>
      </c>
      <c r="D266" s="39" t="s">
        <v>2287</v>
      </c>
      <c r="E266" s="30" t="s">
        <v>12</v>
      </c>
      <c r="F266" s="35">
        <v>0</v>
      </c>
      <c r="G266" s="35" t="s">
        <v>2613</v>
      </c>
      <c r="H266" s="35" t="s">
        <v>2612</v>
      </c>
      <c r="I266" s="35">
        <v>21</v>
      </c>
      <c r="J266" s="35">
        <f>VALUE(COUNTIF(Validation!$A$2:$H$47,D266))</f>
        <v>0</v>
      </c>
      <c r="K266" s="361">
        <f>IF(OR(M266="RFA",M266="UFA",M266="",M266=0),0,M266)</f>
        <v>0</v>
      </c>
      <c r="L266" s="361">
        <f>IF(OR(N266="RFA",N266="UFA",N266="",N266=0),0,N266)</f>
        <v>0</v>
      </c>
      <c r="M266" s="358" t="s">
        <v>8</v>
      </c>
      <c r="N266" s="358">
        <v>0</v>
      </c>
      <c r="O266" s="358">
        <v>0</v>
      </c>
      <c r="P266" s="358">
        <v>0</v>
      </c>
      <c r="Q266" s="358">
        <v>0</v>
      </c>
      <c r="R266" s="358">
        <v>0</v>
      </c>
      <c r="S266" s="358">
        <v>0</v>
      </c>
      <c r="T266" s="35">
        <f>COUNTIF(M266:S266,"&gt;0")</f>
        <v>0</v>
      </c>
      <c r="V266">
        <f t="shared" si="12"/>
        <v>1</v>
      </c>
      <c r="W266" s="35">
        <f t="shared" si="13"/>
        <v>0</v>
      </c>
      <c r="X266">
        <f t="shared" si="14"/>
        <v>1</v>
      </c>
    </row>
    <row r="267" spans="1:24" ht="15.75" x14ac:dyDescent="0.25">
      <c r="A267" t="str">
        <f>B267&amp;" "&amp;C267</f>
        <v>Sam Bennett</v>
      </c>
      <c r="B267" t="str">
        <f>RIGHT(D267,(LEN(D267)-1)-SEARCH(",",D267,1))</f>
        <v>Sam</v>
      </c>
      <c r="C267" t="str">
        <f>LEFT(D267,SEARCH(",",D267,1)-1)</f>
        <v>Bennett</v>
      </c>
      <c r="D267" s="39" t="s">
        <v>2283</v>
      </c>
      <c r="E267" s="30" t="s">
        <v>12</v>
      </c>
      <c r="F267" s="35">
        <v>0</v>
      </c>
      <c r="G267" s="35" t="s">
        <v>2628</v>
      </c>
      <c r="H267" s="35" t="s">
        <v>2612</v>
      </c>
      <c r="I267" s="35">
        <v>23</v>
      </c>
      <c r="J267" s="35">
        <f>VALUE(COUNTIF(Validation!$A$2:$H$47,D267))</f>
        <v>0</v>
      </c>
      <c r="K267" s="361">
        <f>IF(OR(M267="RFA",M267="UFA",M267="",M267=0),0,M267)</f>
        <v>0</v>
      </c>
      <c r="L267" s="361">
        <f>IF(OR(N267="RFA",N267="UFA",N267="",N267=0),0,N267)</f>
        <v>0</v>
      </c>
      <c r="M267" s="358" t="s">
        <v>8</v>
      </c>
      <c r="N267" s="358">
        <v>0</v>
      </c>
      <c r="O267" s="358">
        <v>0</v>
      </c>
      <c r="P267" s="358">
        <v>0</v>
      </c>
      <c r="Q267" s="358">
        <v>0</v>
      </c>
      <c r="R267" s="358">
        <v>0</v>
      </c>
      <c r="S267" s="358">
        <v>0</v>
      </c>
      <c r="T267" s="35">
        <f>COUNTIF(M267:S267,"&gt;0")</f>
        <v>0</v>
      </c>
      <c r="V267">
        <f t="shared" si="12"/>
        <v>1</v>
      </c>
      <c r="W267" s="35">
        <f t="shared" si="13"/>
        <v>0</v>
      </c>
      <c r="X267">
        <f t="shared" si="14"/>
        <v>1</v>
      </c>
    </row>
    <row r="268" spans="1:24" ht="15.75" x14ac:dyDescent="0.25">
      <c r="A268" t="str">
        <f>B268&amp;" "&amp;C268</f>
        <v>David Rittich</v>
      </c>
      <c r="B268" t="str">
        <f>RIGHT(D268,(LEN(D268)-1)-SEARCH(",",D268,1))</f>
        <v>David</v>
      </c>
      <c r="C268" t="str">
        <f>LEFT(D268,SEARCH(",",D268,1)-1)</f>
        <v>Rittich</v>
      </c>
      <c r="D268" s="39" t="s">
        <v>2298</v>
      </c>
      <c r="E268" s="30" t="s">
        <v>12</v>
      </c>
      <c r="F268" s="35">
        <v>0</v>
      </c>
      <c r="G268" s="35" t="s">
        <v>128</v>
      </c>
      <c r="H268" s="35" t="s">
        <v>2612</v>
      </c>
      <c r="I268" s="35">
        <v>26</v>
      </c>
      <c r="J268" s="35">
        <f>VALUE(COUNTIF(Validation!$A$2:$H$47,D268))</f>
        <v>0</v>
      </c>
      <c r="K268" s="361">
        <f>IF(OR(M268="RFA",M268="UFA",M268="",M268=0),0,M268)</f>
        <v>0</v>
      </c>
      <c r="L268" s="361">
        <f>IF(OR(N268="RFA",N268="UFA",N268="",N268=0),0,N268)</f>
        <v>0</v>
      </c>
      <c r="M268" s="358" t="s">
        <v>8</v>
      </c>
      <c r="N268" s="358">
        <v>0</v>
      </c>
      <c r="O268" s="358">
        <v>0</v>
      </c>
      <c r="P268" s="358">
        <v>0</v>
      </c>
      <c r="Q268" s="358">
        <v>0</v>
      </c>
      <c r="R268" s="358">
        <v>0</v>
      </c>
      <c r="S268" s="358">
        <v>0</v>
      </c>
      <c r="T268" s="35">
        <f>COUNTIF(M268:S268,"&gt;0")</f>
        <v>0</v>
      </c>
      <c r="V268">
        <f t="shared" si="12"/>
        <v>1</v>
      </c>
      <c r="W268" s="35">
        <f t="shared" si="13"/>
        <v>0</v>
      </c>
      <c r="X268">
        <f t="shared" si="14"/>
        <v>1</v>
      </c>
    </row>
    <row r="269" spans="1:24" ht="15.75" x14ac:dyDescent="0.25">
      <c r="A269" t="str">
        <f>B269&amp;" "&amp;C269</f>
        <v>Spencer Foo</v>
      </c>
      <c r="B269" t="str">
        <f>RIGHT(D269,(LEN(D269)-1)-SEARCH(",",D269,1))</f>
        <v>Spencer</v>
      </c>
      <c r="C269" t="str">
        <f>LEFT(D269,SEARCH(",",D269,1)-1)</f>
        <v>Foo</v>
      </c>
      <c r="D269" s="39" t="s">
        <v>2296</v>
      </c>
      <c r="E269" s="35" t="s">
        <v>12</v>
      </c>
      <c r="F269" s="35">
        <v>0</v>
      </c>
      <c r="G269" s="9" t="s">
        <v>2627</v>
      </c>
      <c r="H269" s="9" t="s">
        <v>2619</v>
      </c>
      <c r="I269" s="9">
        <v>25</v>
      </c>
      <c r="J269" s="35">
        <f>VALUE(COUNTIF(Validation!$A$2:$H$47,D269))</f>
        <v>0</v>
      </c>
      <c r="K269" s="361">
        <f>IF(OR(M269="RFA",M269="UFA",M269="",M269=0),0,M269)</f>
        <v>0</v>
      </c>
      <c r="L269" s="361">
        <f>IF(OR(N269="RFA",N269="UFA",N269="",N269=0),0,N269)</f>
        <v>0</v>
      </c>
      <c r="M269" s="358" t="s">
        <v>8</v>
      </c>
      <c r="N269" s="358">
        <v>0</v>
      </c>
      <c r="O269" s="358">
        <v>0</v>
      </c>
      <c r="P269" s="358">
        <v>0</v>
      </c>
      <c r="Q269" s="358">
        <v>0</v>
      </c>
      <c r="R269" s="358">
        <v>0</v>
      </c>
      <c r="S269" s="358">
        <v>0</v>
      </c>
      <c r="T269" s="35">
        <f>COUNTIF(M269:S269,"&gt;0")</f>
        <v>0</v>
      </c>
      <c r="V269">
        <f t="shared" si="12"/>
        <v>1</v>
      </c>
      <c r="W269" s="35">
        <f t="shared" si="13"/>
        <v>0</v>
      </c>
      <c r="X269">
        <f t="shared" si="14"/>
        <v>1</v>
      </c>
    </row>
    <row r="270" spans="1:24" ht="15.75" x14ac:dyDescent="0.25">
      <c r="A270" t="str">
        <f>B270&amp;" "&amp;C270</f>
        <v>Ryan Lomberg</v>
      </c>
      <c r="B270" t="str">
        <f>RIGHT(D270,(LEN(D270)-1)-SEARCH(",",D270,1))</f>
        <v>Ryan</v>
      </c>
      <c r="C270" t="str">
        <f>LEFT(D270,SEARCH(",",D270,1)-1)</f>
        <v>Lomberg</v>
      </c>
      <c r="D270" s="39" t="s">
        <v>2305</v>
      </c>
      <c r="E270" s="30" t="s">
        <v>12</v>
      </c>
      <c r="F270" s="35">
        <v>0</v>
      </c>
      <c r="G270" s="9" t="s">
        <v>2623</v>
      </c>
      <c r="H270" s="9" t="s">
        <v>2619</v>
      </c>
      <c r="I270" s="9">
        <v>24</v>
      </c>
      <c r="J270" s="35">
        <f>VALUE(COUNTIF(Validation!$A$2:$H$47,D270))</f>
        <v>0</v>
      </c>
      <c r="K270" s="361">
        <f>IF(OR(M270="RFA",M270="UFA",M270="",M270=0),0,M270)</f>
        <v>0</v>
      </c>
      <c r="L270" s="361">
        <f>IF(OR(N270="RFA",N270="UFA",N270="",N270=0),0,N270)</f>
        <v>0</v>
      </c>
      <c r="M270" s="358" t="s">
        <v>8</v>
      </c>
      <c r="N270" s="358">
        <v>0</v>
      </c>
      <c r="O270" s="358">
        <v>0</v>
      </c>
      <c r="P270" s="358">
        <v>0</v>
      </c>
      <c r="Q270" s="358">
        <v>0</v>
      </c>
      <c r="R270" s="358">
        <v>0</v>
      </c>
      <c r="S270" s="358">
        <v>0</v>
      </c>
      <c r="T270" s="35">
        <f>COUNTIF(M270:S270,"&gt;0")</f>
        <v>0</v>
      </c>
      <c r="V270">
        <f t="shared" si="12"/>
        <v>1</v>
      </c>
      <c r="W270" s="35">
        <f t="shared" si="13"/>
        <v>0</v>
      </c>
      <c r="X270">
        <f t="shared" si="14"/>
        <v>1</v>
      </c>
    </row>
    <row r="271" spans="1:24" ht="15.75" x14ac:dyDescent="0.25">
      <c r="A271" t="str">
        <f>B271&amp;" "&amp;C271</f>
        <v>Rinat Valiev</v>
      </c>
      <c r="B271" t="str">
        <f>RIGHT(D271,(LEN(D271)-1)-SEARCH(",",D271,1))</f>
        <v>Rinat</v>
      </c>
      <c r="C271" t="str">
        <f>LEFT(D271,SEARCH(",",D271,1)-1)</f>
        <v>Valiev</v>
      </c>
      <c r="D271" s="39" t="s">
        <v>1538</v>
      </c>
      <c r="E271" s="30" t="s">
        <v>12</v>
      </c>
      <c r="F271" s="35">
        <v>0</v>
      </c>
      <c r="G271" s="35" t="s">
        <v>2618</v>
      </c>
      <c r="H271" s="35" t="s">
        <v>2619</v>
      </c>
      <c r="I271" s="35">
        <v>24</v>
      </c>
      <c r="J271" s="35">
        <f>VALUE(COUNTIF(Validation!$A$2:$H$47,D271))</f>
        <v>0</v>
      </c>
      <c r="K271" s="361">
        <f>IF(OR(M271="RFA",M271="UFA",M271="",M271=0),0,M271)</f>
        <v>0</v>
      </c>
      <c r="L271" s="361">
        <f>IF(OR(N271="RFA",N271="UFA",N271="",N271=0),0,N271)</f>
        <v>0</v>
      </c>
      <c r="M271" s="358" t="s">
        <v>8</v>
      </c>
      <c r="N271" s="358">
        <v>0</v>
      </c>
      <c r="O271" s="358">
        <v>0</v>
      </c>
      <c r="P271" s="358">
        <v>0</v>
      </c>
      <c r="Q271" s="358">
        <v>0</v>
      </c>
      <c r="R271" s="358">
        <v>0</v>
      </c>
      <c r="S271" s="358">
        <v>0</v>
      </c>
      <c r="T271" s="35">
        <f>COUNTIF(M271:S271,"&gt;0")</f>
        <v>0</v>
      </c>
      <c r="V271">
        <f t="shared" si="12"/>
        <v>1</v>
      </c>
      <c r="W271" s="35">
        <f t="shared" si="13"/>
        <v>0</v>
      </c>
      <c r="X271">
        <f t="shared" si="14"/>
        <v>1</v>
      </c>
    </row>
    <row r="272" spans="1:24" ht="15.75" x14ac:dyDescent="0.25">
      <c r="A272" t="str">
        <f>B272&amp;" "&amp;C272</f>
        <v>Patrick Kane</v>
      </c>
      <c r="B272" t="str">
        <f>RIGHT(D272,(LEN(D272)-1)-SEARCH(",",D272,1))</f>
        <v>Patrick</v>
      </c>
      <c r="C272" t="str">
        <f>LEFT(D272,SEARCH(",",D272,1)-1)</f>
        <v>Kane</v>
      </c>
      <c r="D272" s="39" t="s">
        <v>1953</v>
      </c>
      <c r="E272" s="35" t="s">
        <v>13</v>
      </c>
      <c r="F272" s="35" t="s">
        <v>429</v>
      </c>
      <c r="G272" s="35" t="s">
        <v>2627</v>
      </c>
      <c r="H272" s="35" t="s">
        <v>2612</v>
      </c>
      <c r="I272" s="35">
        <v>30</v>
      </c>
      <c r="J272" s="35">
        <f>VALUE(COUNTIF(Validation!$A$2:$H$47,D272))</f>
        <v>0</v>
      </c>
      <c r="K272" s="361">
        <f>IF(OR(M272="RFA",M272="UFA",M272="",M272=0),0,M272)</f>
        <v>10500000</v>
      </c>
      <c r="L272" s="361">
        <f>IF(OR(N272="RFA",N272="UFA",N272="",N272=0),0,N272)</f>
        <v>10500000</v>
      </c>
      <c r="M272" s="358">
        <v>10500000</v>
      </c>
      <c r="N272" s="358">
        <v>10500000</v>
      </c>
      <c r="O272" s="358">
        <v>10500000</v>
      </c>
      <c r="P272" s="358">
        <v>10500000</v>
      </c>
      <c r="Q272" s="358" t="s">
        <v>7</v>
      </c>
      <c r="R272" s="358">
        <v>0</v>
      </c>
      <c r="S272" s="358">
        <v>0</v>
      </c>
      <c r="T272" s="35">
        <f>COUNTIF(M272:S272,"&gt;0")</f>
        <v>4</v>
      </c>
      <c r="V272">
        <f t="shared" si="12"/>
        <v>1</v>
      </c>
      <c r="W272" s="35">
        <f t="shared" si="13"/>
        <v>0</v>
      </c>
      <c r="X272">
        <f t="shared" si="14"/>
        <v>1</v>
      </c>
    </row>
    <row r="273" spans="1:24" ht="15.75" x14ac:dyDescent="0.25">
      <c r="A273" t="str">
        <f>B273&amp;" "&amp;C273</f>
        <v>Jonathan Toews</v>
      </c>
      <c r="B273" t="str">
        <f>RIGHT(D273,(LEN(D273)-1)-SEARCH(",",D273,1))</f>
        <v>Jonathan</v>
      </c>
      <c r="C273" t="str">
        <f>LEFT(D273,SEARCH(",",D273,1)-1)</f>
        <v>Toews</v>
      </c>
      <c r="D273" s="39" t="s">
        <v>2919</v>
      </c>
      <c r="E273" s="30" t="s">
        <v>13</v>
      </c>
      <c r="F273" s="35" t="s">
        <v>429</v>
      </c>
      <c r="G273" s="35" t="s">
        <v>73</v>
      </c>
      <c r="H273" s="35" t="s">
        <v>2612</v>
      </c>
      <c r="I273" s="35">
        <v>31</v>
      </c>
      <c r="J273" s="35">
        <f>VALUE(COUNTIF(Validation!$A$2:$H$47,D273))</f>
        <v>0</v>
      </c>
      <c r="K273" s="361">
        <f>IF(OR(M273="RFA",M273="UFA",M273="",M273=0),0,M273)</f>
        <v>10500000</v>
      </c>
      <c r="L273" s="361">
        <f>IF(OR(N273="RFA",N273="UFA",N273="",N273=0),0,N273)</f>
        <v>10500000</v>
      </c>
      <c r="M273" s="358">
        <v>10500000</v>
      </c>
      <c r="N273" s="358">
        <v>10500000</v>
      </c>
      <c r="O273" s="358">
        <v>10500000</v>
      </c>
      <c r="P273" s="358">
        <v>10500000</v>
      </c>
      <c r="Q273" s="358" t="s">
        <v>7</v>
      </c>
      <c r="R273" s="358">
        <v>0</v>
      </c>
      <c r="S273" s="358">
        <v>0</v>
      </c>
      <c r="T273" s="35">
        <f>COUNTIF(M273:S273,"&gt;0")</f>
        <v>4</v>
      </c>
      <c r="V273">
        <f t="shared" si="12"/>
        <v>1</v>
      </c>
      <c r="W273" s="35">
        <f t="shared" si="13"/>
        <v>0</v>
      </c>
      <c r="X273">
        <f t="shared" si="14"/>
        <v>1</v>
      </c>
    </row>
    <row r="274" spans="1:24" ht="15.75" x14ac:dyDescent="0.25">
      <c r="A274" t="str">
        <f>B274&amp;" "&amp;C274</f>
        <v>Brent Seabrook</v>
      </c>
      <c r="B274" t="str">
        <f>RIGHT(D274,(LEN(D274)-1)-SEARCH(",",D274,1))</f>
        <v>Brent</v>
      </c>
      <c r="C274" t="str">
        <f>LEFT(D274,SEARCH(",",D274,1)-1)</f>
        <v>Seabrook</v>
      </c>
      <c r="D274" s="39" t="s">
        <v>2920</v>
      </c>
      <c r="E274" s="30" t="s">
        <v>13</v>
      </c>
      <c r="F274" s="35" t="s">
        <v>429</v>
      </c>
      <c r="G274" s="35" t="s">
        <v>2617</v>
      </c>
      <c r="H274" s="35" t="s">
        <v>2612</v>
      </c>
      <c r="I274" s="35">
        <v>34</v>
      </c>
      <c r="J274" s="35">
        <f>VALUE(COUNTIF(Validation!$A$2:$H$47,D274))</f>
        <v>0</v>
      </c>
      <c r="K274" s="361">
        <f>IF(OR(M274="RFA",M274="UFA",M274="",M274=0),0,M274)</f>
        <v>6875000</v>
      </c>
      <c r="L274" s="361">
        <f>IF(OR(N274="RFA",N274="UFA",N274="",N274=0),0,N274)</f>
        <v>6875000</v>
      </c>
      <c r="M274" s="358">
        <v>6875000</v>
      </c>
      <c r="N274" s="358">
        <v>6875000</v>
      </c>
      <c r="O274" s="358">
        <v>6875000</v>
      </c>
      <c r="P274" s="358">
        <v>6875000</v>
      </c>
      <c r="Q274" s="358">
        <v>6875000</v>
      </c>
      <c r="R274" s="358" t="s">
        <v>7</v>
      </c>
      <c r="S274" s="358">
        <v>0</v>
      </c>
      <c r="T274" s="35">
        <f>COUNTIF(M274:S274,"&gt;0")</f>
        <v>5</v>
      </c>
      <c r="V274">
        <f t="shared" si="12"/>
        <v>1</v>
      </c>
      <c r="W274" s="35">
        <f t="shared" si="13"/>
        <v>0</v>
      </c>
      <c r="X274">
        <f t="shared" si="14"/>
        <v>1</v>
      </c>
    </row>
    <row r="275" spans="1:24" ht="15.75" x14ac:dyDescent="0.25">
      <c r="A275" t="str">
        <f>B275&amp;" "&amp;C275</f>
        <v>Brandon Saad</v>
      </c>
      <c r="B275" t="str">
        <f>RIGHT(D275,(LEN(D275)-1)-SEARCH(",",D275,1))</f>
        <v>Brandon</v>
      </c>
      <c r="C275" t="str">
        <f>LEFT(D275,SEARCH(",",D275,1)-1)</f>
        <v>Saad</v>
      </c>
      <c r="D275" s="39" t="s">
        <v>1954</v>
      </c>
      <c r="E275" s="30" t="s">
        <v>13</v>
      </c>
      <c r="F275" s="35">
        <v>0</v>
      </c>
      <c r="G275" s="35" t="s">
        <v>2614</v>
      </c>
      <c r="H275" s="35" t="s">
        <v>2612</v>
      </c>
      <c r="I275" s="35">
        <v>26</v>
      </c>
      <c r="J275" s="35">
        <f>VALUE(COUNTIF(Validation!$A$2:$H$47,D275))</f>
        <v>0</v>
      </c>
      <c r="K275" s="361">
        <f>IF(OR(M275="RFA",M275="UFA",M275="",M275=0),0,M275)</f>
        <v>6000000</v>
      </c>
      <c r="L275" s="361">
        <f>IF(OR(N275="RFA",N275="UFA",N275="",N275=0),0,N275)</f>
        <v>6000000</v>
      </c>
      <c r="M275" s="358">
        <v>6000000</v>
      </c>
      <c r="N275" s="358">
        <v>6000000</v>
      </c>
      <c r="O275" s="358" t="s">
        <v>7</v>
      </c>
      <c r="P275" s="358">
        <v>0</v>
      </c>
      <c r="Q275" s="358">
        <v>0</v>
      </c>
      <c r="R275" s="358">
        <v>0</v>
      </c>
      <c r="S275" s="358">
        <v>0</v>
      </c>
      <c r="T275" s="35">
        <f>COUNTIF(M275:S275,"&gt;0")</f>
        <v>2</v>
      </c>
      <c r="V275">
        <f t="shared" si="12"/>
        <v>1</v>
      </c>
      <c r="W275" s="35">
        <f t="shared" si="13"/>
        <v>0</v>
      </c>
      <c r="X275">
        <f t="shared" si="14"/>
        <v>1</v>
      </c>
    </row>
    <row r="276" spans="1:24" ht="15.75" x14ac:dyDescent="0.25">
      <c r="A276" t="str">
        <f>B276&amp;" "&amp;C276</f>
        <v>Corey Crawford</v>
      </c>
      <c r="B276" t="str">
        <f>RIGHT(D276,(LEN(D276)-1)-SEARCH(",",D276,1))</f>
        <v>Corey</v>
      </c>
      <c r="C276" t="str">
        <f>LEFT(D276,SEARCH(",",D276,1)-1)</f>
        <v>Crawford</v>
      </c>
      <c r="D276" s="39" t="s">
        <v>1966</v>
      </c>
      <c r="E276" s="30" t="s">
        <v>13</v>
      </c>
      <c r="F276" s="35" t="s">
        <v>379</v>
      </c>
      <c r="G276" s="35" t="s">
        <v>128</v>
      </c>
      <c r="H276" s="35" t="s">
        <v>2612</v>
      </c>
      <c r="I276" s="35">
        <v>34</v>
      </c>
      <c r="J276" s="35">
        <f>VALUE(COUNTIF(Validation!$A$2:$H$47,D276))</f>
        <v>0</v>
      </c>
      <c r="K276" s="361">
        <f>IF(OR(M276="RFA",M276="UFA",M276="",M276=0),0,M276)</f>
        <v>6000000</v>
      </c>
      <c r="L276" s="361">
        <f>IF(OR(N276="RFA",N276="UFA",N276="",N276=0),0,N276)</f>
        <v>0</v>
      </c>
      <c r="M276" s="358">
        <v>6000000</v>
      </c>
      <c r="N276" s="358" t="s">
        <v>7</v>
      </c>
      <c r="O276" s="358">
        <v>0</v>
      </c>
      <c r="P276" s="358">
        <v>0</v>
      </c>
      <c r="Q276" s="358">
        <v>0</v>
      </c>
      <c r="R276" s="358">
        <v>0</v>
      </c>
      <c r="S276" s="358">
        <v>0</v>
      </c>
      <c r="T276" s="35">
        <f>COUNTIF(M276:S276,"&gt;0")</f>
        <v>1</v>
      </c>
      <c r="V276">
        <f t="shared" si="12"/>
        <v>1</v>
      </c>
      <c r="W276" s="35">
        <f t="shared" si="13"/>
        <v>0</v>
      </c>
      <c r="X276">
        <f t="shared" si="14"/>
        <v>0</v>
      </c>
    </row>
    <row r="277" spans="1:24" ht="15.75" x14ac:dyDescent="0.25">
      <c r="A277" t="str">
        <f>B277&amp;" "&amp;C277</f>
        <v>Duncan Keith</v>
      </c>
      <c r="B277" t="str">
        <f>RIGHT(D277,(LEN(D277)-1)-SEARCH(",",D277,1))</f>
        <v>Duncan</v>
      </c>
      <c r="C277" t="str">
        <f>LEFT(D277,SEARCH(",",D277,1)-1)</f>
        <v>Keith</v>
      </c>
      <c r="D277" s="39" t="s">
        <v>2921</v>
      </c>
      <c r="E277" s="30" t="s">
        <v>13</v>
      </c>
      <c r="F277" s="35" t="s">
        <v>429</v>
      </c>
      <c r="G277" s="35" t="s">
        <v>2618</v>
      </c>
      <c r="H277" s="35" t="s">
        <v>2612</v>
      </c>
      <c r="I277" s="35">
        <v>35</v>
      </c>
      <c r="J277" s="35">
        <f>VALUE(COUNTIF(Validation!$A$2:$H$47,D277))</f>
        <v>0</v>
      </c>
      <c r="K277" s="361">
        <f>IF(OR(M277="RFA",M277="UFA",M277="",M277=0),0,M277)</f>
        <v>5538462</v>
      </c>
      <c r="L277" s="361">
        <f>IF(OR(N277="RFA",N277="UFA",N277="",N277=0),0,N277)</f>
        <v>5538462</v>
      </c>
      <c r="M277" s="358">
        <v>5538462</v>
      </c>
      <c r="N277" s="358">
        <v>5538462</v>
      </c>
      <c r="O277" s="358">
        <v>5538462</v>
      </c>
      <c r="P277" s="358">
        <v>5538462</v>
      </c>
      <c r="Q277" s="358" t="s">
        <v>7</v>
      </c>
      <c r="R277" s="358">
        <v>0</v>
      </c>
      <c r="S277" s="358">
        <v>0</v>
      </c>
      <c r="T277" s="35">
        <f>COUNTIF(M277:S277,"&gt;0")</f>
        <v>4</v>
      </c>
      <c r="V277">
        <f t="shared" si="12"/>
        <v>1</v>
      </c>
      <c r="W277" s="35">
        <f t="shared" si="13"/>
        <v>0</v>
      </c>
      <c r="X277">
        <f t="shared" si="14"/>
        <v>1</v>
      </c>
    </row>
    <row r="278" spans="1:24" ht="15.75" x14ac:dyDescent="0.25">
      <c r="A278" t="str">
        <f>B278&amp;" "&amp;C278</f>
        <v>Robin Lehner</v>
      </c>
      <c r="B278" t="str">
        <f>RIGHT(D278,(LEN(D278)-1)-SEARCH(",",D278,1))</f>
        <v>Robin</v>
      </c>
      <c r="C278" t="str">
        <f>LEFT(D278,SEARCH(",",D278,1)-1)</f>
        <v>Lehner</v>
      </c>
      <c r="D278" s="39" t="s">
        <v>1788</v>
      </c>
      <c r="E278" s="30" t="s">
        <v>13</v>
      </c>
      <c r="F278" s="35">
        <v>0</v>
      </c>
      <c r="G278" s="35" t="s">
        <v>128</v>
      </c>
      <c r="H278" s="35" t="s">
        <v>2612</v>
      </c>
      <c r="I278" s="35">
        <v>27</v>
      </c>
      <c r="J278" s="35">
        <f>VALUE(COUNTIF(Validation!$A$2:$H$47,D278))</f>
        <v>0</v>
      </c>
      <c r="K278" s="361">
        <f>IF(OR(M278="RFA",M278="UFA",M278="",M278=0),0,M278)</f>
        <v>5000000</v>
      </c>
      <c r="L278" s="361">
        <f>IF(OR(N278="RFA",N278="UFA",N278="",N278=0),0,N278)</f>
        <v>0</v>
      </c>
      <c r="M278" s="358">
        <v>5000000</v>
      </c>
      <c r="N278" s="358" t="s">
        <v>7</v>
      </c>
      <c r="O278" s="358">
        <v>0</v>
      </c>
      <c r="P278" s="358">
        <v>0</v>
      </c>
      <c r="Q278" s="358">
        <v>0</v>
      </c>
      <c r="R278" s="358">
        <v>0</v>
      </c>
      <c r="S278" s="358">
        <v>0</v>
      </c>
      <c r="T278" s="35">
        <f>COUNTIF(M278:S278,"&gt;0")</f>
        <v>1</v>
      </c>
      <c r="V278">
        <f t="shared" si="12"/>
        <v>1</v>
      </c>
      <c r="W278" s="35">
        <f t="shared" si="13"/>
        <v>0</v>
      </c>
      <c r="X278">
        <f t="shared" si="14"/>
        <v>0</v>
      </c>
    </row>
    <row r="279" spans="1:24" ht="15.75" x14ac:dyDescent="0.25">
      <c r="A279" t="str">
        <f>B279&amp;" "&amp;C279</f>
        <v>Artem Anisimov</v>
      </c>
      <c r="B279" t="str">
        <f>RIGHT(D279,(LEN(D279)-1)-SEARCH(",",D279,1))</f>
        <v>Artem</v>
      </c>
      <c r="C279" t="str">
        <f>LEFT(D279,SEARCH(",",D279,1)-1)</f>
        <v>Anisimov</v>
      </c>
      <c r="D279" s="39" t="s">
        <v>1955</v>
      </c>
      <c r="E279" s="30" t="s">
        <v>13</v>
      </c>
      <c r="F279" s="35">
        <v>0</v>
      </c>
      <c r="G279" s="35" t="s">
        <v>2626</v>
      </c>
      <c r="H279" s="35" t="s">
        <v>2612</v>
      </c>
      <c r="I279" s="35">
        <v>31</v>
      </c>
      <c r="J279" s="35">
        <f>VALUE(COUNTIF(Validation!$A$2:$H$47,D279))</f>
        <v>0</v>
      </c>
      <c r="K279" s="361">
        <f>IF(OR(M279="RFA",M279="UFA",M279="",M279=0),0,M279)</f>
        <v>4550000</v>
      </c>
      <c r="L279" s="361">
        <f>IF(OR(N279="RFA",N279="UFA",N279="",N279=0),0,N279)</f>
        <v>4550000</v>
      </c>
      <c r="M279" s="358">
        <v>4550000</v>
      </c>
      <c r="N279" s="358">
        <v>4550000</v>
      </c>
      <c r="O279" s="358" t="s">
        <v>7</v>
      </c>
      <c r="P279" s="358">
        <v>0</v>
      </c>
      <c r="Q279" s="358">
        <v>0</v>
      </c>
      <c r="R279" s="358">
        <v>0</v>
      </c>
      <c r="S279" s="358">
        <v>0</v>
      </c>
      <c r="T279" s="35">
        <f>COUNTIF(M279:S279,"&gt;0")</f>
        <v>2</v>
      </c>
      <c r="V279">
        <f t="shared" si="12"/>
        <v>1</v>
      </c>
      <c r="W279" s="35">
        <f t="shared" si="13"/>
        <v>0</v>
      </c>
      <c r="X279">
        <f t="shared" si="14"/>
        <v>1</v>
      </c>
    </row>
    <row r="280" spans="1:24" ht="15.75" x14ac:dyDescent="0.25">
      <c r="A280" t="str">
        <f>B280&amp;" "&amp;C280</f>
        <v>Calvin DeHaan</v>
      </c>
      <c r="B280" t="str">
        <f>RIGHT(D280,(LEN(D280)-1)-SEARCH(",",D280,1))</f>
        <v>Calvin</v>
      </c>
      <c r="C280" t="str">
        <f>LEFT(D280,SEARCH(",",D280,1)-1)</f>
        <v>DeHaan</v>
      </c>
      <c r="D280" s="39" t="s">
        <v>2894</v>
      </c>
      <c r="E280" s="30" t="s">
        <v>13</v>
      </c>
      <c r="F280" s="35">
        <v>0</v>
      </c>
      <c r="G280" s="35" t="s">
        <v>2618</v>
      </c>
      <c r="H280" s="35" t="s">
        <v>2612</v>
      </c>
      <c r="I280" s="35">
        <v>28</v>
      </c>
      <c r="J280" s="35">
        <f>VALUE(COUNTIF(Validation!$A$2:$H$47,D280))</f>
        <v>0</v>
      </c>
      <c r="K280" s="361">
        <f>IF(OR(M280="RFA",M280="UFA",M280="",M280=0),0,M280)</f>
        <v>4550000</v>
      </c>
      <c r="L280" s="361">
        <f>IF(OR(N280="RFA",N280="UFA",N280="",N280=0),0,N280)</f>
        <v>4550000</v>
      </c>
      <c r="M280" s="358">
        <v>4550000</v>
      </c>
      <c r="N280" s="358">
        <v>4550000</v>
      </c>
      <c r="O280" s="358">
        <v>4550000</v>
      </c>
      <c r="P280" s="358" t="s">
        <v>7</v>
      </c>
      <c r="Q280" s="358">
        <v>0</v>
      </c>
      <c r="R280" s="358">
        <v>0</v>
      </c>
      <c r="S280" s="358">
        <v>0</v>
      </c>
      <c r="T280" s="35">
        <f>COUNTIF(M280:S280,"&gt;0")</f>
        <v>3</v>
      </c>
      <c r="V280">
        <f t="shared" si="12"/>
        <v>1</v>
      </c>
      <c r="W280" s="35">
        <f t="shared" si="13"/>
        <v>0</v>
      </c>
      <c r="X280">
        <f t="shared" si="14"/>
        <v>1</v>
      </c>
    </row>
    <row r="281" spans="1:24" ht="15.75" x14ac:dyDescent="0.25">
      <c r="A281" t="str">
        <f>B281&amp;" "&amp;C281</f>
        <v>Olli Määttä</v>
      </c>
      <c r="B281" t="str">
        <f>RIGHT(D281,(LEN(D281)-1)-SEARCH(",",D281,1))</f>
        <v>Olli</v>
      </c>
      <c r="C281" t="str">
        <f>LEFT(D281,SEARCH(",",D281,1)-1)</f>
        <v>Määttä</v>
      </c>
      <c r="D281" s="39" t="s">
        <v>1890</v>
      </c>
      <c r="E281" s="30" t="s">
        <v>13</v>
      </c>
      <c r="F281" s="35">
        <v>0</v>
      </c>
      <c r="G281" s="35" t="s">
        <v>2618</v>
      </c>
      <c r="H281" s="35" t="s">
        <v>2612</v>
      </c>
      <c r="I281" s="35">
        <v>24</v>
      </c>
      <c r="J281" s="35">
        <f>VALUE(COUNTIF(Validation!$A$2:$H$47,D281))</f>
        <v>0</v>
      </c>
      <c r="K281" s="361">
        <f>IF(OR(M281="RFA",M281="UFA",M281="",M281=0),0,M281)</f>
        <v>4083333</v>
      </c>
      <c r="L281" s="361">
        <f>IF(OR(N281="RFA",N281="UFA",N281="",N281=0),0,N281)</f>
        <v>4083333</v>
      </c>
      <c r="M281" s="358">
        <v>4083333</v>
      </c>
      <c r="N281" s="358">
        <v>4083333</v>
      </c>
      <c r="O281" s="358">
        <v>4083333</v>
      </c>
      <c r="P281" s="358" t="s">
        <v>7</v>
      </c>
      <c r="Q281" s="358">
        <v>0</v>
      </c>
      <c r="R281" s="358">
        <v>0</v>
      </c>
      <c r="S281" s="358">
        <v>0</v>
      </c>
      <c r="T281" s="35">
        <f>COUNTIF(M281:S281,"&gt;0")</f>
        <v>3</v>
      </c>
      <c r="V281">
        <f t="shared" si="12"/>
        <v>1</v>
      </c>
      <c r="W281" s="35">
        <f t="shared" si="13"/>
        <v>0</v>
      </c>
      <c r="X281">
        <f t="shared" si="14"/>
        <v>1</v>
      </c>
    </row>
    <row r="282" spans="1:24" ht="15.75" x14ac:dyDescent="0.25">
      <c r="A282" t="str">
        <f>B282&amp;" "&amp;C282</f>
        <v>Andrew Shaw</v>
      </c>
      <c r="B282" t="str">
        <f>RIGHT(D282,(LEN(D282)-1)-SEARCH(",",D282,1))</f>
        <v>Andrew</v>
      </c>
      <c r="C282" t="str">
        <f>LEFT(D282,SEARCH(",",D282,1)-1)</f>
        <v>Shaw</v>
      </c>
      <c r="D282" s="39" t="s">
        <v>1504</v>
      </c>
      <c r="E282" s="30" t="s">
        <v>13</v>
      </c>
      <c r="F282" s="35">
        <v>0</v>
      </c>
      <c r="G282" s="35" t="s">
        <v>2621</v>
      </c>
      <c r="H282" s="35" t="s">
        <v>2612</v>
      </c>
      <c r="I282" s="35">
        <v>27</v>
      </c>
      <c r="J282" s="35">
        <f>VALUE(COUNTIF(Validation!$A$2:$H$47,D282))</f>
        <v>0</v>
      </c>
      <c r="K282" s="361">
        <f>IF(OR(M282="RFA",M282="UFA",M282="",M282=0),0,M282)</f>
        <v>3900000</v>
      </c>
      <c r="L282" s="361">
        <f>IF(OR(N282="RFA",N282="UFA",N282="",N282=0),0,N282)</f>
        <v>3900000</v>
      </c>
      <c r="M282" s="358">
        <v>3900000</v>
      </c>
      <c r="N282" s="358">
        <v>3900000</v>
      </c>
      <c r="O282" s="358">
        <v>3900000</v>
      </c>
      <c r="P282" s="358" t="s">
        <v>7</v>
      </c>
      <c r="Q282" s="358">
        <v>0</v>
      </c>
      <c r="R282" s="358">
        <v>0</v>
      </c>
      <c r="S282" s="358">
        <v>0</v>
      </c>
      <c r="T282" s="35">
        <f>COUNTIF(M282:S282,"&gt;0")</f>
        <v>3</v>
      </c>
      <c r="V282">
        <f t="shared" si="12"/>
        <v>1</v>
      </c>
      <c r="W282" s="35">
        <f t="shared" si="13"/>
        <v>0</v>
      </c>
      <c r="X282">
        <f t="shared" si="14"/>
        <v>1</v>
      </c>
    </row>
    <row r="283" spans="1:24" ht="15.75" x14ac:dyDescent="0.25">
      <c r="A283" t="str">
        <f>B283&amp;" "&amp;C283</f>
        <v>Connor Murphy</v>
      </c>
      <c r="B283" t="str">
        <f>RIGHT(D283,(LEN(D283)-1)-SEARCH(",",D283,1))</f>
        <v>Connor</v>
      </c>
      <c r="C283" t="str">
        <f>LEFT(D283,SEARCH(",",D283,1)-1)</f>
        <v>Murphy</v>
      </c>
      <c r="D283" s="39" t="s">
        <v>1962</v>
      </c>
      <c r="E283" s="30" t="s">
        <v>13</v>
      </c>
      <c r="F283" s="35">
        <v>0</v>
      </c>
      <c r="G283" s="35" t="s">
        <v>2617</v>
      </c>
      <c r="H283" s="35" t="s">
        <v>2612</v>
      </c>
      <c r="I283" s="35">
        <v>26</v>
      </c>
      <c r="J283" s="35">
        <f>VALUE(COUNTIF(Validation!$A$2:$H$47,D283))</f>
        <v>0</v>
      </c>
      <c r="K283" s="361">
        <f>IF(OR(M283="RFA",M283="UFA",M283="",M283=0),0,M283)</f>
        <v>3850000</v>
      </c>
      <c r="L283" s="361">
        <f>IF(OR(N283="RFA",N283="UFA",N283="",N283=0),0,N283)</f>
        <v>3850000</v>
      </c>
      <c r="M283" s="358">
        <v>3850000</v>
      </c>
      <c r="N283" s="358">
        <v>3850000</v>
      </c>
      <c r="O283" s="358">
        <v>3850000</v>
      </c>
      <c r="P283" s="358" t="s">
        <v>7</v>
      </c>
      <c r="Q283" s="358">
        <v>0</v>
      </c>
      <c r="R283" s="358">
        <v>0</v>
      </c>
      <c r="S283" s="358">
        <v>0</v>
      </c>
      <c r="T283" s="35">
        <f>COUNTIF(M283:S283,"&gt;0")</f>
        <v>3</v>
      </c>
      <c r="V283">
        <f t="shared" si="12"/>
        <v>1</v>
      </c>
      <c r="W283" s="35">
        <f t="shared" si="13"/>
        <v>0</v>
      </c>
      <c r="X283">
        <f t="shared" si="14"/>
        <v>1</v>
      </c>
    </row>
    <row r="284" spans="1:24" ht="15.75" x14ac:dyDescent="0.25">
      <c r="A284" t="str">
        <f>B284&amp;" "&amp;C284</f>
        <v>Dylan Strome</v>
      </c>
      <c r="B284" t="str">
        <f>RIGHT(D284,(LEN(D284)-1)-SEARCH(",",D284,1))</f>
        <v>Dylan</v>
      </c>
      <c r="C284" t="str">
        <f>LEFT(D284,SEARCH(",",D284,1)-1)</f>
        <v>Strome</v>
      </c>
      <c r="D284" s="39" t="s">
        <v>2246</v>
      </c>
      <c r="E284" s="30" t="s">
        <v>13</v>
      </c>
      <c r="F284" s="35" t="s">
        <v>395</v>
      </c>
      <c r="G284" s="9" t="s">
        <v>73</v>
      </c>
      <c r="H284" s="9" t="s">
        <v>2612</v>
      </c>
      <c r="I284" s="9">
        <v>22</v>
      </c>
      <c r="J284" s="35">
        <f>VALUE(COUNTIF(Validation!$A$2:$H$47,D284))</f>
        <v>0</v>
      </c>
      <c r="K284" s="361">
        <f>IF(OR(M284="RFA",M284="UFA",M284="",M284=0),0,M284)</f>
        <v>3338333</v>
      </c>
      <c r="L284" s="361">
        <f>IF(OR(N284="RFA",N284="UFA",N284="",N284=0),0,N284)</f>
        <v>0</v>
      </c>
      <c r="M284" s="358">
        <v>3338333</v>
      </c>
      <c r="N284" s="358" t="s">
        <v>8</v>
      </c>
      <c r="O284" s="358">
        <v>0</v>
      </c>
      <c r="P284" s="358">
        <v>0</v>
      </c>
      <c r="Q284" s="358">
        <v>0</v>
      </c>
      <c r="R284" s="358">
        <v>0</v>
      </c>
      <c r="S284" s="358">
        <v>0</v>
      </c>
      <c r="T284" s="35">
        <f>COUNTIF(M284:S284,"&gt;0")</f>
        <v>1</v>
      </c>
      <c r="V284">
        <f t="shared" si="12"/>
        <v>1</v>
      </c>
      <c r="W284" s="35">
        <f t="shared" si="13"/>
        <v>1</v>
      </c>
      <c r="X284">
        <f t="shared" si="14"/>
        <v>0</v>
      </c>
    </row>
    <row r="285" spans="1:24" ht="15.75" x14ac:dyDescent="0.25">
      <c r="A285" t="str">
        <f>B285&amp;" "&amp;C285</f>
        <v>Dominik Kubalik</v>
      </c>
      <c r="B285" t="str">
        <f>RIGHT(D285,(LEN(D285)-1)-SEARCH(",",D285,1))</f>
        <v>Dominik</v>
      </c>
      <c r="C285" t="str">
        <f>LEFT(D285,SEARCH(",",D285,1)-1)</f>
        <v>Kubalik</v>
      </c>
      <c r="D285" s="39" t="s">
        <v>2641</v>
      </c>
      <c r="E285" s="30" t="s">
        <v>13</v>
      </c>
      <c r="F285" s="35" t="s">
        <v>395</v>
      </c>
      <c r="G285" s="35" t="s">
        <v>2613</v>
      </c>
      <c r="H285" s="35" t="s">
        <v>2619</v>
      </c>
      <c r="I285" s="35">
        <v>23</v>
      </c>
      <c r="J285" s="35">
        <f>VALUE(COUNTIF(Validation!$A$2:$H$47,D285))</f>
        <v>0</v>
      </c>
      <c r="K285" s="361">
        <f>IF(OR(M285="RFA",M285="UFA",M285="",M285=0),0,M285)</f>
        <v>1775000</v>
      </c>
      <c r="L285" s="361">
        <f>IF(OR(N285="RFA",N285="UFA",N285="",N285=0),0,N285)</f>
        <v>0</v>
      </c>
      <c r="M285" s="358">
        <v>1775000</v>
      </c>
      <c r="N285" s="358" t="s">
        <v>8</v>
      </c>
      <c r="O285" s="358">
        <v>0</v>
      </c>
      <c r="P285" s="358">
        <v>0</v>
      </c>
      <c r="Q285" s="358">
        <v>0</v>
      </c>
      <c r="R285" s="358">
        <v>0</v>
      </c>
      <c r="S285" s="358">
        <v>0</v>
      </c>
      <c r="T285" s="35">
        <f>COUNTIF(M285:S285,"&gt;0")</f>
        <v>1</v>
      </c>
      <c r="V285">
        <f t="shared" si="12"/>
        <v>1</v>
      </c>
      <c r="W285" s="35">
        <f t="shared" si="13"/>
        <v>1</v>
      </c>
      <c r="X285">
        <f t="shared" si="14"/>
        <v>0</v>
      </c>
    </row>
    <row r="286" spans="1:24" ht="15.75" x14ac:dyDescent="0.25">
      <c r="A286" t="str">
        <f>B286&amp;" "&amp;C286</f>
        <v>Adam Boqvist</v>
      </c>
      <c r="B286" t="str">
        <f>RIGHT(D286,(LEN(D286)-1)-SEARCH(",",D286,1))</f>
        <v>Adam</v>
      </c>
      <c r="C286" t="str">
        <f>LEFT(D286,SEARCH(",",D286,1)-1)</f>
        <v>Boqvist</v>
      </c>
      <c r="D286" s="39" t="s">
        <v>1972</v>
      </c>
      <c r="E286" s="30" t="s">
        <v>13</v>
      </c>
      <c r="F286" s="35" t="s">
        <v>397</v>
      </c>
      <c r="G286" s="35" t="s">
        <v>2617</v>
      </c>
      <c r="H286" s="35" t="s">
        <v>398</v>
      </c>
      <c r="I286" s="35">
        <v>18</v>
      </c>
      <c r="J286" s="35">
        <f>VALUE(COUNTIF(Validation!$A$2:$H$47,D286))</f>
        <v>0</v>
      </c>
      <c r="K286" s="361">
        <f>IF(OR(M286="RFA",M286="UFA",M286="",M286=0),0,M286)</f>
        <v>1744167</v>
      </c>
      <c r="L286" s="361">
        <f>IF(OR(N286="RFA",N286="UFA",N286="",N286=0),0,N286)</f>
        <v>1744167</v>
      </c>
      <c r="M286" s="358">
        <v>1744167</v>
      </c>
      <c r="N286" s="358">
        <v>1744167</v>
      </c>
      <c r="O286" s="358">
        <v>1744167</v>
      </c>
      <c r="P286" s="358" t="s">
        <v>8</v>
      </c>
      <c r="Q286" s="358">
        <v>0</v>
      </c>
      <c r="R286" s="358">
        <v>0</v>
      </c>
      <c r="S286" s="358">
        <v>0</v>
      </c>
      <c r="T286" s="35">
        <f>COUNTIF(M286:S286,"&gt;0")</f>
        <v>3</v>
      </c>
      <c r="V286">
        <f t="shared" si="12"/>
        <v>1</v>
      </c>
      <c r="W286" s="35">
        <f t="shared" si="13"/>
        <v>1</v>
      </c>
      <c r="X286">
        <f t="shared" si="14"/>
        <v>1</v>
      </c>
    </row>
    <row r="287" spans="1:24" ht="15.75" x14ac:dyDescent="0.25">
      <c r="A287" t="str">
        <f>B287&amp;" "&amp;C287</f>
        <v>Drake Caggiula</v>
      </c>
      <c r="B287" t="str">
        <f>RIGHT(D287,(LEN(D287)-1)-SEARCH(",",D287,1))</f>
        <v>Drake</v>
      </c>
      <c r="C287" t="str">
        <f>LEFT(D287,SEARCH(",",D287,1)-1)</f>
        <v>Caggiula</v>
      </c>
      <c r="D287" s="39" t="s">
        <v>2315</v>
      </c>
      <c r="E287" s="30" t="s">
        <v>13</v>
      </c>
      <c r="F287" s="35">
        <v>0</v>
      </c>
      <c r="G287" s="35" t="s">
        <v>2639</v>
      </c>
      <c r="H287" s="35" t="s">
        <v>2612</v>
      </c>
      <c r="I287" s="35">
        <v>25</v>
      </c>
      <c r="J287" s="35">
        <f>VALUE(COUNTIF(Validation!$A$2:$H$47,D287))</f>
        <v>0</v>
      </c>
      <c r="K287" s="361">
        <f>IF(OR(M287="RFA",M287="UFA",M287="",M287=0),0,M287)</f>
        <v>1500000</v>
      </c>
      <c r="L287" s="361">
        <f>IF(OR(N287="RFA",N287="UFA",N287="",N287=0),0,N287)</f>
        <v>0</v>
      </c>
      <c r="M287" s="358">
        <v>1500000</v>
      </c>
      <c r="N287" s="358" t="s">
        <v>8</v>
      </c>
      <c r="O287" s="358">
        <v>0</v>
      </c>
      <c r="P287" s="358">
        <v>0</v>
      </c>
      <c r="Q287" s="358">
        <v>0</v>
      </c>
      <c r="R287" s="358">
        <v>0</v>
      </c>
      <c r="S287" s="358">
        <v>0</v>
      </c>
      <c r="T287" s="35">
        <f>COUNTIF(M287:S287,"&gt;0")</f>
        <v>1</v>
      </c>
      <c r="V287">
        <f t="shared" si="12"/>
        <v>1</v>
      </c>
      <c r="W287" s="35">
        <f t="shared" si="13"/>
        <v>0</v>
      </c>
      <c r="X287">
        <f t="shared" si="14"/>
        <v>0</v>
      </c>
    </row>
    <row r="288" spans="1:24" ht="15.75" x14ac:dyDescent="0.25">
      <c r="A288" t="str">
        <f>B288&amp;" "&amp;C288</f>
        <v>Henri Jokiharju</v>
      </c>
      <c r="B288" t="str">
        <f>RIGHT(D288,(LEN(D288)-1)-SEARCH(",",D288,1))</f>
        <v>Henri</v>
      </c>
      <c r="C288" t="str">
        <f>LEFT(D288,SEARCH(",",D288,1)-1)</f>
        <v>Jokiharju</v>
      </c>
      <c r="D288" s="39" t="s">
        <v>1971</v>
      </c>
      <c r="E288" s="30" t="s">
        <v>13</v>
      </c>
      <c r="F288" s="35" t="s">
        <v>395</v>
      </c>
      <c r="G288" s="35" t="s">
        <v>2617</v>
      </c>
      <c r="H288" s="35" t="s">
        <v>2619</v>
      </c>
      <c r="I288" s="35">
        <v>20</v>
      </c>
      <c r="J288" s="35">
        <f>VALUE(COUNTIF(Validation!$A$2:$H$47,D288))</f>
        <v>0</v>
      </c>
      <c r="K288" s="361">
        <f>IF(OR(M288="RFA",M288="UFA",M288="",M288=0),0,M288)</f>
        <v>1279166</v>
      </c>
      <c r="L288" s="361">
        <f>IF(OR(N288="RFA",N288="UFA",N288="",N288=0),0,N288)</f>
        <v>1279166</v>
      </c>
      <c r="M288" s="358">
        <v>1279166</v>
      </c>
      <c r="N288" s="358">
        <v>1279166</v>
      </c>
      <c r="O288" s="358" t="s">
        <v>8</v>
      </c>
      <c r="P288" s="358">
        <v>0</v>
      </c>
      <c r="Q288" s="358">
        <v>0</v>
      </c>
      <c r="R288" s="358">
        <v>0</v>
      </c>
      <c r="S288" s="358">
        <v>0</v>
      </c>
      <c r="T288" s="35">
        <f>COUNTIF(M288:S288,"&gt;0")</f>
        <v>2</v>
      </c>
      <c r="V288">
        <f t="shared" si="12"/>
        <v>1</v>
      </c>
      <c r="W288" s="35">
        <f t="shared" si="13"/>
        <v>1</v>
      </c>
      <c r="X288">
        <f t="shared" si="14"/>
        <v>1</v>
      </c>
    </row>
    <row r="289" spans="1:24" ht="15.75" x14ac:dyDescent="0.25">
      <c r="A289" t="str">
        <f>B289&amp;" "&amp;C289</f>
        <v>Erik Gustafsson</v>
      </c>
      <c r="B289" t="str">
        <f>RIGHT(D289,(LEN(D289)-1)-SEARCH(",",D289,1))</f>
        <v>Erik</v>
      </c>
      <c r="C289" t="str">
        <f>LEFT(D289,SEARCH(",",D289,1)-1)</f>
        <v>Gustafsson</v>
      </c>
      <c r="D289" s="39" t="s">
        <v>1965</v>
      </c>
      <c r="E289" s="30" t="s">
        <v>13</v>
      </c>
      <c r="F289" s="35">
        <v>0</v>
      </c>
      <c r="G289" s="35" t="s">
        <v>2618</v>
      </c>
      <c r="H289" s="35" t="s">
        <v>2612</v>
      </c>
      <c r="I289" s="35">
        <v>27</v>
      </c>
      <c r="J289" s="35">
        <f>VALUE(COUNTIF(Validation!$A$2:$H$47,D289))</f>
        <v>0</v>
      </c>
      <c r="K289" s="361">
        <f>IF(OR(M289="RFA",M289="UFA",M289="",M289=0),0,M289)</f>
        <v>1200000</v>
      </c>
      <c r="L289" s="361">
        <f>IF(OR(N289="RFA",N289="UFA",N289="",N289=0),0,N289)</f>
        <v>0</v>
      </c>
      <c r="M289" s="358">
        <v>1200000</v>
      </c>
      <c r="N289" s="358" t="s">
        <v>7</v>
      </c>
      <c r="O289" s="358">
        <v>0</v>
      </c>
      <c r="P289" s="358">
        <v>0</v>
      </c>
      <c r="Q289" s="358">
        <v>0</v>
      </c>
      <c r="R289" s="358">
        <v>0</v>
      </c>
      <c r="S289" s="358">
        <v>0</v>
      </c>
      <c r="T289" s="35">
        <f>COUNTIF(M289:S289,"&gt;0")</f>
        <v>1</v>
      </c>
      <c r="V289">
        <f t="shared" si="12"/>
        <v>1</v>
      </c>
      <c r="W289" s="35">
        <f t="shared" si="13"/>
        <v>0</v>
      </c>
      <c r="X289">
        <f t="shared" si="14"/>
        <v>0</v>
      </c>
    </row>
    <row r="290" spans="1:24" ht="15.75" x14ac:dyDescent="0.25">
      <c r="A290" t="str">
        <f>B290&amp;" "&amp;C290</f>
        <v>Kevin Lankinen</v>
      </c>
      <c r="B290" t="str">
        <f>RIGHT(D290,(LEN(D290)-1)-SEARCH(",",D290,1))</f>
        <v>Kevin</v>
      </c>
      <c r="C290" t="str">
        <f>LEFT(D290,SEARCH(",",D290,1)-1)</f>
        <v>Lankinen</v>
      </c>
      <c r="D290" s="39" t="s">
        <v>1969</v>
      </c>
      <c r="E290" s="30" t="s">
        <v>13</v>
      </c>
      <c r="F290" s="35" t="s">
        <v>395</v>
      </c>
      <c r="G290" s="35" t="s">
        <v>128</v>
      </c>
      <c r="H290" s="35" t="s">
        <v>2619</v>
      </c>
      <c r="I290" s="35">
        <v>24</v>
      </c>
      <c r="J290" s="35">
        <f>VALUE(COUNTIF(Validation!$A$2:$H$47,D290))</f>
        <v>0</v>
      </c>
      <c r="K290" s="361">
        <f>IF(OR(M290="RFA",M290="UFA",M290="",M290=0),0,M290)</f>
        <v>1137500</v>
      </c>
      <c r="L290" s="361">
        <f>IF(OR(N290="RFA",N290="UFA",N290="",N290=0),0,N290)</f>
        <v>0</v>
      </c>
      <c r="M290" s="358">
        <v>1137500</v>
      </c>
      <c r="N290" s="358" t="s">
        <v>8</v>
      </c>
      <c r="O290" s="358">
        <v>0</v>
      </c>
      <c r="P290" s="358">
        <v>0</v>
      </c>
      <c r="Q290" s="358">
        <v>0</v>
      </c>
      <c r="R290" s="358">
        <v>0</v>
      </c>
      <c r="S290" s="358">
        <v>0</v>
      </c>
      <c r="T290" s="35">
        <f>COUNTIF(M290:S290,"&gt;0")</f>
        <v>1</v>
      </c>
      <c r="V290">
        <f t="shared" si="12"/>
        <v>1</v>
      </c>
      <c r="W290" s="35">
        <f t="shared" si="13"/>
        <v>1</v>
      </c>
      <c r="X290">
        <f t="shared" si="14"/>
        <v>0</v>
      </c>
    </row>
    <row r="291" spans="1:24" ht="15.75" x14ac:dyDescent="0.25">
      <c r="A291" t="str">
        <f>B291&amp;" "&amp;C291</f>
        <v>Nicolas Beaudin</v>
      </c>
      <c r="B291" t="str">
        <f>RIGHT(D291,(LEN(D291)-1)-SEARCH(",",D291,1))</f>
        <v>Nicolas</v>
      </c>
      <c r="C291" t="str">
        <f>LEFT(D291,SEARCH(",",D291,1)-1)</f>
        <v>Beaudin</v>
      </c>
      <c r="D291" s="39" t="s">
        <v>2649</v>
      </c>
      <c r="E291" s="30" t="s">
        <v>13</v>
      </c>
      <c r="F291" s="35" t="s">
        <v>397</v>
      </c>
      <c r="G291" s="35" t="s">
        <v>82</v>
      </c>
      <c r="H291" s="35" t="s">
        <v>398</v>
      </c>
      <c r="I291" s="35">
        <v>19</v>
      </c>
      <c r="J291" s="35">
        <f>VALUE(COUNTIF(Validation!$A$2:$H$47,D291))</f>
        <v>0</v>
      </c>
      <c r="K291" s="361">
        <f>IF(OR(M291="RFA",M291="UFA",M291="",M291=0),0,M291)</f>
        <v>1135833</v>
      </c>
      <c r="L291" s="361">
        <f>IF(OR(N291="RFA",N291="UFA",N291="",N291=0),0,N291)</f>
        <v>1135833</v>
      </c>
      <c r="M291" s="358">
        <v>1135833</v>
      </c>
      <c r="N291" s="358">
        <v>1135833</v>
      </c>
      <c r="O291" s="358">
        <v>1135833</v>
      </c>
      <c r="P291" s="358" t="s">
        <v>8</v>
      </c>
      <c r="Q291" s="358">
        <v>0</v>
      </c>
      <c r="R291" s="358">
        <v>0</v>
      </c>
      <c r="S291" s="358">
        <v>0</v>
      </c>
      <c r="T291" s="35">
        <f>COUNTIF(M291:S291,"&gt;0")</f>
        <v>3</v>
      </c>
      <c r="V291">
        <f t="shared" si="12"/>
        <v>1</v>
      </c>
      <c r="W291" s="35">
        <f t="shared" si="13"/>
        <v>1</v>
      </c>
      <c r="X291">
        <f t="shared" si="14"/>
        <v>1</v>
      </c>
    </row>
    <row r="292" spans="1:24" ht="15.75" x14ac:dyDescent="0.25">
      <c r="A292" t="str">
        <f>B292&amp;" "&amp;C292</f>
        <v>Ryan Carpenter</v>
      </c>
      <c r="B292" t="str">
        <f>RIGHT(D292,(LEN(D292)-1)-SEARCH(",",D292,1))</f>
        <v>Ryan</v>
      </c>
      <c r="C292" t="str">
        <f>LEFT(D292,SEARCH(",",D292,1)-1)</f>
        <v>Carpenter</v>
      </c>
      <c r="D292" s="39" t="s">
        <v>2481</v>
      </c>
      <c r="E292" s="30" t="s">
        <v>13</v>
      </c>
      <c r="F292" s="35">
        <v>0</v>
      </c>
      <c r="G292" s="35" t="s">
        <v>2627</v>
      </c>
      <c r="H292" s="35" t="s">
        <v>2612</v>
      </c>
      <c r="I292" s="35">
        <v>28</v>
      </c>
      <c r="J292" s="35">
        <f>VALUE(COUNTIF(Validation!$A$2:$H$47,D292))</f>
        <v>0</v>
      </c>
      <c r="K292" s="361">
        <f>IF(OR(M292="RFA",M292="UFA",M292="",M292=0),0,M292)</f>
        <v>1000000</v>
      </c>
      <c r="L292" s="361">
        <f>IF(OR(N292="RFA",N292="UFA",N292="",N292=0),0,N292)</f>
        <v>1000000</v>
      </c>
      <c r="M292" s="358">
        <v>1000000</v>
      </c>
      <c r="N292" s="358">
        <v>1000000</v>
      </c>
      <c r="O292" s="358">
        <v>1000000</v>
      </c>
      <c r="P292" s="362" t="s">
        <v>7</v>
      </c>
      <c r="Q292" s="358">
        <v>0</v>
      </c>
      <c r="R292" s="358">
        <v>0</v>
      </c>
      <c r="S292" s="358">
        <v>0</v>
      </c>
      <c r="T292" s="35">
        <f>COUNTIF(M292:S292,"&gt;0")</f>
        <v>3</v>
      </c>
      <c r="V292">
        <f t="shared" si="12"/>
        <v>1</v>
      </c>
      <c r="W292" s="35">
        <f t="shared" si="13"/>
        <v>0</v>
      </c>
      <c r="X292">
        <f t="shared" si="14"/>
        <v>1</v>
      </c>
    </row>
    <row r="293" spans="1:24" ht="15.75" x14ac:dyDescent="0.25">
      <c r="A293" t="str">
        <f>B293&amp;" "&amp;C293</f>
        <v>David Kämpf</v>
      </c>
      <c r="B293" t="str">
        <f>RIGHT(D293,(LEN(D293)-1)-SEARCH(",",D293,1))</f>
        <v>David</v>
      </c>
      <c r="C293" t="str">
        <f>LEFT(D293,SEARCH(",",D293,1)-1)</f>
        <v>Kämpf</v>
      </c>
      <c r="D293" s="39" t="s">
        <v>1958</v>
      </c>
      <c r="E293" s="30" t="s">
        <v>13</v>
      </c>
      <c r="F293" s="35">
        <v>0</v>
      </c>
      <c r="G293" s="35" t="s">
        <v>2621</v>
      </c>
      <c r="H293" s="35" t="s">
        <v>2612</v>
      </c>
      <c r="I293" s="35">
        <v>24</v>
      </c>
      <c r="J293" s="35">
        <f>VALUE(COUNTIF(Validation!$A$2:$H$47,D293))</f>
        <v>0</v>
      </c>
      <c r="K293" s="361">
        <f>IF(OR(M293="RFA",M293="UFA",M293="",M293=0),0,M293)</f>
        <v>1000000</v>
      </c>
      <c r="L293" s="361">
        <f>IF(OR(N293="RFA",N293="UFA",N293="",N293=0),0,N293)</f>
        <v>1000000</v>
      </c>
      <c r="M293" s="358">
        <v>1000000</v>
      </c>
      <c r="N293" s="358">
        <v>1000000</v>
      </c>
      <c r="O293" s="358" t="s">
        <v>8</v>
      </c>
      <c r="P293" s="358">
        <v>0</v>
      </c>
      <c r="Q293" s="358">
        <v>0</v>
      </c>
      <c r="R293" s="358">
        <v>0</v>
      </c>
      <c r="S293" s="358">
        <v>0</v>
      </c>
      <c r="T293" s="35">
        <f>COUNTIF(M293:S293,"&gt;0")</f>
        <v>2</v>
      </c>
      <c r="V293">
        <f t="shared" si="12"/>
        <v>1</v>
      </c>
      <c r="W293" s="35">
        <f t="shared" si="13"/>
        <v>0</v>
      </c>
      <c r="X293">
        <f t="shared" si="14"/>
        <v>1</v>
      </c>
    </row>
    <row r="294" spans="1:24" ht="15.75" x14ac:dyDescent="0.25">
      <c r="A294" t="str">
        <f>B294&amp;" "&amp;C294</f>
        <v>Collin Delia</v>
      </c>
      <c r="B294" t="str">
        <f>RIGHT(D294,(LEN(D294)-1)-SEARCH(",",D294,1))</f>
        <v>Collin</v>
      </c>
      <c r="C294" t="str">
        <f>LEFT(D294,SEARCH(",",D294,1)-1)</f>
        <v>Delia</v>
      </c>
      <c r="D294" s="39" t="s">
        <v>1978</v>
      </c>
      <c r="E294" s="30" t="s">
        <v>13</v>
      </c>
      <c r="F294" s="35">
        <v>0</v>
      </c>
      <c r="G294" s="35" t="s">
        <v>128</v>
      </c>
      <c r="H294" s="35" t="s">
        <v>2612</v>
      </c>
      <c r="I294" s="35">
        <v>25</v>
      </c>
      <c r="J294" s="35">
        <f>VALUE(COUNTIF(Validation!$A$2:$H$47,D294))</f>
        <v>0</v>
      </c>
      <c r="K294" s="361">
        <f>IF(OR(M294="RFA",M294="UFA",M294="",M294=0),0,M294)</f>
        <v>1000000</v>
      </c>
      <c r="L294" s="361">
        <f>IF(OR(N294="RFA",N294="UFA",N294="",N294=0),0,N294)</f>
        <v>1000000</v>
      </c>
      <c r="M294" s="358">
        <v>1000000</v>
      </c>
      <c r="N294" s="358">
        <v>1000000</v>
      </c>
      <c r="O294" s="358">
        <v>1000000</v>
      </c>
      <c r="P294" s="358" t="s">
        <v>7</v>
      </c>
      <c r="Q294" s="358">
        <v>0</v>
      </c>
      <c r="R294" s="358">
        <v>0</v>
      </c>
      <c r="S294" s="358">
        <v>0</v>
      </c>
      <c r="T294" s="35">
        <f>COUNTIF(M294:S294,"&gt;0")</f>
        <v>3</v>
      </c>
      <c r="V294">
        <f t="shared" si="12"/>
        <v>1</v>
      </c>
      <c r="W294" s="35">
        <f t="shared" si="13"/>
        <v>0</v>
      </c>
      <c r="X294">
        <f t="shared" si="14"/>
        <v>1</v>
      </c>
    </row>
    <row r="295" spans="1:24" ht="15.75" x14ac:dyDescent="0.25">
      <c r="A295" t="str">
        <f>B295&amp;" "&amp;C295</f>
        <v>Graham Knott</v>
      </c>
      <c r="B295" t="str">
        <f>RIGHT(D295,(LEN(D295)-1)-SEARCH(",",D295,1))</f>
        <v>Graham</v>
      </c>
      <c r="C295" t="str">
        <f>LEFT(D295,SEARCH(",",D295,1)-1)</f>
        <v>Knott</v>
      </c>
      <c r="D295" s="39" t="s">
        <v>1982</v>
      </c>
      <c r="E295" s="30" t="s">
        <v>13</v>
      </c>
      <c r="F295" s="35" t="s">
        <v>395</v>
      </c>
      <c r="G295" s="35" t="s">
        <v>2613</v>
      </c>
      <c r="H295" s="35" t="s">
        <v>2619</v>
      </c>
      <c r="I295" s="35">
        <v>22</v>
      </c>
      <c r="J295" s="35">
        <f>VALUE(COUNTIF(Validation!$A$2:$H$47,D295))</f>
        <v>0</v>
      </c>
      <c r="K295" s="361">
        <f>IF(OR(M295="RFA",M295="UFA",M295="",M295=0),0,M295)</f>
        <v>935833</v>
      </c>
      <c r="L295" s="361">
        <f>IF(OR(N295="RFA",N295="UFA",N295="",N295=0),0,N295)</f>
        <v>0</v>
      </c>
      <c r="M295" s="358">
        <v>935833</v>
      </c>
      <c r="N295" s="358" t="s">
        <v>8</v>
      </c>
      <c r="O295" s="358">
        <v>0</v>
      </c>
      <c r="P295" s="358">
        <v>0</v>
      </c>
      <c r="Q295" s="358">
        <v>0</v>
      </c>
      <c r="R295" s="358">
        <v>0</v>
      </c>
      <c r="S295" s="358">
        <v>0</v>
      </c>
      <c r="T295" s="35">
        <f>COUNTIF(M295:S295,"&gt;0")</f>
        <v>1</v>
      </c>
      <c r="V295">
        <f t="shared" si="12"/>
        <v>1</v>
      </c>
      <c r="W295" s="35">
        <f t="shared" si="13"/>
        <v>1</v>
      </c>
      <c r="X295">
        <f t="shared" si="14"/>
        <v>0</v>
      </c>
    </row>
    <row r="296" spans="1:24" ht="15.75" x14ac:dyDescent="0.25">
      <c r="A296" t="str">
        <f>B296&amp;" "&amp;C296</f>
        <v>Slater Koekkoek</v>
      </c>
      <c r="B296" t="str">
        <f>RIGHT(D296,(LEN(D296)-1)-SEARCH(",",D296,1))</f>
        <v>Slater</v>
      </c>
      <c r="C296" t="str">
        <f>LEFT(D296,SEARCH(",",D296,1)-1)</f>
        <v>Koekkoek</v>
      </c>
      <c r="D296" s="39" t="s">
        <v>1590</v>
      </c>
      <c r="E296" s="30" t="s">
        <v>13</v>
      </c>
      <c r="F296" s="35">
        <v>0</v>
      </c>
      <c r="G296" s="35" t="s">
        <v>2618</v>
      </c>
      <c r="H296" s="35" t="s">
        <v>2612</v>
      </c>
      <c r="I296" s="35">
        <v>25</v>
      </c>
      <c r="J296" s="35">
        <f>VALUE(COUNTIF(Validation!$A$2:$H$47,D296))</f>
        <v>0</v>
      </c>
      <c r="K296" s="361">
        <f>IF(OR(M296="RFA",M296="UFA",M296="",M296=0),0,M296)</f>
        <v>925000</v>
      </c>
      <c r="L296" s="361">
        <f>IF(OR(N296="RFA",N296="UFA",N296="",N296=0),0,N296)</f>
        <v>0</v>
      </c>
      <c r="M296" s="358">
        <v>925000</v>
      </c>
      <c r="N296" s="358" t="s">
        <v>8</v>
      </c>
      <c r="O296" s="358">
        <v>0</v>
      </c>
      <c r="P296" s="358">
        <v>0</v>
      </c>
      <c r="Q296" s="358">
        <v>0</v>
      </c>
      <c r="R296" s="358">
        <v>0</v>
      </c>
      <c r="S296" s="358">
        <v>0</v>
      </c>
      <c r="T296" s="35">
        <f>COUNTIF(M296:S296,"&gt;0")</f>
        <v>1</v>
      </c>
      <c r="V296">
        <f t="shared" si="12"/>
        <v>1</v>
      </c>
      <c r="W296" s="35">
        <f t="shared" si="13"/>
        <v>0</v>
      </c>
      <c r="X296">
        <f t="shared" si="14"/>
        <v>0</v>
      </c>
    </row>
    <row r="297" spans="1:24" ht="15.75" x14ac:dyDescent="0.25">
      <c r="A297" t="str">
        <f>B297&amp;" "&amp;C297</f>
        <v>Anton Wedin</v>
      </c>
      <c r="B297" t="str">
        <f>RIGHT(D297,(LEN(D297)-1)-SEARCH(",",D297,1))</f>
        <v>Anton</v>
      </c>
      <c r="C297" t="str">
        <f>LEFT(D297,SEARCH(",",D297,1)-1)</f>
        <v>Wedin</v>
      </c>
      <c r="D297" s="39" t="s">
        <v>2640</v>
      </c>
      <c r="E297" s="30" t="s">
        <v>13</v>
      </c>
      <c r="F297" s="35" t="s">
        <v>395</v>
      </c>
      <c r="G297" s="35" t="s">
        <v>2615</v>
      </c>
      <c r="H297" s="35" t="s">
        <v>2619</v>
      </c>
      <c r="I297" s="35">
        <v>26</v>
      </c>
      <c r="J297" s="35">
        <f>VALUE(COUNTIF(Validation!$A$2:$H$47,D297))</f>
        <v>0</v>
      </c>
      <c r="K297" s="361">
        <f>IF(OR(M297="RFA",M297="UFA",M297="",M297=0),0,M297)</f>
        <v>925000</v>
      </c>
      <c r="L297" s="361">
        <f>IF(OR(N297="RFA",N297="UFA",N297="",N297=0),0,N297)</f>
        <v>0</v>
      </c>
      <c r="M297" s="358">
        <v>925000</v>
      </c>
      <c r="N297" s="358" t="s">
        <v>7</v>
      </c>
      <c r="O297" s="358">
        <v>0</v>
      </c>
      <c r="P297" s="358">
        <v>0</v>
      </c>
      <c r="Q297" s="358">
        <v>0</v>
      </c>
      <c r="R297" s="358">
        <v>0</v>
      </c>
      <c r="S297" s="358">
        <v>0</v>
      </c>
      <c r="T297" s="35">
        <f>COUNTIF(M297:S297,"&gt;0")</f>
        <v>1</v>
      </c>
      <c r="V297">
        <f t="shared" si="12"/>
        <v>1</v>
      </c>
      <c r="W297" s="35">
        <f t="shared" si="13"/>
        <v>1</v>
      </c>
      <c r="X297">
        <f t="shared" si="14"/>
        <v>0</v>
      </c>
    </row>
    <row r="298" spans="1:24" ht="15.75" x14ac:dyDescent="0.25">
      <c r="A298" t="str">
        <f>B298&amp;" "&amp;C298</f>
        <v>Brandon Hagel</v>
      </c>
      <c r="B298" t="str">
        <f>RIGHT(D298,(LEN(D298)-1)-SEARCH(",",D298,1))</f>
        <v>Brandon</v>
      </c>
      <c r="C298" t="str">
        <f>LEFT(D298,SEARCH(",",D298,1)-1)</f>
        <v>Hagel</v>
      </c>
      <c r="D298" s="39" t="s">
        <v>2642</v>
      </c>
      <c r="E298" s="30" t="s">
        <v>13</v>
      </c>
      <c r="F298" s="35" t="s">
        <v>395</v>
      </c>
      <c r="G298" s="35" t="s">
        <v>2613</v>
      </c>
      <c r="H298" s="35" t="s">
        <v>2619</v>
      </c>
      <c r="I298" s="35">
        <v>20</v>
      </c>
      <c r="J298" s="35">
        <f>VALUE(COUNTIF(Validation!$A$2:$H$47,D298))</f>
        <v>0</v>
      </c>
      <c r="K298" s="361">
        <f>IF(OR(M298="RFA",M298="UFA",M298="",M298=0),0,M298)</f>
        <v>925000</v>
      </c>
      <c r="L298" s="361">
        <f>IF(OR(N298="RFA",N298="UFA",N298="",N298=0),0,N298)</f>
        <v>925000</v>
      </c>
      <c r="M298" s="358">
        <v>925000</v>
      </c>
      <c r="N298" s="358">
        <v>925000</v>
      </c>
      <c r="O298" s="358" t="s">
        <v>8</v>
      </c>
      <c r="P298" s="358">
        <v>0</v>
      </c>
      <c r="Q298" s="358">
        <v>0</v>
      </c>
      <c r="R298" s="358">
        <v>0</v>
      </c>
      <c r="S298" s="358">
        <v>0</v>
      </c>
      <c r="T298" s="35">
        <f>COUNTIF(M298:S298,"&gt;0")</f>
        <v>2</v>
      </c>
      <c r="V298">
        <f t="shared" si="12"/>
        <v>1</v>
      </c>
      <c r="W298" s="35">
        <f t="shared" si="13"/>
        <v>1</v>
      </c>
      <c r="X298">
        <f t="shared" si="14"/>
        <v>1</v>
      </c>
    </row>
    <row r="299" spans="1:24" ht="15.75" x14ac:dyDescent="0.25">
      <c r="A299" t="str">
        <f>B299&amp;" "&amp;C299</f>
        <v>Reese Johnson</v>
      </c>
      <c r="B299" t="str">
        <f>RIGHT(D299,(LEN(D299)-1)-SEARCH(",",D299,1))</f>
        <v>Reese</v>
      </c>
      <c r="C299" t="str">
        <f>LEFT(D299,SEARCH(",",D299,1)-1)</f>
        <v>Johnson</v>
      </c>
      <c r="D299" s="39" t="s">
        <v>2643</v>
      </c>
      <c r="E299" s="30" t="s">
        <v>13</v>
      </c>
      <c r="F299" s="35" t="s">
        <v>395</v>
      </c>
      <c r="G299" s="35" t="s">
        <v>2611</v>
      </c>
      <c r="H299" s="35" t="s">
        <v>2619</v>
      </c>
      <c r="I299" s="35">
        <v>20</v>
      </c>
      <c r="J299" s="35">
        <f>VALUE(COUNTIF(Validation!$A$2:$H$47,D299))</f>
        <v>0</v>
      </c>
      <c r="K299" s="361">
        <f>IF(OR(M299="RFA",M299="UFA",M299="",M299=0),0,M299)</f>
        <v>925000</v>
      </c>
      <c r="L299" s="361">
        <f>IF(OR(N299="RFA",N299="UFA",N299="",N299=0),0,N299)</f>
        <v>925000</v>
      </c>
      <c r="M299" s="358">
        <v>925000</v>
      </c>
      <c r="N299" s="358">
        <v>925000</v>
      </c>
      <c r="O299" s="358">
        <v>925000</v>
      </c>
      <c r="P299" s="358" t="s">
        <v>8</v>
      </c>
      <c r="Q299" s="358">
        <v>0</v>
      </c>
      <c r="R299" s="358">
        <v>0</v>
      </c>
      <c r="S299" s="358">
        <v>0</v>
      </c>
      <c r="T299" s="35">
        <f>COUNTIF(M299:S299,"&gt;0")</f>
        <v>3</v>
      </c>
      <c r="V299">
        <f t="shared" si="12"/>
        <v>1</v>
      </c>
      <c r="W299" s="35">
        <f t="shared" si="13"/>
        <v>1</v>
      </c>
      <c r="X299">
        <f t="shared" si="14"/>
        <v>1</v>
      </c>
    </row>
    <row r="300" spans="1:24" ht="15.75" x14ac:dyDescent="0.25">
      <c r="A300" t="str">
        <f>B300&amp;" "&amp;C300</f>
        <v>Philipp Kurashev</v>
      </c>
      <c r="B300" t="str">
        <f>RIGHT(D300,(LEN(D300)-1)-SEARCH(",",D300,1))</f>
        <v>Philipp</v>
      </c>
      <c r="C300" t="str">
        <f>LEFT(D300,SEARCH(",",D300,1)-1)</f>
        <v>Kurashev</v>
      </c>
      <c r="D300" s="39" t="s">
        <v>2644</v>
      </c>
      <c r="E300" s="30" t="s">
        <v>13</v>
      </c>
      <c r="F300" s="35" t="s">
        <v>395</v>
      </c>
      <c r="G300" s="35" t="s">
        <v>2626</v>
      </c>
      <c r="H300" s="35" t="s">
        <v>2619</v>
      </c>
      <c r="I300" s="35">
        <v>19</v>
      </c>
      <c r="J300" s="35">
        <f>VALUE(COUNTIF(Validation!$A$2:$H$47,D300))</f>
        <v>0</v>
      </c>
      <c r="K300" s="361">
        <f>IF(OR(M300="RFA",M300="UFA",M300="",M300=0),0,M300)</f>
        <v>925000</v>
      </c>
      <c r="L300" s="361">
        <f>IF(OR(N300="RFA",N300="UFA",N300="",N300=0),0,N300)</f>
        <v>925000</v>
      </c>
      <c r="M300" s="358">
        <v>925000</v>
      </c>
      <c r="N300" s="358">
        <v>925000</v>
      </c>
      <c r="O300" s="358">
        <v>925000</v>
      </c>
      <c r="P300" s="358" t="s">
        <v>8</v>
      </c>
      <c r="Q300" s="358">
        <v>0</v>
      </c>
      <c r="R300" s="358">
        <v>0</v>
      </c>
      <c r="S300" s="358">
        <v>0</v>
      </c>
      <c r="T300" s="35">
        <f>COUNTIF(M300:S300,"&gt;0")</f>
        <v>3</v>
      </c>
      <c r="V300">
        <f t="shared" si="12"/>
        <v>1</v>
      </c>
      <c r="W300" s="35">
        <f t="shared" si="13"/>
        <v>1</v>
      </c>
      <c r="X300">
        <f t="shared" si="14"/>
        <v>1</v>
      </c>
    </row>
    <row r="301" spans="1:24" ht="15.75" x14ac:dyDescent="0.25">
      <c r="A301" t="str">
        <f>B301&amp;" "&amp;C301</f>
        <v>Tim Söderlund</v>
      </c>
      <c r="B301" t="str">
        <f>RIGHT(D301,(LEN(D301)-1)-SEARCH(",",D301,1))</f>
        <v>Tim</v>
      </c>
      <c r="C301" t="str">
        <f>LEFT(D301,SEARCH(",",D301,1)-1)</f>
        <v>Söderlund</v>
      </c>
      <c r="D301" s="39" t="s">
        <v>2645</v>
      </c>
      <c r="E301" s="30" t="s">
        <v>13</v>
      </c>
      <c r="F301" s="35" t="s">
        <v>395</v>
      </c>
      <c r="G301" s="35" t="s">
        <v>2626</v>
      </c>
      <c r="H301" s="35" t="s">
        <v>2619</v>
      </c>
      <c r="I301" s="35">
        <v>21</v>
      </c>
      <c r="J301" s="35">
        <f>VALUE(COUNTIF(Validation!$A$2:$H$47,D301))</f>
        <v>0</v>
      </c>
      <c r="K301" s="361">
        <f>IF(OR(M301="RFA",M301="UFA",M301="",M301=0),0,M301)</f>
        <v>925000</v>
      </c>
      <c r="L301" s="361">
        <f>IF(OR(N301="RFA",N301="UFA",N301="",N301=0),0,N301)</f>
        <v>925000</v>
      </c>
      <c r="M301" s="358">
        <v>925000</v>
      </c>
      <c r="N301" s="358">
        <v>925000</v>
      </c>
      <c r="O301" s="358">
        <v>925000</v>
      </c>
      <c r="P301" s="358" t="s">
        <v>8</v>
      </c>
      <c r="Q301" s="358">
        <v>0</v>
      </c>
      <c r="R301" s="358">
        <v>0</v>
      </c>
      <c r="S301" s="358">
        <v>0</v>
      </c>
      <c r="T301" s="35">
        <f>COUNTIF(M301:S301,"&gt;0")</f>
        <v>3</v>
      </c>
      <c r="V301">
        <f t="shared" si="12"/>
        <v>1</v>
      </c>
      <c r="W301" s="35">
        <f t="shared" si="13"/>
        <v>1</v>
      </c>
      <c r="X301">
        <f t="shared" si="14"/>
        <v>1</v>
      </c>
    </row>
    <row r="302" spans="1:24" ht="15.75" x14ac:dyDescent="0.25">
      <c r="A302" t="str">
        <f>B302&amp;" "&amp;C302</f>
        <v>Mikael Hakkarainen</v>
      </c>
      <c r="B302" t="str">
        <f>RIGHT(D302,(LEN(D302)-1)-SEARCH(",",D302,1))</f>
        <v>Mikael</v>
      </c>
      <c r="C302" t="str">
        <f>LEFT(D302,SEARCH(",",D302,1)-1)</f>
        <v>Hakkarainen</v>
      </c>
      <c r="D302" s="39" t="s">
        <v>2646</v>
      </c>
      <c r="E302" s="30" t="s">
        <v>13</v>
      </c>
      <c r="F302" s="35" t="s">
        <v>395</v>
      </c>
      <c r="G302" s="35" t="s">
        <v>73</v>
      </c>
      <c r="H302" s="35" t="s">
        <v>2619</v>
      </c>
      <c r="I302" s="35">
        <v>21</v>
      </c>
      <c r="J302" s="35">
        <f>VALUE(COUNTIF(Validation!$A$2:$H$47,D302))</f>
        <v>0</v>
      </c>
      <c r="K302" s="361">
        <f>IF(OR(M302="RFA",M302="UFA",M302="",M302=0),0,M302)</f>
        <v>925000</v>
      </c>
      <c r="L302" s="361">
        <f>IF(OR(N302="RFA",N302="UFA",N302="",N302=0),0,N302)</f>
        <v>925000</v>
      </c>
      <c r="M302" s="358">
        <v>925000</v>
      </c>
      <c r="N302" s="358">
        <v>925000</v>
      </c>
      <c r="O302" s="358">
        <v>925000</v>
      </c>
      <c r="P302" s="358" t="s">
        <v>8</v>
      </c>
      <c r="Q302" s="358">
        <v>0</v>
      </c>
      <c r="R302" s="358">
        <v>0</v>
      </c>
      <c r="S302" s="358">
        <v>0</v>
      </c>
      <c r="T302" s="35">
        <f>COUNTIF(M302:S302,"&gt;0")</f>
        <v>3</v>
      </c>
      <c r="V302">
        <f t="shared" si="12"/>
        <v>1</v>
      </c>
      <c r="W302" s="35">
        <f t="shared" si="13"/>
        <v>1</v>
      </c>
      <c r="X302">
        <f t="shared" si="14"/>
        <v>1</v>
      </c>
    </row>
    <row r="303" spans="1:24" ht="15.75" x14ac:dyDescent="0.25">
      <c r="A303" t="str">
        <f>B303&amp;" "&amp;C303</f>
        <v>Matthew Highmore</v>
      </c>
      <c r="B303" t="str">
        <f>RIGHT(D303,(LEN(D303)-1)-SEARCH(",",D303,1))</f>
        <v>Matthew</v>
      </c>
      <c r="C303" t="str">
        <f>LEFT(D303,SEARCH(",",D303,1)-1)</f>
        <v>Highmore</v>
      </c>
      <c r="D303" s="39" t="s">
        <v>1975</v>
      </c>
      <c r="E303" s="30" t="s">
        <v>13</v>
      </c>
      <c r="F303" s="35" t="s">
        <v>395</v>
      </c>
      <c r="G303" s="35" t="s">
        <v>73</v>
      </c>
      <c r="H303" s="35" t="s">
        <v>2619</v>
      </c>
      <c r="I303" s="35">
        <v>23</v>
      </c>
      <c r="J303" s="35">
        <f>VALUE(COUNTIF(Validation!$A$2:$H$47,D303))</f>
        <v>0</v>
      </c>
      <c r="K303" s="361">
        <f>IF(OR(M303="RFA",M303="UFA",M303="",M303=0),0,M303)</f>
        <v>925000</v>
      </c>
      <c r="L303" s="361">
        <f>IF(OR(N303="RFA",N303="UFA",N303="",N303=0),0,N303)</f>
        <v>0</v>
      </c>
      <c r="M303" s="358">
        <v>925000</v>
      </c>
      <c r="N303" s="358" t="s">
        <v>8</v>
      </c>
      <c r="O303" s="358">
        <v>0</v>
      </c>
      <c r="P303" s="358">
        <v>0</v>
      </c>
      <c r="Q303" s="358">
        <v>0</v>
      </c>
      <c r="R303" s="358">
        <v>0</v>
      </c>
      <c r="S303" s="358">
        <v>0</v>
      </c>
      <c r="T303" s="35">
        <f>COUNTIF(M303:S303,"&gt;0")</f>
        <v>1</v>
      </c>
      <c r="V303">
        <f t="shared" si="12"/>
        <v>1</v>
      </c>
      <c r="W303" s="35">
        <f t="shared" si="13"/>
        <v>1</v>
      </c>
      <c r="X303">
        <f t="shared" si="14"/>
        <v>0</v>
      </c>
    </row>
    <row r="304" spans="1:24" ht="15.75" x14ac:dyDescent="0.25">
      <c r="A304" t="str">
        <f>B304&amp;" "&amp;C304</f>
        <v>Nathan Noel</v>
      </c>
      <c r="B304" t="str">
        <f>RIGHT(D304,(LEN(D304)-1)-SEARCH(",",D304,1))</f>
        <v>Nathan</v>
      </c>
      <c r="C304" t="str">
        <f>LEFT(D304,SEARCH(",",D304,1)-1)</f>
        <v>Noel</v>
      </c>
      <c r="D304" s="39" t="s">
        <v>1976</v>
      </c>
      <c r="E304" s="30" t="s">
        <v>13</v>
      </c>
      <c r="F304" s="35" t="s">
        <v>395</v>
      </c>
      <c r="G304" s="35" t="s">
        <v>73</v>
      </c>
      <c r="H304" s="35" t="s">
        <v>2619</v>
      </c>
      <c r="I304" s="35">
        <v>22</v>
      </c>
      <c r="J304" s="35">
        <f>VALUE(COUNTIF(Validation!$A$2:$H$47,D304))</f>
        <v>0</v>
      </c>
      <c r="K304" s="361">
        <f>IF(OR(M304="RFA",M304="UFA",M304="",M304=0),0,M304)</f>
        <v>925000</v>
      </c>
      <c r="L304" s="361">
        <f>IF(OR(N304="RFA",N304="UFA",N304="",N304=0),0,N304)</f>
        <v>0</v>
      </c>
      <c r="M304" s="358">
        <v>925000</v>
      </c>
      <c r="N304" s="358" t="s">
        <v>8</v>
      </c>
      <c r="O304" s="358">
        <v>0</v>
      </c>
      <c r="P304" s="358">
        <v>0</v>
      </c>
      <c r="Q304" s="358">
        <v>0</v>
      </c>
      <c r="R304" s="358">
        <v>0</v>
      </c>
      <c r="S304" s="358">
        <v>0</v>
      </c>
      <c r="T304" s="35">
        <f>COUNTIF(M304:S304,"&gt;0")</f>
        <v>1</v>
      </c>
      <c r="V304">
        <f t="shared" si="12"/>
        <v>1</v>
      </c>
      <c r="W304" s="35">
        <f t="shared" si="13"/>
        <v>1</v>
      </c>
      <c r="X304">
        <f t="shared" si="14"/>
        <v>0</v>
      </c>
    </row>
    <row r="305" spans="1:24" ht="15.75" x14ac:dyDescent="0.25">
      <c r="A305" t="str">
        <f>B305&amp;" "&amp;C305</f>
        <v>Dennis Gilbert</v>
      </c>
      <c r="B305" t="str">
        <f>RIGHT(D305,(LEN(D305)-1)-SEARCH(",",D305,1))</f>
        <v>Dennis</v>
      </c>
      <c r="C305" t="str">
        <f>LEFT(D305,SEARCH(",",D305,1)-1)</f>
        <v>Gilbert</v>
      </c>
      <c r="D305" s="39" t="s">
        <v>1967</v>
      </c>
      <c r="E305" s="30" t="s">
        <v>13</v>
      </c>
      <c r="F305" s="35" t="s">
        <v>395</v>
      </c>
      <c r="G305" s="35" t="s">
        <v>2618</v>
      </c>
      <c r="H305" s="35" t="s">
        <v>2619</v>
      </c>
      <c r="I305" s="35">
        <v>22</v>
      </c>
      <c r="J305" s="35">
        <f>VALUE(COUNTIF(Validation!$A$2:$H$47,D305))</f>
        <v>0</v>
      </c>
      <c r="K305" s="361">
        <f>IF(OR(M305="RFA",M305="UFA",M305="",M305=0),0,M305)</f>
        <v>925000</v>
      </c>
      <c r="L305" s="361">
        <f>IF(OR(N305="RFA",N305="UFA",N305="",N305=0),0,N305)</f>
        <v>925000</v>
      </c>
      <c r="M305" s="358">
        <v>925000</v>
      </c>
      <c r="N305" s="358">
        <v>925000</v>
      </c>
      <c r="O305" s="358" t="s">
        <v>8</v>
      </c>
      <c r="P305" s="358">
        <v>0</v>
      </c>
      <c r="Q305" s="358">
        <v>0</v>
      </c>
      <c r="R305" s="358">
        <v>0</v>
      </c>
      <c r="S305" s="358">
        <v>0</v>
      </c>
      <c r="T305" s="35">
        <f>COUNTIF(M305:S305,"&gt;0")</f>
        <v>2</v>
      </c>
      <c r="V305">
        <f t="shared" si="12"/>
        <v>1</v>
      </c>
      <c r="W305" s="35">
        <f t="shared" si="13"/>
        <v>1</v>
      </c>
      <c r="X305">
        <f t="shared" si="14"/>
        <v>1</v>
      </c>
    </row>
    <row r="306" spans="1:24" ht="15.75" x14ac:dyDescent="0.25">
      <c r="A306" t="str">
        <f>B306&amp;" "&amp;C306</f>
        <v>Chad Krys</v>
      </c>
      <c r="B306" t="str">
        <f>RIGHT(D306,(LEN(D306)-1)-SEARCH(",",D306,1))</f>
        <v>Chad</v>
      </c>
      <c r="C306" t="str">
        <f>LEFT(D306,SEARCH(",",D306,1)-1)</f>
        <v>Krys</v>
      </c>
      <c r="D306" s="39" t="s">
        <v>2650</v>
      </c>
      <c r="E306" s="30" t="s">
        <v>13</v>
      </c>
      <c r="F306" s="35" t="s">
        <v>395</v>
      </c>
      <c r="G306" s="35" t="s">
        <v>82</v>
      </c>
      <c r="H306" s="35" t="s">
        <v>2619</v>
      </c>
      <c r="I306" s="35">
        <v>21</v>
      </c>
      <c r="J306" s="35">
        <f>VALUE(COUNTIF(Validation!$A$2:$H$47,D306))</f>
        <v>0</v>
      </c>
      <c r="K306" s="361">
        <f>IF(OR(M306="RFA",M306="UFA",M306="",M306=0),0,M306)</f>
        <v>925000</v>
      </c>
      <c r="L306" s="361">
        <f>IF(OR(N306="RFA",N306="UFA",N306="",N306=0),0,N306)</f>
        <v>925000</v>
      </c>
      <c r="M306" s="358">
        <v>925000</v>
      </c>
      <c r="N306" s="358">
        <v>925000</v>
      </c>
      <c r="O306" s="358">
        <v>925000</v>
      </c>
      <c r="P306" s="358" t="s">
        <v>8</v>
      </c>
      <c r="Q306" s="358">
        <v>0</v>
      </c>
      <c r="R306" s="358">
        <v>0</v>
      </c>
      <c r="S306" s="358">
        <v>0</v>
      </c>
      <c r="T306" s="35">
        <f>COUNTIF(M306:S306,"&gt;0")</f>
        <v>3</v>
      </c>
      <c r="V306">
        <f t="shared" si="12"/>
        <v>1</v>
      </c>
      <c r="W306" s="35">
        <f t="shared" si="13"/>
        <v>1</v>
      </c>
      <c r="X306">
        <f t="shared" si="14"/>
        <v>1</v>
      </c>
    </row>
    <row r="307" spans="1:24" ht="15.75" x14ac:dyDescent="0.25">
      <c r="A307" t="str">
        <f>B307&amp;" "&amp;C307</f>
        <v>Lucas Carlsson</v>
      </c>
      <c r="B307" t="str">
        <f>RIGHT(D307,(LEN(D307)-1)-SEARCH(",",D307,1))</f>
        <v>Lucas</v>
      </c>
      <c r="C307" t="str">
        <f>LEFT(D307,SEARCH(",",D307,1)-1)</f>
        <v>Carlsson</v>
      </c>
      <c r="D307" s="39" t="s">
        <v>1974</v>
      </c>
      <c r="E307" s="30" t="s">
        <v>13</v>
      </c>
      <c r="F307" s="35" t="s">
        <v>395</v>
      </c>
      <c r="G307" s="9" t="s">
        <v>82</v>
      </c>
      <c r="H307" s="9" t="s">
        <v>2619</v>
      </c>
      <c r="I307" s="9">
        <v>21</v>
      </c>
      <c r="J307" s="35">
        <f>VALUE(COUNTIF(Validation!$A$2:$H$47,D307))</f>
        <v>0</v>
      </c>
      <c r="K307" s="361">
        <f>IF(OR(M307="RFA",M307="UFA",M307="",M307=0),0,M307)</f>
        <v>925000</v>
      </c>
      <c r="L307" s="361">
        <f>IF(OR(N307="RFA",N307="UFA",N307="",N307=0),0,N307)</f>
        <v>925000</v>
      </c>
      <c r="M307" s="358">
        <v>925000</v>
      </c>
      <c r="N307" s="358">
        <v>925000</v>
      </c>
      <c r="O307" s="358" t="s">
        <v>8</v>
      </c>
      <c r="P307" s="358">
        <v>0</v>
      </c>
      <c r="Q307" s="358">
        <v>0</v>
      </c>
      <c r="R307" s="358">
        <v>0</v>
      </c>
      <c r="S307" s="358">
        <v>0</v>
      </c>
      <c r="T307" s="35">
        <f>COUNTIF(M307:S307,"&gt;0")</f>
        <v>2</v>
      </c>
      <c r="V307">
        <f t="shared" si="12"/>
        <v>1</v>
      </c>
      <c r="W307" s="35">
        <f t="shared" si="13"/>
        <v>1</v>
      </c>
      <c r="X307">
        <f t="shared" si="14"/>
        <v>1</v>
      </c>
    </row>
    <row r="308" spans="1:24" ht="15.75" x14ac:dyDescent="0.25">
      <c r="A308" t="str">
        <f>B308&amp;" "&amp;C308</f>
        <v>Joni Tuulola</v>
      </c>
      <c r="B308" t="str">
        <f>RIGHT(D308,(LEN(D308)-1)-SEARCH(",",D308,1))</f>
        <v>Joni</v>
      </c>
      <c r="C308" t="str">
        <f>LEFT(D308,SEARCH(",",D308,1)-1)</f>
        <v>Tuulola</v>
      </c>
      <c r="D308" s="39" t="s">
        <v>1977</v>
      </c>
      <c r="E308" s="30" t="s">
        <v>13</v>
      </c>
      <c r="F308" s="35" t="s">
        <v>395</v>
      </c>
      <c r="G308" s="35" t="s">
        <v>2618</v>
      </c>
      <c r="H308" s="35" t="s">
        <v>2619</v>
      </c>
      <c r="I308" s="35">
        <v>23</v>
      </c>
      <c r="J308" s="35">
        <f>VALUE(COUNTIF(Validation!$A$2:$H$47,D308))</f>
        <v>0</v>
      </c>
      <c r="K308" s="361">
        <f>IF(OR(M308="RFA",M308="UFA",M308="",M308=0),0,M308)</f>
        <v>925000</v>
      </c>
      <c r="L308" s="361">
        <f>IF(OR(N308="RFA",N308="UFA",N308="",N308=0),0,N308)</f>
        <v>0</v>
      </c>
      <c r="M308" s="358">
        <v>925000</v>
      </c>
      <c r="N308" s="358" t="s">
        <v>8</v>
      </c>
      <c r="O308" s="358">
        <v>0</v>
      </c>
      <c r="P308" s="358">
        <v>0</v>
      </c>
      <c r="Q308" s="358">
        <v>0</v>
      </c>
      <c r="R308" s="358">
        <v>0</v>
      </c>
      <c r="S308" s="358">
        <v>0</v>
      </c>
      <c r="T308" s="35">
        <f>COUNTIF(M308:S308,"&gt;0")</f>
        <v>1</v>
      </c>
      <c r="V308">
        <f t="shared" si="12"/>
        <v>1</v>
      </c>
      <c r="W308" s="35">
        <f t="shared" si="13"/>
        <v>1</v>
      </c>
      <c r="X308">
        <f t="shared" si="14"/>
        <v>0</v>
      </c>
    </row>
    <row r="309" spans="1:24" ht="15.75" x14ac:dyDescent="0.25">
      <c r="A309" t="str">
        <f>B309&amp;" "&amp;C309</f>
        <v>Aleksi Saarela</v>
      </c>
      <c r="B309" t="str">
        <f>RIGHT(D309,(LEN(D309)-1)-SEARCH(",",D309,1))</f>
        <v>Aleksi</v>
      </c>
      <c r="C309" t="str">
        <f>LEFT(D309,SEARCH(",",D309,1)-1)</f>
        <v>Saarela</v>
      </c>
      <c r="D309" s="39" t="s">
        <v>1677</v>
      </c>
      <c r="E309" s="30" t="s">
        <v>13</v>
      </c>
      <c r="F309" s="35" t="s">
        <v>395</v>
      </c>
      <c r="G309" s="35" t="s">
        <v>2626</v>
      </c>
      <c r="H309" s="35" t="s">
        <v>2619</v>
      </c>
      <c r="I309" s="35">
        <v>22</v>
      </c>
      <c r="J309" s="35">
        <f>VALUE(COUNTIF(Validation!$A$2:$H$47,D309))</f>
        <v>0</v>
      </c>
      <c r="K309" s="361">
        <f>IF(OR(M309="RFA",M309="UFA",M309="",M309=0),0,M309)</f>
        <v>902500</v>
      </c>
      <c r="L309" s="361">
        <f>IF(OR(N309="RFA",N309="UFA",N309="",N309=0),0,N309)</f>
        <v>0</v>
      </c>
      <c r="M309" s="358">
        <v>902500</v>
      </c>
      <c r="N309" s="358" t="s">
        <v>8</v>
      </c>
      <c r="O309" s="358">
        <v>0</v>
      </c>
      <c r="P309" s="358">
        <v>0</v>
      </c>
      <c r="Q309" s="358">
        <v>0</v>
      </c>
      <c r="R309" s="358">
        <v>0</v>
      </c>
      <c r="S309" s="358">
        <v>0</v>
      </c>
      <c r="T309" s="35">
        <f>COUNTIF(M309:S309,"&gt;0")</f>
        <v>1</v>
      </c>
      <c r="V309">
        <f t="shared" si="12"/>
        <v>1</v>
      </c>
      <c r="W309" s="35">
        <f t="shared" si="13"/>
        <v>1</v>
      </c>
      <c r="X309">
        <f t="shared" si="14"/>
        <v>0</v>
      </c>
    </row>
    <row r="310" spans="1:24" ht="15.75" x14ac:dyDescent="0.25">
      <c r="A310" t="str">
        <f>B310&amp;" "&amp;C310</f>
        <v>Mackenzie Entwistle</v>
      </c>
      <c r="B310" t="str">
        <f>RIGHT(D310,(LEN(D310)-1)-SEARCH(",",D310,1))</f>
        <v>Mackenzie</v>
      </c>
      <c r="C310" t="str">
        <f>LEFT(D310,SEARCH(",",D310,1)-1)</f>
        <v>Entwistle</v>
      </c>
      <c r="D310" s="39" t="s">
        <v>2647</v>
      </c>
      <c r="E310" s="30" t="s">
        <v>13</v>
      </c>
      <c r="F310" s="35" t="s">
        <v>395</v>
      </c>
      <c r="G310" s="35" t="s">
        <v>73</v>
      </c>
      <c r="H310" s="35" t="s">
        <v>2619</v>
      </c>
      <c r="I310" s="35">
        <v>19</v>
      </c>
      <c r="J310" s="35">
        <f>VALUE(COUNTIF(Validation!$A$2:$H$47,D310))</f>
        <v>0</v>
      </c>
      <c r="K310" s="361">
        <f>IF(OR(M310="RFA",M310="UFA",M310="",M310=0),0,M310)</f>
        <v>894167</v>
      </c>
      <c r="L310" s="361">
        <f>IF(OR(N310="RFA",N310="UFA",N310="",N310=0),0,N310)</f>
        <v>894167</v>
      </c>
      <c r="M310" s="358">
        <v>894167</v>
      </c>
      <c r="N310" s="358">
        <v>894167</v>
      </c>
      <c r="O310" s="358">
        <v>894167</v>
      </c>
      <c r="P310" s="358" t="s">
        <v>8</v>
      </c>
      <c r="Q310" s="358">
        <v>0</v>
      </c>
      <c r="R310" s="358">
        <v>0</v>
      </c>
      <c r="S310" s="358">
        <v>0</v>
      </c>
      <c r="T310" s="35">
        <f>COUNTIF(M310:S310,"&gt;0")</f>
        <v>3</v>
      </c>
      <c r="V310">
        <f t="shared" si="12"/>
        <v>1</v>
      </c>
      <c r="W310" s="35">
        <f t="shared" si="13"/>
        <v>1</v>
      </c>
      <c r="X310">
        <f t="shared" si="14"/>
        <v>1</v>
      </c>
    </row>
    <row r="311" spans="1:24" ht="15.75" x14ac:dyDescent="0.25">
      <c r="A311" t="str">
        <f>B311&amp;" "&amp;C311</f>
        <v>Alex DeBrincat</v>
      </c>
      <c r="B311" t="str">
        <f>RIGHT(D311,(LEN(D311)-1)-SEARCH(",",D311,1))</f>
        <v>Alex</v>
      </c>
      <c r="C311" t="str">
        <f>LEFT(D311,SEARCH(",",D311,1)-1)</f>
        <v>DeBrincat</v>
      </c>
      <c r="D311" s="39" t="s">
        <v>1960</v>
      </c>
      <c r="E311" s="30" t="s">
        <v>13</v>
      </c>
      <c r="F311" s="35" t="s">
        <v>412</v>
      </c>
      <c r="G311" s="35" t="s">
        <v>2615</v>
      </c>
      <c r="H311" s="35" t="s">
        <v>2612</v>
      </c>
      <c r="I311" s="35">
        <v>21</v>
      </c>
      <c r="J311" s="35">
        <f>VALUE(COUNTIF(Validation!$A$2:$H$47,D311))</f>
        <v>0</v>
      </c>
      <c r="K311" s="361">
        <f>IF(OR(M311="RFA",M311="UFA",M311="",M311=0),0,M311)</f>
        <v>894166</v>
      </c>
      <c r="L311" s="361">
        <f>IF(OR(N311="RFA",N311="UFA",N311="",N311=0),0,N311)</f>
        <v>0</v>
      </c>
      <c r="M311" s="358">
        <v>894166</v>
      </c>
      <c r="N311" s="358" t="s">
        <v>8</v>
      </c>
      <c r="O311" s="358">
        <v>0</v>
      </c>
      <c r="P311" s="358">
        <v>0</v>
      </c>
      <c r="Q311" s="358">
        <v>0</v>
      </c>
      <c r="R311" s="358">
        <v>0</v>
      </c>
      <c r="S311" s="358">
        <v>0</v>
      </c>
      <c r="T311" s="35">
        <f>COUNTIF(M311:S311,"&gt;0")</f>
        <v>1</v>
      </c>
      <c r="V311">
        <f t="shared" si="12"/>
        <v>1</v>
      </c>
      <c r="W311" s="35">
        <f t="shared" si="13"/>
        <v>1</v>
      </c>
      <c r="X311">
        <f t="shared" si="14"/>
        <v>0</v>
      </c>
    </row>
    <row r="312" spans="1:24" ht="15.75" x14ac:dyDescent="0.25">
      <c r="A312" t="str">
        <f>B312&amp;" "&amp;C312</f>
        <v>Carl Dahlström</v>
      </c>
      <c r="B312" t="str">
        <f>RIGHT(D312,(LEN(D312)-1)-SEARCH(",",D312,1))</f>
        <v>Carl</v>
      </c>
      <c r="C312" t="str">
        <f>LEFT(D312,SEARCH(",",D312,1)-1)</f>
        <v>Dahlström</v>
      </c>
      <c r="D312" s="39" t="s">
        <v>1979</v>
      </c>
      <c r="E312" s="30" t="s">
        <v>13</v>
      </c>
      <c r="F312" s="35">
        <v>0</v>
      </c>
      <c r="G312" s="35" t="s">
        <v>2618</v>
      </c>
      <c r="H312" s="35" t="s">
        <v>2612</v>
      </c>
      <c r="I312" s="35">
        <v>24</v>
      </c>
      <c r="J312" s="35">
        <f>VALUE(COUNTIF(Validation!$A$2:$H$47,D312))</f>
        <v>0</v>
      </c>
      <c r="K312" s="361">
        <f>IF(OR(M312="RFA",M312="UFA",M312="",M312=0),0,M312)</f>
        <v>850000</v>
      </c>
      <c r="L312" s="361">
        <f>IF(OR(N312="RFA",N312="UFA",N312="",N312=0),0,N312)</f>
        <v>850000</v>
      </c>
      <c r="M312" s="358">
        <v>850000</v>
      </c>
      <c r="N312" s="358">
        <v>850000</v>
      </c>
      <c r="O312" s="358" t="s">
        <v>8</v>
      </c>
      <c r="P312" s="358">
        <v>0</v>
      </c>
      <c r="Q312" s="358">
        <v>0</v>
      </c>
      <c r="R312" s="358">
        <v>0</v>
      </c>
      <c r="S312" s="358">
        <v>0</v>
      </c>
      <c r="T312" s="35">
        <f>COUNTIF(M312:S312,"&gt;0")</f>
        <v>2</v>
      </c>
      <c r="V312">
        <f t="shared" si="12"/>
        <v>1</v>
      </c>
      <c r="W312" s="35">
        <f t="shared" si="13"/>
        <v>0</v>
      </c>
      <c r="X312">
        <f t="shared" si="14"/>
        <v>1</v>
      </c>
    </row>
    <row r="313" spans="1:24" ht="15.75" x14ac:dyDescent="0.25">
      <c r="A313" t="str">
        <f>B313&amp;" "&amp;C313</f>
        <v>John Quenneville</v>
      </c>
      <c r="B313" t="str">
        <f>RIGHT(D313,(LEN(D313)-1)-SEARCH(",",D313,1))</f>
        <v>John</v>
      </c>
      <c r="C313" t="str">
        <f>LEFT(D313,SEARCH(",",D313,1)-1)</f>
        <v>Quenneville</v>
      </c>
      <c r="D313" s="39" t="s">
        <v>1753</v>
      </c>
      <c r="E313" s="30" t="s">
        <v>13</v>
      </c>
      <c r="F313" s="35">
        <v>0</v>
      </c>
      <c r="G313" s="35" t="s">
        <v>2623</v>
      </c>
      <c r="H313" s="35" t="s">
        <v>2619</v>
      </c>
      <c r="I313" s="35">
        <v>23</v>
      </c>
      <c r="J313" s="35">
        <f>VALUE(COUNTIF(Validation!$A$2:$H$47,D313))</f>
        <v>0</v>
      </c>
      <c r="K313" s="361">
        <f>IF(OR(M313="RFA",M313="UFA",M313="",M313=0),0,M313)</f>
        <v>750000</v>
      </c>
      <c r="L313" s="361">
        <f>IF(OR(N313="RFA",N313="UFA",N313="",N313=0),0,N313)</f>
        <v>750000</v>
      </c>
      <c r="M313" s="358">
        <v>750000</v>
      </c>
      <c r="N313" s="358">
        <v>750000</v>
      </c>
      <c r="O313" s="358" t="s">
        <v>8</v>
      </c>
      <c r="P313" s="358">
        <v>0</v>
      </c>
      <c r="Q313" s="358">
        <v>0</v>
      </c>
      <c r="R313" s="358">
        <v>0</v>
      </c>
      <c r="S313" s="358">
        <v>0</v>
      </c>
      <c r="T313" s="35">
        <f>COUNTIF(M313:S313,"&gt;0")</f>
        <v>2</v>
      </c>
      <c r="V313">
        <f t="shared" si="12"/>
        <v>1</v>
      </c>
      <c r="W313" s="35">
        <f t="shared" si="13"/>
        <v>0</v>
      </c>
      <c r="X313">
        <f t="shared" si="14"/>
        <v>1</v>
      </c>
    </row>
    <row r="314" spans="1:24" ht="15.75" x14ac:dyDescent="0.25">
      <c r="A314" t="str">
        <f>B314&amp;" "&amp;C314</f>
        <v>Dylan Sikura</v>
      </c>
      <c r="B314" t="str">
        <f>RIGHT(D314,(LEN(D314)-1)-SEARCH(",",D314,1))</f>
        <v>Dylan</v>
      </c>
      <c r="C314" t="str">
        <f>LEFT(D314,SEARCH(",",D314,1)-1)</f>
        <v>Sikura</v>
      </c>
      <c r="D314" s="39" t="s">
        <v>1957</v>
      </c>
      <c r="E314" s="30" t="s">
        <v>13</v>
      </c>
      <c r="F314" s="35">
        <v>0</v>
      </c>
      <c r="G314" s="35" t="s">
        <v>2648</v>
      </c>
      <c r="H314" s="35" t="s">
        <v>2619</v>
      </c>
      <c r="I314" s="35">
        <v>24</v>
      </c>
      <c r="J314" s="35">
        <f>VALUE(COUNTIF(Validation!$A$2:$H$47,D314))</f>
        <v>0</v>
      </c>
      <c r="K314" s="361">
        <f>IF(OR(M314="RFA",M314="UFA",M314="",M314=0),0,M314)</f>
        <v>750000</v>
      </c>
      <c r="L314" s="361">
        <f>IF(OR(N314="RFA",N314="UFA",N314="",N314=0),0,N314)</f>
        <v>750000</v>
      </c>
      <c r="M314" s="358">
        <v>750000</v>
      </c>
      <c r="N314" s="358">
        <v>750000</v>
      </c>
      <c r="O314" s="358" t="s">
        <v>8</v>
      </c>
      <c r="P314" s="358">
        <v>0</v>
      </c>
      <c r="Q314" s="358">
        <v>0</v>
      </c>
      <c r="R314" s="358">
        <v>0</v>
      </c>
      <c r="S314" s="358">
        <v>0</v>
      </c>
      <c r="T314" s="35">
        <f>COUNTIF(M314:S314,"&gt;0")</f>
        <v>2</v>
      </c>
      <c r="V314">
        <f t="shared" si="12"/>
        <v>1</v>
      </c>
      <c r="W314" s="35">
        <f t="shared" si="13"/>
        <v>0</v>
      </c>
      <c r="X314">
        <f t="shared" si="14"/>
        <v>1</v>
      </c>
    </row>
    <row r="315" spans="1:24" ht="15.75" x14ac:dyDescent="0.25">
      <c r="A315" t="str">
        <f>B315&amp;" "&amp;C315</f>
        <v>Alexandre Fortin</v>
      </c>
      <c r="B315" t="str">
        <f>RIGHT(D315,(LEN(D315)-1)-SEARCH(",",D315,1))</f>
        <v>Alexandre</v>
      </c>
      <c r="C315" t="str">
        <f>LEFT(D315,SEARCH(",",D315,1)-1)</f>
        <v>Fortin</v>
      </c>
      <c r="D315" s="39" t="s">
        <v>1984</v>
      </c>
      <c r="E315" s="30" t="s">
        <v>13</v>
      </c>
      <c r="F315" s="35" t="s">
        <v>395</v>
      </c>
      <c r="G315" s="35" t="s">
        <v>2626</v>
      </c>
      <c r="H315" s="35" t="s">
        <v>2619</v>
      </c>
      <c r="I315" s="35">
        <v>22</v>
      </c>
      <c r="J315" s="35">
        <f>VALUE(COUNTIF(Validation!$A$2:$H$47,D315))</f>
        <v>0</v>
      </c>
      <c r="K315" s="361">
        <f>IF(OR(M315="RFA",M315="UFA",M315="",M315=0),0,M315)</f>
        <v>706666</v>
      </c>
      <c r="L315" s="361">
        <f>IF(OR(N315="RFA",N315="UFA",N315="",N315=0),0,N315)</f>
        <v>0</v>
      </c>
      <c r="M315" s="358">
        <v>706666</v>
      </c>
      <c r="N315" s="358" t="s">
        <v>8</v>
      </c>
      <c r="O315" s="358">
        <v>0</v>
      </c>
      <c r="P315" s="358">
        <v>0</v>
      </c>
      <c r="Q315" s="358">
        <v>0</v>
      </c>
      <c r="R315" s="358">
        <v>0</v>
      </c>
      <c r="S315" s="358">
        <v>0</v>
      </c>
      <c r="T315" s="35">
        <f>COUNTIF(M315:S315,"&gt;0")</f>
        <v>1</v>
      </c>
      <c r="V315">
        <f t="shared" si="12"/>
        <v>1</v>
      </c>
      <c r="W315" s="35">
        <f t="shared" si="13"/>
        <v>1</v>
      </c>
      <c r="X315">
        <f t="shared" si="14"/>
        <v>0</v>
      </c>
    </row>
    <row r="316" spans="1:24" ht="15.75" x14ac:dyDescent="0.25">
      <c r="A316" t="str">
        <f>B316&amp;" "&amp;C316</f>
        <v>Jacob Nilsson</v>
      </c>
      <c r="B316" t="str">
        <f>RIGHT(D316,(LEN(D316)-1)-SEARCH(",",D316,1))</f>
        <v>Jacob</v>
      </c>
      <c r="C316" t="str">
        <f>LEFT(D316,SEARCH(",",D316,1)-1)</f>
        <v>Nilsson</v>
      </c>
      <c r="D316" s="39" t="s">
        <v>1970</v>
      </c>
      <c r="E316" s="30" t="s">
        <v>13</v>
      </c>
      <c r="F316" s="35">
        <v>0</v>
      </c>
      <c r="G316" s="35" t="s">
        <v>2626</v>
      </c>
      <c r="H316" s="35" t="s">
        <v>2619</v>
      </c>
      <c r="I316" s="35">
        <v>25</v>
      </c>
      <c r="J316" s="35">
        <f>VALUE(COUNTIF(Validation!$A$2:$H$47,D316))</f>
        <v>0</v>
      </c>
      <c r="K316" s="361">
        <f>IF(OR(M316="RFA",M316="UFA",M316="",M316=0),0,M316)</f>
        <v>700000</v>
      </c>
      <c r="L316" s="361">
        <f>IF(OR(N316="RFA",N316="UFA",N316="",N316=0),0,N316)</f>
        <v>0</v>
      </c>
      <c r="M316" s="358">
        <v>700000</v>
      </c>
      <c r="N316" s="358" t="s">
        <v>8</v>
      </c>
      <c r="O316" s="358">
        <v>0</v>
      </c>
      <c r="P316" s="358">
        <v>0</v>
      </c>
      <c r="Q316" s="358">
        <v>0</v>
      </c>
      <c r="R316" s="358">
        <v>0</v>
      </c>
      <c r="S316" s="358">
        <v>0</v>
      </c>
      <c r="T316" s="35">
        <f>COUNTIF(M316:S316,"&gt;0")</f>
        <v>1</v>
      </c>
      <c r="V316">
        <f t="shared" si="12"/>
        <v>1</v>
      </c>
      <c r="W316" s="35">
        <f t="shared" si="13"/>
        <v>0</v>
      </c>
      <c r="X316">
        <f t="shared" si="14"/>
        <v>0</v>
      </c>
    </row>
    <row r="317" spans="1:24" ht="15.75" x14ac:dyDescent="0.25">
      <c r="A317" t="str">
        <f>B317&amp;" "&amp;C317</f>
        <v>Brendan Perlini</v>
      </c>
      <c r="B317" t="str">
        <f>RIGHT(D317,(LEN(D317)-1)-SEARCH(",",D317,1))</f>
        <v>Brendan</v>
      </c>
      <c r="C317" t="str">
        <f>LEFT(D317,SEARCH(",",D317,1)-1)</f>
        <v>Perlini</v>
      </c>
      <c r="D317" s="39" t="s">
        <v>2247</v>
      </c>
      <c r="E317" s="30" t="s">
        <v>13</v>
      </c>
      <c r="F317" s="35">
        <v>0</v>
      </c>
      <c r="G317" s="35" t="s">
        <v>2614</v>
      </c>
      <c r="H317" s="35" t="s">
        <v>2612</v>
      </c>
      <c r="I317" s="35">
        <v>23</v>
      </c>
      <c r="J317" s="35">
        <f>VALUE(COUNTIF(Validation!$A$2:$H$47,D317))</f>
        <v>0</v>
      </c>
      <c r="K317" s="361">
        <f>IF(OR(M317="RFA",M317="UFA",M317="",M317=0),0,M317)</f>
        <v>0</v>
      </c>
      <c r="L317" s="361">
        <f>IF(OR(N317="RFA",N317="UFA",N317="",N317=0),0,N317)</f>
        <v>0</v>
      </c>
      <c r="M317" s="358" t="s">
        <v>8</v>
      </c>
      <c r="N317" s="358">
        <v>0</v>
      </c>
      <c r="O317" s="358">
        <v>0</v>
      </c>
      <c r="P317" s="358">
        <v>0</v>
      </c>
      <c r="Q317" s="358">
        <v>0</v>
      </c>
      <c r="R317" s="358">
        <v>0</v>
      </c>
      <c r="S317" s="358">
        <v>0</v>
      </c>
      <c r="T317" s="35">
        <f>COUNTIF(M317:S317,"&gt;0")</f>
        <v>0</v>
      </c>
      <c r="V317">
        <f t="shared" si="12"/>
        <v>1</v>
      </c>
      <c r="W317" s="35">
        <f t="shared" si="13"/>
        <v>0</v>
      </c>
      <c r="X317">
        <f t="shared" si="14"/>
        <v>1</v>
      </c>
    </row>
    <row r="318" spans="1:24" ht="15.75" x14ac:dyDescent="0.25">
      <c r="A318" t="str">
        <f>B318&amp;" "&amp;C318</f>
        <v>Victor Ejdsell</v>
      </c>
      <c r="B318" t="str">
        <f>RIGHT(D318,(LEN(D318)-1)-SEARCH(",",D318,1))</f>
        <v>Victor</v>
      </c>
      <c r="C318" t="str">
        <f>LEFT(D318,SEARCH(",",D318,1)-1)</f>
        <v>Ejdsell</v>
      </c>
      <c r="D318" s="39" t="s">
        <v>1959</v>
      </c>
      <c r="E318" s="30" t="s">
        <v>13</v>
      </c>
      <c r="F318" s="35">
        <v>0</v>
      </c>
      <c r="G318" s="35" t="s">
        <v>2626</v>
      </c>
      <c r="H318" s="35" t="s">
        <v>2619</v>
      </c>
      <c r="I318" s="35">
        <v>24</v>
      </c>
      <c r="J318" s="35">
        <f>VALUE(COUNTIF(Validation!$A$2:$H$47,D318))</f>
        <v>0</v>
      </c>
      <c r="K318" s="361">
        <f>IF(OR(M318="RFA",M318="UFA",M318="",M318=0),0,M318)</f>
        <v>0</v>
      </c>
      <c r="L318" s="361">
        <f>IF(OR(N318="RFA",N318="UFA",N318="",N318=0),0,N318)</f>
        <v>0</v>
      </c>
      <c r="M318" s="358" t="s">
        <v>8</v>
      </c>
      <c r="N318" s="358">
        <v>0</v>
      </c>
      <c r="O318" s="358">
        <v>0</v>
      </c>
      <c r="P318" s="358">
        <v>0</v>
      </c>
      <c r="Q318" s="358">
        <v>0</v>
      </c>
      <c r="R318" s="358">
        <v>0</v>
      </c>
      <c r="S318" s="358">
        <v>0</v>
      </c>
      <c r="T318" s="35">
        <f>COUNTIF(M318:S318,"&gt;0")</f>
        <v>0</v>
      </c>
      <c r="V318">
        <f t="shared" si="12"/>
        <v>1</v>
      </c>
      <c r="W318" s="35">
        <f t="shared" si="13"/>
        <v>0</v>
      </c>
      <c r="X318">
        <f t="shared" si="14"/>
        <v>1</v>
      </c>
    </row>
    <row r="319" spans="1:24" ht="15.75" x14ac:dyDescent="0.25">
      <c r="A319" t="str">
        <f>B319&amp;" "&amp;C319</f>
        <v>Cam Atkinson</v>
      </c>
      <c r="B319" t="str">
        <f>RIGHT(D319,(LEN(D319)-1)-SEARCH(",",D319,1))</f>
        <v>Cam</v>
      </c>
      <c r="C319" t="str">
        <f>LEFT(D319,SEARCH(",",D319,1)-1)</f>
        <v>Atkinson</v>
      </c>
      <c r="D319" s="39" t="s">
        <v>1693</v>
      </c>
      <c r="E319" s="30" t="s">
        <v>14</v>
      </c>
      <c r="F319" s="35" t="s">
        <v>381</v>
      </c>
      <c r="G319" s="35" t="s">
        <v>2614</v>
      </c>
      <c r="H319" s="35" t="s">
        <v>2612</v>
      </c>
      <c r="I319" s="35">
        <v>30</v>
      </c>
      <c r="J319" s="35">
        <f>VALUE(COUNTIF(Validation!$A$2:$H$47,D319))</f>
        <v>0</v>
      </c>
      <c r="K319" s="361">
        <f>IF(OR(M319="RFA",M319="UFA",M319="",M319=0),0,M319)</f>
        <v>5875000</v>
      </c>
      <c r="L319" s="361">
        <f>IF(OR(N319="RFA",N319="UFA",N319="",N319=0),0,N319)</f>
        <v>5875000</v>
      </c>
      <c r="M319" s="358">
        <v>5875000</v>
      </c>
      <c r="N319" s="358">
        <v>5875000</v>
      </c>
      <c r="O319" s="358">
        <v>5875000</v>
      </c>
      <c r="P319" s="358">
        <v>5875000</v>
      </c>
      <c r="Q319" s="358">
        <v>5875000</v>
      </c>
      <c r="R319" s="358">
        <v>5875000</v>
      </c>
      <c r="S319" s="358" t="s">
        <v>7</v>
      </c>
      <c r="T319" s="35">
        <f>COUNTIF(M319:S319,"&gt;0")</f>
        <v>6</v>
      </c>
      <c r="V319">
        <f t="shared" si="12"/>
        <v>1</v>
      </c>
      <c r="W319" s="35">
        <f t="shared" si="13"/>
        <v>0</v>
      </c>
      <c r="X319">
        <f t="shared" si="14"/>
        <v>1</v>
      </c>
    </row>
    <row r="320" spans="1:24" ht="15.75" x14ac:dyDescent="0.25">
      <c r="A320" t="str">
        <f>B320&amp;" "&amp;C320</f>
        <v>Brandon Dubinsky</v>
      </c>
      <c r="B320" t="str">
        <f>RIGHT(D320,(LEN(D320)-1)-SEARCH(",",D320,1))</f>
        <v>Brandon</v>
      </c>
      <c r="C320" t="str">
        <f>LEFT(D320,SEARCH(",",D320,1)-1)</f>
        <v>Dubinsky</v>
      </c>
      <c r="D320" s="39" t="s">
        <v>1694</v>
      </c>
      <c r="E320" s="30" t="s">
        <v>14</v>
      </c>
      <c r="F320" s="35" t="s">
        <v>379</v>
      </c>
      <c r="G320" s="35" t="s">
        <v>2626</v>
      </c>
      <c r="H320" s="35" t="s">
        <v>2612</v>
      </c>
      <c r="I320" s="35">
        <v>33</v>
      </c>
      <c r="J320" s="35">
        <f>VALUE(COUNTIF(Validation!$A$2:$H$47,D320))</f>
        <v>0</v>
      </c>
      <c r="K320" s="361">
        <f>IF(OR(M320="RFA",M320="UFA",M320="",M320=0),0,M320)</f>
        <v>5850000</v>
      </c>
      <c r="L320" s="361">
        <f>IF(OR(N320="RFA",N320="UFA",N320="",N320=0),0,N320)</f>
        <v>5850000</v>
      </c>
      <c r="M320" s="358">
        <v>5850000</v>
      </c>
      <c r="N320" s="358">
        <v>5850000</v>
      </c>
      <c r="O320" s="358" t="s">
        <v>7</v>
      </c>
      <c r="P320" s="358">
        <v>0</v>
      </c>
      <c r="Q320" s="358">
        <v>0</v>
      </c>
      <c r="R320" s="358">
        <v>0</v>
      </c>
      <c r="S320" s="358">
        <v>0</v>
      </c>
      <c r="T320" s="35">
        <f>COUNTIF(M320:S320,"&gt;0")</f>
        <v>2</v>
      </c>
      <c r="V320">
        <f t="shared" si="12"/>
        <v>1</v>
      </c>
      <c r="W320" s="35">
        <f t="shared" si="13"/>
        <v>0</v>
      </c>
      <c r="X320">
        <f t="shared" si="14"/>
        <v>1</v>
      </c>
    </row>
    <row r="321" spans="1:24" ht="15.75" x14ac:dyDescent="0.25">
      <c r="A321" t="str">
        <f>B321&amp;" "&amp;C321</f>
        <v>Gustav Nyquist</v>
      </c>
      <c r="B321" t="str">
        <f>RIGHT(D321,(LEN(D321)-1)-SEARCH(",",D321,1))</f>
        <v>Gustav</v>
      </c>
      <c r="C321" t="str">
        <f>LEFT(D321,SEARCH(",",D321,1)-1)</f>
        <v>Nyquist</v>
      </c>
      <c r="D321" s="39" t="s">
        <v>1434</v>
      </c>
      <c r="E321" s="30" t="s">
        <v>14</v>
      </c>
      <c r="F321" s="35">
        <v>0</v>
      </c>
      <c r="G321" s="35" t="s">
        <v>2614</v>
      </c>
      <c r="H321" s="35" t="s">
        <v>2612</v>
      </c>
      <c r="I321" s="35">
        <v>29</v>
      </c>
      <c r="J321" s="35">
        <f>VALUE(COUNTIF(Validation!$A$2:$H$47,D321))</f>
        <v>0</v>
      </c>
      <c r="K321" s="361">
        <f>IF(OR(M321="RFA",M321="UFA",M321="",M321=0),0,M321)</f>
        <v>5500000</v>
      </c>
      <c r="L321" s="361">
        <f>IF(OR(N321="RFA",N321="UFA",N321="",N321=0),0,N321)</f>
        <v>5500000</v>
      </c>
      <c r="M321" s="358">
        <v>5500000</v>
      </c>
      <c r="N321" s="358">
        <v>5500000</v>
      </c>
      <c r="O321" s="358">
        <v>5500000</v>
      </c>
      <c r="P321" s="358">
        <v>5500000</v>
      </c>
      <c r="Q321" s="358" t="s">
        <v>7</v>
      </c>
      <c r="R321" s="358">
        <v>0</v>
      </c>
      <c r="S321" s="358">
        <v>0</v>
      </c>
      <c r="T321" s="35">
        <f>COUNTIF(M321:S321,"&gt;0")</f>
        <v>4</v>
      </c>
      <c r="V321">
        <f t="shared" si="12"/>
        <v>1</v>
      </c>
      <c r="W321" s="35">
        <f t="shared" si="13"/>
        <v>0</v>
      </c>
      <c r="X321">
        <f t="shared" si="14"/>
        <v>1</v>
      </c>
    </row>
    <row r="322" spans="1:24" ht="15.75" x14ac:dyDescent="0.25">
      <c r="A322" t="str">
        <f>B322&amp;" "&amp;C322</f>
        <v>Nick Foligno</v>
      </c>
      <c r="B322" t="str">
        <f>RIGHT(D322,(LEN(D322)-1)-SEARCH(",",D322,1))</f>
        <v>Nick</v>
      </c>
      <c r="C322" t="str">
        <f>LEFT(D322,SEARCH(",",D322,1)-1)</f>
        <v>Foligno</v>
      </c>
      <c r="D322" s="39" t="s">
        <v>2922</v>
      </c>
      <c r="E322" s="30" t="s">
        <v>14</v>
      </c>
      <c r="F322" s="35" t="s">
        <v>379</v>
      </c>
      <c r="G322" s="35" t="s">
        <v>2639</v>
      </c>
      <c r="H322" s="35" t="s">
        <v>2612</v>
      </c>
      <c r="I322" s="35">
        <v>31</v>
      </c>
      <c r="J322" s="35">
        <f>VALUE(COUNTIF(Validation!$A$2:$H$47,D322))</f>
        <v>0</v>
      </c>
      <c r="K322" s="361">
        <f>IF(OR(M322="RFA",M322="UFA",M322="",M322=0),0,M322)</f>
        <v>5500000</v>
      </c>
      <c r="L322" s="361">
        <f>IF(OR(N322="RFA",N322="UFA",N322="",N322=0),0,N322)</f>
        <v>5500000</v>
      </c>
      <c r="M322" s="358">
        <v>5500000</v>
      </c>
      <c r="N322" s="358">
        <v>5500000</v>
      </c>
      <c r="O322" s="358" t="s">
        <v>7</v>
      </c>
      <c r="P322" s="358">
        <v>0</v>
      </c>
      <c r="Q322" s="358">
        <v>0</v>
      </c>
      <c r="R322" s="358">
        <v>0</v>
      </c>
      <c r="S322" s="358">
        <v>0</v>
      </c>
      <c r="T322" s="35">
        <f>COUNTIF(M322:S322,"&gt;0")</f>
        <v>2</v>
      </c>
      <c r="V322">
        <f t="shared" si="12"/>
        <v>1</v>
      </c>
      <c r="W322" s="35">
        <f t="shared" si="13"/>
        <v>0</v>
      </c>
      <c r="X322">
        <f t="shared" si="14"/>
        <v>1</v>
      </c>
    </row>
    <row r="323" spans="1:24" ht="15.75" x14ac:dyDescent="0.25">
      <c r="A323" t="str">
        <f>B323&amp;" "&amp;C323</f>
        <v>Seth Jones</v>
      </c>
      <c r="B323" t="str">
        <f>RIGHT(D323,(LEN(D323)-1)-SEARCH(",",D323,1))</f>
        <v>Seth</v>
      </c>
      <c r="C323" t="str">
        <f>LEFT(D323,SEARCH(",",D323,1)-1)</f>
        <v>Jones</v>
      </c>
      <c r="D323" s="39" t="s">
        <v>1704</v>
      </c>
      <c r="E323" s="30" t="s">
        <v>14</v>
      </c>
      <c r="F323" s="35">
        <v>0</v>
      </c>
      <c r="G323" s="9" t="s">
        <v>2617</v>
      </c>
      <c r="H323" s="9" t="s">
        <v>2612</v>
      </c>
      <c r="I323" s="9">
        <v>24</v>
      </c>
      <c r="J323" s="35">
        <f>VALUE(COUNTIF(Validation!$A$2:$H$47,D323))</f>
        <v>0</v>
      </c>
      <c r="K323" s="361">
        <f>IF(OR(M323="RFA",M323="UFA",M323="",M323=0),0,M323)</f>
        <v>5400000</v>
      </c>
      <c r="L323" s="361">
        <f>IF(OR(N323="RFA",N323="UFA",N323="",N323=0),0,N323)</f>
        <v>5400000</v>
      </c>
      <c r="M323" s="358">
        <v>5400000</v>
      </c>
      <c r="N323" s="358">
        <v>5400000</v>
      </c>
      <c r="O323" s="358">
        <v>5400000</v>
      </c>
      <c r="P323" s="358" t="s">
        <v>7</v>
      </c>
      <c r="Q323" s="358">
        <v>0</v>
      </c>
      <c r="R323" s="358">
        <v>0</v>
      </c>
      <c r="S323" s="358">
        <v>0</v>
      </c>
      <c r="T323" s="35">
        <f>COUNTIF(M323:S323,"&gt;0")</f>
        <v>3</v>
      </c>
      <c r="V323">
        <f t="shared" ref="V323:V386" si="15">COUNTIF($D$3:$D$1490,D323)</f>
        <v>1</v>
      </c>
      <c r="W323" s="35">
        <f t="shared" ref="W323:W386" si="16">IF(LEFT(F323,3)="ELC",1,0)</f>
        <v>0</v>
      </c>
      <c r="X323">
        <f t="shared" ref="X323:X386" si="17">IF(K323=L323,1,0)</f>
        <v>1</v>
      </c>
    </row>
    <row r="324" spans="1:24" ht="15.75" x14ac:dyDescent="0.25">
      <c r="A324" t="str">
        <f>B324&amp;" "&amp;C324</f>
        <v>Alexander Wennberg</v>
      </c>
      <c r="B324" t="str">
        <f>RIGHT(D324,(LEN(D324)-1)-SEARCH(",",D324,1))</f>
        <v>Alexander</v>
      </c>
      <c r="C324" t="str">
        <f>LEFT(D324,SEARCH(",",D324,1)-1)</f>
        <v>Wennberg</v>
      </c>
      <c r="D324" s="39" t="s">
        <v>1695</v>
      </c>
      <c r="E324" s="30" t="s">
        <v>14</v>
      </c>
      <c r="F324" s="35">
        <v>0</v>
      </c>
      <c r="G324" s="9" t="s">
        <v>73</v>
      </c>
      <c r="H324" s="9" t="s">
        <v>2612</v>
      </c>
      <c r="I324" s="9">
        <v>24</v>
      </c>
      <c r="J324" s="35">
        <f>VALUE(COUNTIF(Validation!$A$2:$H$47,D324))</f>
        <v>0</v>
      </c>
      <c r="K324" s="361">
        <f>IF(OR(M324="RFA",M324="UFA",M324="",M324=0),0,M324)</f>
        <v>4900000</v>
      </c>
      <c r="L324" s="361">
        <f>IF(OR(N324="RFA",N324="UFA",N324="",N324=0),0,N324)</f>
        <v>4900000</v>
      </c>
      <c r="M324" s="358">
        <v>4900000</v>
      </c>
      <c r="N324" s="358">
        <v>4900000</v>
      </c>
      <c r="O324" s="358">
        <v>4900000</v>
      </c>
      <c r="P324" s="358">
        <v>4900000</v>
      </c>
      <c r="Q324" s="358" t="s">
        <v>7</v>
      </c>
      <c r="R324" s="358">
        <v>0</v>
      </c>
      <c r="S324" s="358">
        <v>0</v>
      </c>
      <c r="T324" s="35">
        <f>COUNTIF(M324:S324,"&gt;0")</f>
        <v>4</v>
      </c>
      <c r="V324">
        <f t="shared" si="15"/>
        <v>1</v>
      </c>
      <c r="W324" s="35">
        <f t="shared" si="16"/>
        <v>0</v>
      </c>
      <c r="X324">
        <f t="shared" si="17"/>
        <v>1</v>
      </c>
    </row>
    <row r="325" spans="1:24" ht="15.75" x14ac:dyDescent="0.25">
      <c r="A325" t="str">
        <f>B325&amp;" "&amp;C325</f>
        <v>Ryan Murray</v>
      </c>
      <c r="B325" t="str">
        <f>RIGHT(D325,(LEN(D325)-1)-SEARCH(",",D325,1))</f>
        <v>Ryan</v>
      </c>
      <c r="C325" t="str">
        <f>LEFT(D325,SEARCH(",",D325,1)-1)</f>
        <v>Murray</v>
      </c>
      <c r="D325" s="39" t="s">
        <v>1706</v>
      </c>
      <c r="E325" s="35" t="s">
        <v>14</v>
      </c>
      <c r="F325" s="35">
        <v>0</v>
      </c>
      <c r="G325" s="35" t="s">
        <v>2618</v>
      </c>
      <c r="H325" s="35" t="s">
        <v>2612</v>
      </c>
      <c r="I325" s="35">
        <v>25</v>
      </c>
      <c r="J325" s="35">
        <f>VALUE(COUNTIF(Validation!$A$2:$H$47,D325))</f>
        <v>0</v>
      </c>
      <c r="K325" s="361">
        <f>IF(OR(M325="RFA",M325="UFA",M325="",M325=0),0,M325)</f>
        <v>4600000</v>
      </c>
      <c r="L325" s="361">
        <f>IF(OR(N325="RFA",N325="UFA",N325="",N325=0),0,N325)</f>
        <v>4600000</v>
      </c>
      <c r="M325" s="358">
        <v>4600000</v>
      </c>
      <c r="N325" s="358">
        <v>4600000</v>
      </c>
      <c r="O325" s="358" t="s">
        <v>7</v>
      </c>
      <c r="P325" s="358">
        <v>0</v>
      </c>
      <c r="Q325" s="358">
        <v>0</v>
      </c>
      <c r="R325" s="358">
        <v>0</v>
      </c>
      <c r="S325" s="358">
        <v>0</v>
      </c>
      <c r="T325" s="35">
        <f>COUNTIF(M325:S325,"&gt;0")</f>
        <v>2</v>
      </c>
      <c r="V325">
        <f t="shared" si="15"/>
        <v>1</v>
      </c>
      <c r="W325" s="35">
        <f t="shared" si="16"/>
        <v>0</v>
      </c>
      <c r="X325">
        <f t="shared" si="17"/>
        <v>1</v>
      </c>
    </row>
    <row r="326" spans="1:24" ht="15.75" x14ac:dyDescent="0.25">
      <c r="A326" t="str">
        <f>B326&amp;" "&amp;C326</f>
        <v>David Savard</v>
      </c>
      <c r="B326" t="str">
        <f>RIGHT(D326,(LEN(D326)-1)-SEARCH(",",D326,1))</f>
        <v>David</v>
      </c>
      <c r="C326" t="str">
        <f>LEFT(D326,SEARCH(",",D326,1)-1)</f>
        <v>Savard</v>
      </c>
      <c r="D326" s="39" t="s">
        <v>1705</v>
      </c>
      <c r="E326" s="30" t="s">
        <v>14</v>
      </c>
      <c r="F326" s="35">
        <v>0</v>
      </c>
      <c r="G326" s="35" t="s">
        <v>2617</v>
      </c>
      <c r="H326" s="35" t="s">
        <v>2612</v>
      </c>
      <c r="I326" s="35">
        <v>28</v>
      </c>
      <c r="J326" s="35">
        <f>VALUE(COUNTIF(Validation!$A$2:$H$47,D326))</f>
        <v>0</v>
      </c>
      <c r="K326" s="361">
        <f>IF(OR(M326="RFA",M326="UFA",M326="",M326=0),0,M326)</f>
        <v>4250000</v>
      </c>
      <c r="L326" s="361">
        <f>IF(OR(N326="RFA",N326="UFA",N326="",N326=0),0,N326)</f>
        <v>4250000</v>
      </c>
      <c r="M326" s="358">
        <v>4250000</v>
      </c>
      <c r="N326" s="358">
        <v>4250000</v>
      </c>
      <c r="O326" s="358" t="s">
        <v>7</v>
      </c>
      <c r="P326" s="358">
        <v>0</v>
      </c>
      <c r="Q326" s="358">
        <v>0</v>
      </c>
      <c r="R326" s="358">
        <v>0</v>
      </c>
      <c r="S326" s="358">
        <v>0</v>
      </c>
      <c r="T326" s="35">
        <f>COUNTIF(M326:S326,"&gt;0")</f>
        <v>2</v>
      </c>
      <c r="V326">
        <f t="shared" si="15"/>
        <v>1</v>
      </c>
      <c r="W326" s="35">
        <f t="shared" si="16"/>
        <v>0</v>
      </c>
      <c r="X326">
        <f t="shared" si="17"/>
        <v>1</v>
      </c>
    </row>
    <row r="327" spans="1:24" ht="15.75" x14ac:dyDescent="0.25">
      <c r="A327" t="str">
        <f>B327&amp;" "&amp;C327</f>
        <v>Boone Jenner</v>
      </c>
      <c r="B327" t="str">
        <f>RIGHT(D327,(LEN(D327)-1)-SEARCH(",",D327,1))</f>
        <v>Boone</v>
      </c>
      <c r="C327" t="str">
        <f>LEFT(D327,SEARCH(",",D327,1)-1)</f>
        <v>Jenner</v>
      </c>
      <c r="D327" s="39" t="s">
        <v>2923</v>
      </c>
      <c r="E327" s="30" t="s">
        <v>14</v>
      </c>
      <c r="F327" s="35">
        <v>0</v>
      </c>
      <c r="G327" s="35" t="s">
        <v>2626</v>
      </c>
      <c r="H327" s="35" t="s">
        <v>2612</v>
      </c>
      <c r="I327" s="35">
        <v>26</v>
      </c>
      <c r="J327" s="35">
        <f>VALUE(COUNTIF(Validation!$A$2:$H$47,D327))</f>
        <v>0</v>
      </c>
      <c r="K327" s="361">
        <f>IF(OR(M327="RFA",M327="UFA",M327="",M327=0),0,M327)</f>
        <v>3750000</v>
      </c>
      <c r="L327" s="361">
        <f>IF(OR(N327="RFA",N327="UFA",N327="",N327=0),0,N327)</f>
        <v>3750000</v>
      </c>
      <c r="M327" s="358">
        <v>3750000</v>
      </c>
      <c r="N327" s="358">
        <v>3750000</v>
      </c>
      <c r="O327" s="358">
        <v>3750000</v>
      </c>
      <c r="P327" s="358" t="s">
        <v>7</v>
      </c>
      <c r="Q327" s="358">
        <v>0</v>
      </c>
      <c r="R327" s="358">
        <v>0</v>
      </c>
      <c r="S327" s="358">
        <v>0</v>
      </c>
      <c r="T327" s="35">
        <f>COUNTIF(M327:S327,"&gt;0")</f>
        <v>3</v>
      </c>
      <c r="V327">
        <f t="shared" si="15"/>
        <v>1</v>
      </c>
      <c r="W327" s="35">
        <f t="shared" si="16"/>
        <v>0</v>
      </c>
      <c r="X327">
        <f t="shared" si="17"/>
        <v>1</v>
      </c>
    </row>
    <row r="328" spans="1:24" ht="15.75" x14ac:dyDescent="0.25">
      <c r="A328" t="str">
        <f>B328&amp;" "&amp;C328</f>
        <v>Pierre-Luc Dubois</v>
      </c>
      <c r="B328" t="str">
        <f>RIGHT(D328,(LEN(D328)-1)-SEARCH(",",D328,1))</f>
        <v>Pierre-Luc</v>
      </c>
      <c r="C328" t="str">
        <f>LEFT(D328,SEARCH(",",D328,1)-1)</f>
        <v>Dubois</v>
      </c>
      <c r="D328" s="39" t="s">
        <v>1699</v>
      </c>
      <c r="E328" s="30" t="s">
        <v>14</v>
      </c>
      <c r="F328" s="35" t="s">
        <v>412</v>
      </c>
      <c r="G328" s="35" t="s">
        <v>2626</v>
      </c>
      <c r="H328" s="35" t="s">
        <v>2612</v>
      </c>
      <c r="I328" s="35">
        <v>21</v>
      </c>
      <c r="J328" s="35">
        <f>VALUE(COUNTIF(Validation!$A$2:$H$47,D328))</f>
        <v>0</v>
      </c>
      <c r="K328" s="361">
        <f>IF(OR(M328="RFA",M328="UFA",M328="",M328=0),0,M328)</f>
        <v>3394166</v>
      </c>
      <c r="L328" s="361">
        <f>IF(OR(N328="RFA",N328="UFA",N328="",N328=0),0,N328)</f>
        <v>0</v>
      </c>
      <c r="M328" s="358">
        <v>3394166</v>
      </c>
      <c r="N328" s="358" t="s">
        <v>8</v>
      </c>
      <c r="O328" s="358">
        <v>0</v>
      </c>
      <c r="P328" s="358">
        <v>0</v>
      </c>
      <c r="Q328" s="358">
        <v>0</v>
      </c>
      <c r="R328" s="358">
        <v>0</v>
      </c>
      <c r="S328" s="358">
        <v>0</v>
      </c>
      <c r="T328" s="35">
        <f>COUNTIF(M328:S328,"&gt;0")</f>
        <v>1</v>
      </c>
      <c r="V328">
        <f t="shared" si="15"/>
        <v>1</v>
      </c>
      <c r="W328" s="35">
        <f t="shared" si="16"/>
        <v>1</v>
      </c>
      <c r="X328">
        <f t="shared" si="17"/>
        <v>0</v>
      </c>
    </row>
    <row r="329" spans="1:24" ht="15.75" x14ac:dyDescent="0.25">
      <c r="A329" t="str">
        <f>B329&amp;" "&amp;C329</f>
        <v>Riley Nash</v>
      </c>
      <c r="B329" t="str">
        <f>RIGHT(D329,(LEN(D329)-1)-SEARCH(",",D329,1))</f>
        <v>Riley</v>
      </c>
      <c r="C329" t="str">
        <f>LEFT(D329,SEARCH(",",D329,1)-1)</f>
        <v>Nash</v>
      </c>
      <c r="D329" s="39" t="s">
        <v>1696</v>
      </c>
      <c r="E329" s="30" t="s">
        <v>14</v>
      </c>
      <c r="F329" s="35">
        <v>0</v>
      </c>
      <c r="G329" s="35" t="s">
        <v>2621</v>
      </c>
      <c r="H329" s="35" t="s">
        <v>2612</v>
      </c>
      <c r="I329" s="35">
        <v>30</v>
      </c>
      <c r="J329" s="35">
        <f>VALUE(COUNTIF(Validation!$A$2:$H$47,D329))</f>
        <v>0</v>
      </c>
      <c r="K329" s="361">
        <f>IF(OR(M329="RFA",M329="UFA",M329="",M329=0),0,M329)</f>
        <v>2750000</v>
      </c>
      <c r="L329" s="361">
        <f>IF(OR(N329="RFA",N329="UFA",N329="",N329=0),0,N329)</f>
        <v>2750000</v>
      </c>
      <c r="M329" s="358">
        <v>2750000</v>
      </c>
      <c r="N329" s="358">
        <v>2750000</v>
      </c>
      <c r="O329" s="358" t="s">
        <v>7</v>
      </c>
      <c r="P329" s="358">
        <v>0</v>
      </c>
      <c r="Q329" s="358">
        <v>0</v>
      </c>
      <c r="R329" s="358">
        <v>0</v>
      </c>
      <c r="S329" s="358">
        <v>0</v>
      </c>
      <c r="T329" s="35">
        <f>COUNTIF(M329:S329,"&gt;0")</f>
        <v>2</v>
      </c>
      <c r="V329">
        <f t="shared" si="15"/>
        <v>1</v>
      </c>
      <c r="W329" s="35">
        <f t="shared" si="16"/>
        <v>0</v>
      </c>
      <c r="X329">
        <f t="shared" si="17"/>
        <v>1</v>
      </c>
    </row>
    <row r="330" spans="1:24" ht="15.75" x14ac:dyDescent="0.25">
      <c r="A330" t="str">
        <f>B330&amp;" "&amp;C330</f>
        <v>Markus Nutivaara</v>
      </c>
      <c r="B330" t="str">
        <f>RIGHT(D330,(LEN(D330)-1)-SEARCH(",",D330,1))</f>
        <v>Markus</v>
      </c>
      <c r="C330" t="str">
        <f>LEFT(D330,SEARCH(",",D330,1)-1)</f>
        <v>Nutivaara</v>
      </c>
      <c r="D330" s="39" t="s">
        <v>1707</v>
      </c>
      <c r="E330" s="30" t="s">
        <v>14</v>
      </c>
      <c r="F330" s="35">
        <v>0</v>
      </c>
      <c r="G330" s="35" t="s">
        <v>2617</v>
      </c>
      <c r="H330" s="35" t="s">
        <v>2612</v>
      </c>
      <c r="I330" s="35">
        <v>25</v>
      </c>
      <c r="J330" s="35">
        <f>VALUE(COUNTIF(Validation!$A$2:$H$47,D330))</f>
        <v>0</v>
      </c>
      <c r="K330" s="361">
        <f>IF(OR(M330="RFA",M330="UFA",M330="",M330=0),0,M330)</f>
        <v>2700000</v>
      </c>
      <c r="L330" s="361">
        <f>IF(OR(N330="RFA",N330="UFA",N330="",N330=0),0,N330)</f>
        <v>2700000</v>
      </c>
      <c r="M330" s="358">
        <v>2700000</v>
      </c>
      <c r="N330" s="358">
        <v>2700000</v>
      </c>
      <c r="O330" s="358">
        <v>2700000</v>
      </c>
      <c r="P330" s="358" t="s">
        <v>7</v>
      </c>
      <c r="Q330" s="358">
        <v>0</v>
      </c>
      <c r="R330" s="358">
        <v>0</v>
      </c>
      <c r="S330" s="358">
        <v>0</v>
      </c>
      <c r="T330" s="35">
        <f>COUNTIF(M330:S330,"&gt;0")</f>
        <v>3</v>
      </c>
      <c r="V330">
        <f t="shared" si="15"/>
        <v>1</v>
      </c>
      <c r="W330" s="35">
        <f t="shared" si="16"/>
        <v>0</v>
      </c>
      <c r="X330">
        <f t="shared" si="17"/>
        <v>1</v>
      </c>
    </row>
    <row r="331" spans="1:24" ht="15.75" x14ac:dyDescent="0.25">
      <c r="A331" t="str">
        <f>B331&amp;" "&amp;C331</f>
        <v>Oliver Bjorkstrand</v>
      </c>
      <c r="B331" t="str">
        <f>RIGHT(D331,(LEN(D331)-1)-SEARCH(",",D331,1))</f>
        <v>Oliver</v>
      </c>
      <c r="C331" t="str">
        <f>LEFT(D331,SEARCH(",",D331,1)-1)</f>
        <v>Bjorkstrand</v>
      </c>
      <c r="D331" s="39" t="s">
        <v>1697</v>
      </c>
      <c r="E331" s="30" t="s">
        <v>14</v>
      </c>
      <c r="F331" s="35">
        <v>0</v>
      </c>
      <c r="G331" s="35" t="s">
        <v>2611</v>
      </c>
      <c r="H331" s="35" t="s">
        <v>2612</v>
      </c>
      <c r="I331" s="35">
        <v>24</v>
      </c>
      <c r="J331" s="35">
        <f>VALUE(COUNTIF(Validation!$A$2:$H$47,D331))</f>
        <v>0</v>
      </c>
      <c r="K331" s="361">
        <f>IF(OR(M331="RFA",M331="UFA",M331="",M331=0),0,M331)</f>
        <v>2500000</v>
      </c>
      <c r="L331" s="361">
        <f>IF(OR(N331="RFA",N331="UFA",N331="",N331=0),0,N331)</f>
        <v>2500000</v>
      </c>
      <c r="M331" s="358">
        <v>2500000</v>
      </c>
      <c r="N331" s="358">
        <v>2500000</v>
      </c>
      <c r="O331" s="358" t="s">
        <v>8</v>
      </c>
      <c r="P331" s="358">
        <v>0</v>
      </c>
      <c r="Q331" s="358">
        <v>0</v>
      </c>
      <c r="R331" s="358">
        <v>0</v>
      </c>
      <c r="S331" s="358">
        <v>0</v>
      </c>
      <c r="T331" s="35">
        <f>COUNTIF(M331:S331,"&gt;0")</f>
        <v>2</v>
      </c>
      <c r="V331">
        <f t="shared" si="15"/>
        <v>1</v>
      </c>
      <c r="W331" s="35">
        <f t="shared" si="16"/>
        <v>0</v>
      </c>
      <c r="X331">
        <f t="shared" si="17"/>
        <v>1</v>
      </c>
    </row>
    <row r="332" spans="1:24" ht="15.75" x14ac:dyDescent="0.25">
      <c r="A332" t="str">
        <f>B332&amp;" "&amp;C332</f>
        <v>Josh Anderson</v>
      </c>
      <c r="B332" t="str">
        <f>RIGHT(D332,(LEN(D332)-1)-SEARCH(",",D332,1))</f>
        <v>Josh</v>
      </c>
      <c r="C332" t="str">
        <f>LEFT(D332,SEARCH(",",D332,1)-1)</f>
        <v>Anderson</v>
      </c>
      <c r="D332" s="39" t="s">
        <v>1698</v>
      </c>
      <c r="E332" s="30" t="s">
        <v>14</v>
      </c>
      <c r="F332" s="35">
        <v>0</v>
      </c>
      <c r="G332" s="35" t="s">
        <v>2611</v>
      </c>
      <c r="H332" s="35" t="s">
        <v>2612</v>
      </c>
      <c r="I332" s="35">
        <v>25</v>
      </c>
      <c r="J332" s="35">
        <f>VALUE(COUNTIF(Validation!$A$2:$H$47,D332))</f>
        <v>0</v>
      </c>
      <c r="K332" s="361">
        <f>IF(OR(M332="RFA",M332="UFA",M332="",M332=0),0,M332)</f>
        <v>1850000</v>
      </c>
      <c r="L332" s="361">
        <f>IF(OR(N332="RFA",N332="UFA",N332="",N332=0),0,N332)</f>
        <v>0</v>
      </c>
      <c r="M332" s="358">
        <v>1850000</v>
      </c>
      <c r="N332" s="358" t="s">
        <v>8</v>
      </c>
      <c r="O332" s="358">
        <v>0</v>
      </c>
      <c r="P332" s="358">
        <v>0</v>
      </c>
      <c r="Q332" s="358">
        <v>0</v>
      </c>
      <c r="R332" s="358">
        <v>0</v>
      </c>
      <c r="S332" s="358">
        <v>0</v>
      </c>
      <c r="T332" s="35">
        <f>COUNTIF(M332:S332,"&gt;0")</f>
        <v>1</v>
      </c>
      <c r="V332">
        <f t="shared" si="15"/>
        <v>2</v>
      </c>
      <c r="W332" s="35">
        <f t="shared" si="16"/>
        <v>0</v>
      </c>
      <c r="X332">
        <f t="shared" si="17"/>
        <v>0</v>
      </c>
    </row>
    <row r="333" spans="1:24" ht="15.75" x14ac:dyDescent="0.25">
      <c r="A333" t="str">
        <f>B333&amp;" "&amp;C333</f>
        <v>Emil Bemström</v>
      </c>
      <c r="B333" t="str">
        <f>RIGHT(D333,(LEN(D333)-1)-SEARCH(",",D333,1))</f>
        <v>Emil</v>
      </c>
      <c r="C333" t="str">
        <f>LEFT(D333,SEARCH(",",D333,1)-1)</f>
        <v>Bemström</v>
      </c>
      <c r="D333" s="39" t="s">
        <v>2850</v>
      </c>
      <c r="E333" s="30" t="s">
        <v>14</v>
      </c>
      <c r="F333" s="35" t="s">
        <v>395</v>
      </c>
      <c r="G333" s="35" t="s">
        <v>2621</v>
      </c>
      <c r="H333" s="35" t="s">
        <v>2619</v>
      </c>
      <c r="I333" s="35">
        <v>20</v>
      </c>
      <c r="J333" s="35">
        <f>VALUE(COUNTIF(Validation!$A$2:$H$47,D333))</f>
        <v>0</v>
      </c>
      <c r="K333" s="361">
        <f>IF(OR(M333="RFA",M333="UFA",M333="",M333=0),0,M333)</f>
        <v>1633333</v>
      </c>
      <c r="L333" s="361">
        <f>IF(OR(N333="RFA",N333="UFA",N333="",N333=0),0,N333)</f>
        <v>1633333</v>
      </c>
      <c r="M333" s="358">
        <v>1633333</v>
      </c>
      <c r="N333" s="358">
        <v>1633333</v>
      </c>
      <c r="O333" s="358">
        <v>1633333</v>
      </c>
      <c r="P333" s="358" t="s">
        <v>8</v>
      </c>
      <c r="Q333" s="358">
        <v>0</v>
      </c>
      <c r="R333" s="358">
        <v>0</v>
      </c>
      <c r="S333" s="358">
        <v>0</v>
      </c>
      <c r="T333" s="35">
        <f>COUNTIF(M333:S333,"&gt;0")</f>
        <v>3</v>
      </c>
      <c r="V333">
        <f t="shared" si="15"/>
        <v>1</v>
      </c>
      <c r="W333" s="35">
        <f t="shared" si="16"/>
        <v>1</v>
      </c>
      <c r="X333">
        <f t="shared" si="17"/>
        <v>1</v>
      </c>
    </row>
    <row r="334" spans="1:24" ht="15.75" x14ac:dyDescent="0.25">
      <c r="A334" t="str">
        <f>B334&amp;" "&amp;C334</f>
        <v>Andrew Peeke</v>
      </c>
      <c r="B334" t="str">
        <f>RIGHT(D334,(LEN(D334)-1)-SEARCH(",",D334,1))</f>
        <v>Andrew</v>
      </c>
      <c r="C334" t="str">
        <f>LEFT(D334,SEARCH(",",D334,1)-1)</f>
        <v>Peeke</v>
      </c>
      <c r="D334" s="39" t="s">
        <v>2854</v>
      </c>
      <c r="E334" s="30" t="s">
        <v>14</v>
      </c>
      <c r="F334" s="35" t="s">
        <v>395</v>
      </c>
      <c r="G334" s="35" t="s">
        <v>2617</v>
      </c>
      <c r="H334" s="35" t="s">
        <v>2619</v>
      </c>
      <c r="I334" s="35">
        <v>21</v>
      </c>
      <c r="J334" s="35">
        <f>VALUE(COUNTIF(Validation!$A$2:$H$47,D334))</f>
        <v>0</v>
      </c>
      <c r="K334" s="361">
        <f>IF(OR(M334="RFA",M334="UFA",M334="",M334=0),0,M334)</f>
        <v>1491666</v>
      </c>
      <c r="L334" s="361">
        <f>IF(OR(N334="RFA",N334="UFA",N334="",N334=0),0,N334)</f>
        <v>1491666</v>
      </c>
      <c r="M334" s="358">
        <v>1491666</v>
      </c>
      <c r="N334" s="358">
        <v>1491666</v>
      </c>
      <c r="O334" s="358" t="s">
        <v>8</v>
      </c>
      <c r="P334" s="358">
        <v>0</v>
      </c>
      <c r="Q334" s="358">
        <v>0</v>
      </c>
      <c r="R334" s="358">
        <v>0</v>
      </c>
      <c r="S334" s="358">
        <v>0</v>
      </c>
      <c r="T334" s="35">
        <f>COUNTIF(M334:S334,"&gt;0")</f>
        <v>2</v>
      </c>
      <c r="V334">
        <f t="shared" si="15"/>
        <v>1</v>
      </c>
      <c r="W334" s="35">
        <f t="shared" si="16"/>
        <v>1</v>
      </c>
      <c r="X334">
        <f t="shared" si="17"/>
        <v>1</v>
      </c>
    </row>
    <row r="335" spans="1:24" ht="15.75" x14ac:dyDescent="0.25">
      <c r="A335" t="str">
        <f>B335&amp;" "&amp;C335</f>
        <v>Vladislav Gavrikov</v>
      </c>
      <c r="B335" t="str">
        <f>RIGHT(D335,(LEN(D335)-1)-SEARCH(",",D335,1))</f>
        <v>Vladislav</v>
      </c>
      <c r="C335" t="str">
        <f>LEFT(D335,SEARCH(",",D335,1)-1)</f>
        <v>Gavrikov</v>
      </c>
      <c r="D335" s="39" t="s">
        <v>2853</v>
      </c>
      <c r="E335" s="30" t="s">
        <v>14</v>
      </c>
      <c r="F335" s="35" t="s">
        <v>395</v>
      </c>
      <c r="G335" s="35" t="s">
        <v>82</v>
      </c>
      <c r="H335" s="35" t="s">
        <v>2619</v>
      </c>
      <c r="I335" s="35">
        <v>23</v>
      </c>
      <c r="J335" s="35">
        <f>VALUE(COUNTIF(Validation!$A$2:$H$47,D335))</f>
        <v>0</v>
      </c>
      <c r="K335" s="361">
        <f>IF(OR(M335="RFA",M335="UFA",M335="",M335=0),0,M335)</f>
        <v>1350000</v>
      </c>
      <c r="L335" s="361">
        <f>IF(OR(N335="RFA",N335="UFA",N335="",N335=0),0,N335)</f>
        <v>0</v>
      </c>
      <c r="M335" s="358">
        <v>1350000</v>
      </c>
      <c r="N335" s="358" t="s">
        <v>8</v>
      </c>
      <c r="O335" s="358">
        <v>0</v>
      </c>
      <c r="P335" s="358">
        <v>0</v>
      </c>
      <c r="Q335" s="358">
        <v>0</v>
      </c>
      <c r="R335" s="358">
        <v>0</v>
      </c>
      <c r="S335" s="358">
        <v>0</v>
      </c>
      <c r="T335" s="35">
        <f>COUNTIF(M335:S335,"&gt;0")</f>
        <v>1</v>
      </c>
      <c r="V335">
        <f t="shared" si="15"/>
        <v>1</v>
      </c>
      <c r="W335" s="35">
        <f t="shared" si="16"/>
        <v>1</v>
      </c>
      <c r="X335">
        <f t="shared" si="17"/>
        <v>0</v>
      </c>
    </row>
    <row r="336" spans="1:24" ht="15.75" x14ac:dyDescent="0.25">
      <c r="A336" t="str">
        <f>B336&amp;" "&amp;C336</f>
        <v>Liam Foudy</v>
      </c>
      <c r="B336" t="str">
        <f>RIGHT(D336,(LEN(D336)-1)-SEARCH(",",D336,1))</f>
        <v>Liam</v>
      </c>
      <c r="C336" t="str">
        <f>LEFT(D336,SEARCH(",",D336,1)-1)</f>
        <v>Foudy</v>
      </c>
      <c r="D336" s="39" t="s">
        <v>1714</v>
      </c>
      <c r="E336" s="30" t="s">
        <v>14</v>
      </c>
      <c r="F336" s="35" t="s">
        <v>395</v>
      </c>
      <c r="G336" s="35" t="s">
        <v>73</v>
      </c>
      <c r="H336" s="35" t="s">
        <v>2619</v>
      </c>
      <c r="I336" s="35">
        <v>19</v>
      </c>
      <c r="J336" s="35">
        <f>VALUE(COUNTIF(Validation!$A$2:$H$47,D336))</f>
        <v>0</v>
      </c>
      <c r="K336" s="361">
        <f>IF(OR(M336="RFA",M336="UFA",M336="",M336=0),0,M336)</f>
        <v>1269167</v>
      </c>
      <c r="L336" s="361">
        <f>IF(OR(N336="RFA",N336="UFA",N336="",N336=0),0,N336)</f>
        <v>1269167</v>
      </c>
      <c r="M336" s="358">
        <v>1269167</v>
      </c>
      <c r="N336" s="358">
        <v>1269167</v>
      </c>
      <c r="O336" s="358">
        <v>1269167</v>
      </c>
      <c r="P336" s="358" t="s">
        <v>8</v>
      </c>
      <c r="Q336" s="358">
        <v>0</v>
      </c>
      <c r="R336" s="358">
        <v>0</v>
      </c>
      <c r="S336" s="358">
        <v>0</v>
      </c>
      <c r="T336" s="35">
        <f>COUNTIF(M336:S336,"&gt;0")</f>
        <v>3</v>
      </c>
      <c r="V336">
        <f t="shared" si="15"/>
        <v>1</v>
      </c>
      <c r="W336" s="35">
        <f t="shared" si="16"/>
        <v>1</v>
      </c>
      <c r="X336">
        <f t="shared" si="17"/>
        <v>1</v>
      </c>
    </row>
    <row r="337" spans="1:24" ht="15.75" x14ac:dyDescent="0.25">
      <c r="A337" t="str">
        <f>B337&amp;" "&amp;C337</f>
        <v>Joonas Korpisalo</v>
      </c>
      <c r="B337" t="str">
        <f>RIGHT(D337,(LEN(D337)-1)-SEARCH(",",D337,1))</f>
        <v>Joonas</v>
      </c>
      <c r="C337" t="str">
        <f>LEFT(D337,SEARCH(",",D337,1)-1)</f>
        <v>Korpisalo</v>
      </c>
      <c r="D337" s="39" t="s">
        <v>1712</v>
      </c>
      <c r="E337" s="30" t="s">
        <v>14</v>
      </c>
      <c r="F337" s="35">
        <v>0</v>
      </c>
      <c r="G337" s="35" t="s">
        <v>128</v>
      </c>
      <c r="H337" s="35" t="s">
        <v>2612</v>
      </c>
      <c r="I337" s="35">
        <v>25</v>
      </c>
      <c r="J337" s="35">
        <f>VALUE(COUNTIF(Validation!$A$2:$H$47,D337))</f>
        <v>0</v>
      </c>
      <c r="K337" s="361">
        <f>IF(OR(M337="RFA",M337="UFA",M337="",M337=0),0,M337)</f>
        <v>1150000</v>
      </c>
      <c r="L337" s="361">
        <f>IF(OR(N337="RFA",N337="UFA",N337="",N337=0),0,N337)</f>
        <v>0</v>
      </c>
      <c r="M337" s="358">
        <v>1150000</v>
      </c>
      <c r="N337" s="358" t="s">
        <v>8</v>
      </c>
      <c r="O337" s="358">
        <v>0</v>
      </c>
      <c r="P337" s="358">
        <v>0</v>
      </c>
      <c r="Q337" s="358">
        <v>0</v>
      </c>
      <c r="R337" s="358">
        <v>0</v>
      </c>
      <c r="S337" s="358">
        <v>0</v>
      </c>
      <c r="T337" s="35">
        <f>COUNTIF(M337:S337,"&gt;0")</f>
        <v>1</v>
      </c>
      <c r="V337">
        <f t="shared" si="15"/>
        <v>1</v>
      </c>
      <c r="W337" s="35">
        <f t="shared" si="16"/>
        <v>0</v>
      </c>
      <c r="X337">
        <f t="shared" si="17"/>
        <v>0</v>
      </c>
    </row>
    <row r="338" spans="1:24" ht="15.75" x14ac:dyDescent="0.25">
      <c r="A338" t="str">
        <f>B338&amp;" "&amp;C338</f>
        <v>Matiss Kivlenieks</v>
      </c>
      <c r="B338" t="str">
        <f>RIGHT(D338,(LEN(D338)-1)-SEARCH(",",D338,1))</f>
        <v>Matiss</v>
      </c>
      <c r="C338" t="str">
        <f>LEFT(D338,SEARCH(",",D338,1)-1)</f>
        <v>Kivlenieks</v>
      </c>
      <c r="D338" s="39" t="s">
        <v>1715</v>
      </c>
      <c r="E338" s="30" t="s">
        <v>14</v>
      </c>
      <c r="F338" s="35" t="s">
        <v>395</v>
      </c>
      <c r="G338" s="9" t="s">
        <v>128</v>
      </c>
      <c r="H338" s="9" t="s">
        <v>2619</v>
      </c>
      <c r="I338" s="9">
        <v>22</v>
      </c>
      <c r="J338" s="35">
        <f>VALUE(COUNTIF(Validation!$A$2:$H$47,D338))</f>
        <v>0</v>
      </c>
      <c r="K338" s="361">
        <f>IF(OR(M338="RFA",M338="UFA",M338="",M338=0),0,M338)</f>
        <v>1066667</v>
      </c>
      <c r="L338" s="361">
        <f>IF(OR(N338="RFA",N338="UFA",N338="",N338=0),0,N338)</f>
        <v>0</v>
      </c>
      <c r="M338" s="358">
        <v>1066667</v>
      </c>
      <c r="N338" s="358" t="s">
        <v>8</v>
      </c>
      <c r="O338" s="358">
        <v>0</v>
      </c>
      <c r="P338" s="358">
        <v>0</v>
      </c>
      <c r="Q338" s="358">
        <v>0</v>
      </c>
      <c r="R338" s="358">
        <v>0</v>
      </c>
      <c r="S338" s="358">
        <v>0</v>
      </c>
      <c r="T338" s="35">
        <f>COUNTIF(M338:S338,"&gt;0")</f>
        <v>1</v>
      </c>
      <c r="V338">
        <f t="shared" si="15"/>
        <v>1</v>
      </c>
      <c r="W338" s="35">
        <f t="shared" si="16"/>
        <v>1</v>
      </c>
      <c r="X338">
        <f t="shared" si="17"/>
        <v>0</v>
      </c>
    </row>
    <row r="339" spans="1:24" ht="15.75" x14ac:dyDescent="0.25">
      <c r="A339" t="str">
        <f>B339&amp;" "&amp;C339</f>
        <v>Alexandre Texier</v>
      </c>
      <c r="B339" t="str">
        <f>RIGHT(D339,(LEN(D339)-1)-SEARCH(",",D339,1))</f>
        <v>Alexandre</v>
      </c>
      <c r="C339" t="str">
        <f>LEFT(D339,SEARCH(",",D339,1)-1)</f>
        <v>Texier</v>
      </c>
      <c r="D339" s="39" t="s">
        <v>1716</v>
      </c>
      <c r="E339" s="30" t="s">
        <v>14</v>
      </c>
      <c r="F339" s="35" t="s">
        <v>395</v>
      </c>
      <c r="G339" s="9" t="s">
        <v>73</v>
      </c>
      <c r="H339" s="9" t="s">
        <v>2619</v>
      </c>
      <c r="I339" s="9">
        <v>19</v>
      </c>
      <c r="J339" s="35">
        <f>VALUE(COUNTIF(Validation!$A$2:$H$47,D339))</f>
        <v>0</v>
      </c>
      <c r="K339" s="361">
        <f>IF(OR(M339="RFA",M339="UFA",M339="",M339=0),0,M339)</f>
        <v>925000</v>
      </c>
      <c r="L339" s="361">
        <f>IF(OR(N339="RFA",N339="UFA",N339="",N339=0),0,N339)</f>
        <v>925000</v>
      </c>
      <c r="M339" s="358">
        <v>925000</v>
      </c>
      <c r="N339" s="358">
        <v>925000</v>
      </c>
      <c r="O339" s="358" t="s">
        <v>8</v>
      </c>
      <c r="P339" s="358">
        <v>0</v>
      </c>
      <c r="Q339" s="358">
        <v>0</v>
      </c>
      <c r="R339" s="358">
        <v>0</v>
      </c>
      <c r="S339" s="358">
        <v>0</v>
      </c>
      <c r="T339" s="35">
        <f>COUNTIF(M339:S339,"&gt;0")</f>
        <v>2</v>
      </c>
      <c r="V339">
        <f t="shared" si="15"/>
        <v>1</v>
      </c>
      <c r="W339" s="35">
        <f t="shared" si="16"/>
        <v>1</v>
      </c>
      <c r="X339">
        <f t="shared" si="17"/>
        <v>1</v>
      </c>
    </row>
    <row r="340" spans="1:24" ht="15.75" x14ac:dyDescent="0.25">
      <c r="A340" t="str">
        <f>B340&amp;" "&amp;C340</f>
        <v>Kevin Stenlund</v>
      </c>
      <c r="B340" t="str">
        <f>RIGHT(D340,(LEN(D340)-1)-SEARCH(",",D340,1))</f>
        <v>Kevin</v>
      </c>
      <c r="C340" t="str">
        <f>LEFT(D340,SEARCH(",",D340,1)-1)</f>
        <v>Stenlund</v>
      </c>
      <c r="D340" s="39" t="s">
        <v>1719</v>
      </c>
      <c r="E340" s="30" t="s">
        <v>14</v>
      </c>
      <c r="F340" s="35" t="s">
        <v>395</v>
      </c>
      <c r="G340" s="35" t="s">
        <v>2611</v>
      </c>
      <c r="H340" s="35" t="s">
        <v>2619</v>
      </c>
      <c r="I340" s="35">
        <v>22</v>
      </c>
      <c r="J340" s="35">
        <f>VALUE(COUNTIF(Validation!$A$2:$H$47,D340))</f>
        <v>0</v>
      </c>
      <c r="K340" s="361">
        <f>IF(OR(M340="RFA",M340="UFA",M340="",M340=0),0,M340)</f>
        <v>925000</v>
      </c>
      <c r="L340" s="361">
        <f>IF(OR(N340="RFA",N340="UFA",N340="",N340=0),0,N340)</f>
        <v>0</v>
      </c>
      <c r="M340" s="358">
        <v>925000</v>
      </c>
      <c r="N340" s="358" t="s">
        <v>8</v>
      </c>
      <c r="O340" s="358">
        <v>0</v>
      </c>
      <c r="P340" s="358">
        <v>0</v>
      </c>
      <c r="Q340" s="358">
        <v>0</v>
      </c>
      <c r="R340" s="358">
        <v>0</v>
      </c>
      <c r="S340" s="358">
        <v>0</v>
      </c>
      <c r="T340" s="35">
        <f>COUNTIF(M340:S340,"&gt;0")</f>
        <v>1</v>
      </c>
      <c r="V340">
        <f t="shared" si="15"/>
        <v>1</v>
      </c>
      <c r="W340" s="35">
        <f t="shared" si="16"/>
        <v>1</v>
      </c>
      <c r="X340">
        <f t="shared" si="17"/>
        <v>0</v>
      </c>
    </row>
    <row r="341" spans="1:24" ht="15.75" x14ac:dyDescent="0.25">
      <c r="A341" t="str">
        <f>B341&amp;" "&amp;C341</f>
        <v>Trey Fix-Wolansky</v>
      </c>
      <c r="B341" t="str">
        <f>RIGHT(D341,(LEN(D341)-1)-SEARCH(",",D341,1))</f>
        <v>Trey</v>
      </c>
      <c r="C341" t="str">
        <f>LEFT(D341,SEARCH(",",D341,1)-1)</f>
        <v>Fix-Wolansky</v>
      </c>
      <c r="D341" s="39" t="s">
        <v>2851</v>
      </c>
      <c r="E341" s="30" t="s">
        <v>14</v>
      </c>
      <c r="F341" s="35" t="s">
        <v>395</v>
      </c>
      <c r="G341" s="35" t="s">
        <v>2611</v>
      </c>
      <c r="H341" s="35" t="s">
        <v>2619</v>
      </c>
      <c r="I341" s="35">
        <v>20</v>
      </c>
      <c r="J341" s="35">
        <f>VALUE(COUNTIF(Validation!$A$2:$H$47,D341))</f>
        <v>0</v>
      </c>
      <c r="K341" s="361">
        <f>IF(OR(M341="RFA",M341="UFA",M341="",M341=0),0,M341)</f>
        <v>925000</v>
      </c>
      <c r="L341" s="361">
        <f>IF(OR(N341="RFA",N341="UFA",N341="",N341=0),0,N341)</f>
        <v>925000</v>
      </c>
      <c r="M341" s="358">
        <v>925000</v>
      </c>
      <c r="N341" s="358">
        <v>925000</v>
      </c>
      <c r="O341" s="358">
        <v>925000</v>
      </c>
      <c r="P341" s="358" t="s">
        <v>8</v>
      </c>
      <c r="Q341" s="358">
        <v>0</v>
      </c>
      <c r="R341" s="358">
        <v>0</v>
      </c>
      <c r="S341" s="358">
        <v>0</v>
      </c>
      <c r="T341" s="35">
        <f>COUNTIF(M341:S341,"&gt;0")</f>
        <v>3</v>
      </c>
      <c r="V341">
        <f t="shared" si="15"/>
        <v>1</v>
      </c>
      <c r="W341" s="35">
        <f t="shared" si="16"/>
        <v>1</v>
      </c>
      <c r="X341">
        <f t="shared" si="17"/>
        <v>1</v>
      </c>
    </row>
    <row r="342" spans="1:24" ht="15.75" x14ac:dyDescent="0.25">
      <c r="A342" t="str">
        <f>B342&amp;" "&amp;C342</f>
        <v>Jakob Lilja</v>
      </c>
      <c r="B342" t="str">
        <f>RIGHT(D342,(LEN(D342)-1)-SEARCH(",",D342,1))</f>
        <v>Jakob</v>
      </c>
      <c r="C342" t="str">
        <f>LEFT(D342,SEARCH(",",D342,1)-1)</f>
        <v>Lilja</v>
      </c>
      <c r="D342" s="39" t="s">
        <v>2852</v>
      </c>
      <c r="E342" s="30" t="s">
        <v>14</v>
      </c>
      <c r="F342" s="35" t="s">
        <v>395</v>
      </c>
      <c r="G342" s="35" t="s">
        <v>2613</v>
      </c>
      <c r="H342" s="35" t="s">
        <v>2619</v>
      </c>
      <c r="I342" s="35">
        <v>25</v>
      </c>
      <c r="J342" s="35">
        <f>VALUE(COUNTIF(Validation!$A$2:$H$47,D342))</f>
        <v>0</v>
      </c>
      <c r="K342" s="361">
        <f>IF(OR(M342="RFA",M342="UFA",M342="",M342=0),0,M342)</f>
        <v>925000</v>
      </c>
      <c r="L342" s="361">
        <f>IF(OR(N342="RFA",N342="UFA",N342="",N342=0),0,N342)</f>
        <v>0</v>
      </c>
      <c r="M342" s="358">
        <v>925000</v>
      </c>
      <c r="N342" s="358" t="s">
        <v>8</v>
      </c>
      <c r="O342" s="358">
        <v>0</v>
      </c>
      <c r="P342" s="358">
        <v>0</v>
      </c>
      <c r="Q342" s="358">
        <v>0</v>
      </c>
      <c r="R342" s="358">
        <v>0</v>
      </c>
      <c r="S342" s="358">
        <v>0</v>
      </c>
      <c r="T342" s="35">
        <f>COUNTIF(M342:S342,"&gt;0")</f>
        <v>1</v>
      </c>
      <c r="V342">
        <f t="shared" si="15"/>
        <v>1</v>
      </c>
      <c r="W342" s="35">
        <f t="shared" si="16"/>
        <v>1</v>
      </c>
      <c r="X342">
        <f t="shared" si="17"/>
        <v>0</v>
      </c>
    </row>
    <row r="343" spans="1:24" ht="15.75" x14ac:dyDescent="0.25">
      <c r="A343" t="str">
        <f>B343&amp;" "&amp;C343</f>
        <v>Maxime Fortier</v>
      </c>
      <c r="B343" t="str">
        <f>RIGHT(D343,(LEN(D343)-1)-SEARCH(",",D343,1))</f>
        <v>Maxime</v>
      </c>
      <c r="C343" t="str">
        <f>LEFT(D343,SEARCH(",",D343,1)-1)</f>
        <v>Fortier</v>
      </c>
      <c r="D343" s="39" t="s">
        <v>1722</v>
      </c>
      <c r="E343" s="30" t="s">
        <v>14</v>
      </c>
      <c r="F343" s="35" t="s">
        <v>395</v>
      </c>
      <c r="G343" s="35" t="s">
        <v>2627</v>
      </c>
      <c r="H343" s="35" t="s">
        <v>2619</v>
      </c>
      <c r="I343" s="35">
        <v>21</v>
      </c>
      <c r="J343" s="35">
        <f>VALUE(COUNTIF(Validation!$A$2:$H$47,D343))</f>
        <v>0</v>
      </c>
      <c r="K343" s="361">
        <f>IF(OR(M343="RFA",M343="UFA",M343="",M343=0),0,M343)</f>
        <v>925000</v>
      </c>
      <c r="L343" s="361">
        <f>IF(OR(N343="RFA",N343="UFA",N343="",N343=0),0,N343)</f>
        <v>0</v>
      </c>
      <c r="M343" s="358">
        <v>925000</v>
      </c>
      <c r="N343" s="358" t="s">
        <v>8</v>
      </c>
      <c r="O343" s="358">
        <v>0</v>
      </c>
      <c r="P343" s="358">
        <v>0</v>
      </c>
      <c r="Q343" s="358">
        <v>0</v>
      </c>
      <c r="R343" s="358">
        <v>0</v>
      </c>
      <c r="S343" s="358">
        <v>0</v>
      </c>
      <c r="T343" s="35">
        <f>COUNTIF(M343:S343,"&gt;0")</f>
        <v>1</v>
      </c>
      <c r="V343">
        <f t="shared" si="15"/>
        <v>1</v>
      </c>
      <c r="W343" s="35">
        <f t="shared" si="16"/>
        <v>1</v>
      </c>
      <c r="X343">
        <f t="shared" si="17"/>
        <v>0</v>
      </c>
    </row>
    <row r="344" spans="1:24" ht="15.75" x14ac:dyDescent="0.25">
      <c r="A344" t="str">
        <f>B344&amp;" "&amp;C344</f>
        <v>Ryan Collins</v>
      </c>
      <c r="B344" t="str">
        <f>RIGHT(D344,(LEN(D344)-1)-SEARCH(",",D344,1))</f>
        <v>Ryan</v>
      </c>
      <c r="C344" t="str">
        <f>LEFT(D344,SEARCH(",",D344,1)-1)</f>
        <v>Collins</v>
      </c>
      <c r="D344" s="39" t="s">
        <v>1718</v>
      </c>
      <c r="E344" s="30" t="s">
        <v>14</v>
      </c>
      <c r="F344" s="35" t="s">
        <v>395</v>
      </c>
      <c r="G344" s="35" t="s">
        <v>2617</v>
      </c>
      <c r="H344" s="35" t="s">
        <v>2619</v>
      </c>
      <c r="I344" s="35">
        <v>23</v>
      </c>
      <c r="J344" s="35">
        <f>VALUE(COUNTIF(Validation!$A$2:$H$47,D344))</f>
        <v>0</v>
      </c>
      <c r="K344" s="361">
        <f>IF(OR(M344="RFA",M344="UFA",M344="",M344=0),0,M344)</f>
        <v>925000</v>
      </c>
      <c r="L344" s="361">
        <f>IF(OR(N344="RFA",N344="UFA",N344="",N344=0),0,N344)</f>
        <v>0</v>
      </c>
      <c r="M344" s="358">
        <v>925000</v>
      </c>
      <c r="N344" s="358" t="s">
        <v>8</v>
      </c>
      <c r="O344" s="358">
        <v>0</v>
      </c>
      <c r="P344" s="358">
        <v>0</v>
      </c>
      <c r="Q344" s="358">
        <v>0</v>
      </c>
      <c r="R344" s="358">
        <v>0</v>
      </c>
      <c r="S344" s="358">
        <v>0</v>
      </c>
      <c r="T344" s="35">
        <f>COUNTIF(M344:S344,"&gt;0")</f>
        <v>1</v>
      </c>
      <c r="V344">
        <f t="shared" si="15"/>
        <v>1</v>
      </c>
      <c r="W344" s="35">
        <f t="shared" si="16"/>
        <v>1</v>
      </c>
      <c r="X344">
        <f t="shared" si="17"/>
        <v>0</v>
      </c>
    </row>
    <row r="345" spans="1:24" ht="15.75" x14ac:dyDescent="0.25">
      <c r="A345" t="str">
        <f>B345&amp;" "&amp;C345</f>
        <v>Daniil Tarasov</v>
      </c>
      <c r="B345" t="str">
        <f>RIGHT(D345,(LEN(D345)-1)-SEARCH(",",D345,1))</f>
        <v>Daniil</v>
      </c>
      <c r="C345" t="str">
        <f>LEFT(D345,SEARCH(",",D345,1)-1)</f>
        <v>Tarasov</v>
      </c>
      <c r="D345" s="39" t="s">
        <v>2856</v>
      </c>
      <c r="E345" s="30" t="s">
        <v>14</v>
      </c>
      <c r="F345" s="35" t="s">
        <v>395</v>
      </c>
      <c r="G345" s="35" t="s">
        <v>128</v>
      </c>
      <c r="H345" s="35" t="s">
        <v>2619</v>
      </c>
      <c r="I345" s="35">
        <v>20</v>
      </c>
      <c r="J345" s="35">
        <f>VALUE(COUNTIF(Validation!$A$2:$H$47,D345))</f>
        <v>0</v>
      </c>
      <c r="K345" s="361">
        <f>IF(OR(M345="RFA",M345="UFA",M345="",M345=0),0,M345)</f>
        <v>925000</v>
      </c>
      <c r="L345" s="361">
        <f>IF(OR(N345="RFA",N345="UFA",N345="",N345=0),0,N345)</f>
        <v>925000</v>
      </c>
      <c r="M345" s="358">
        <v>925000</v>
      </c>
      <c r="N345" s="358">
        <v>925000</v>
      </c>
      <c r="O345" s="358">
        <v>925000</v>
      </c>
      <c r="P345" s="358" t="s">
        <v>8</v>
      </c>
      <c r="Q345" s="358">
        <v>0</v>
      </c>
      <c r="R345" s="358">
        <v>0</v>
      </c>
      <c r="S345" s="358">
        <v>0</v>
      </c>
      <c r="T345" s="35">
        <f>COUNTIF(M345:S345,"&gt;0")</f>
        <v>3</v>
      </c>
      <c r="V345">
        <f t="shared" si="15"/>
        <v>1</v>
      </c>
      <c r="W345" s="35">
        <f t="shared" si="16"/>
        <v>1</v>
      </c>
      <c r="X345">
        <f t="shared" si="17"/>
        <v>1</v>
      </c>
    </row>
    <row r="346" spans="1:24" ht="15.75" x14ac:dyDescent="0.25">
      <c r="A346" t="str">
        <f>B346&amp;" "&amp;C346</f>
        <v>Veini Vehvilainen</v>
      </c>
      <c r="B346" t="str">
        <f>RIGHT(D346,(LEN(D346)-1)-SEARCH(",",D346,1))</f>
        <v>Veini</v>
      </c>
      <c r="C346" t="str">
        <f>LEFT(D346,SEARCH(",",D346,1)-1)</f>
        <v>Vehvilainen</v>
      </c>
      <c r="D346" s="39" t="s">
        <v>2857</v>
      </c>
      <c r="E346" s="30" t="s">
        <v>14</v>
      </c>
      <c r="F346" s="35" t="s">
        <v>395</v>
      </c>
      <c r="G346" s="35" t="s">
        <v>128</v>
      </c>
      <c r="H346" s="35" t="s">
        <v>2619</v>
      </c>
      <c r="I346" s="35">
        <v>22</v>
      </c>
      <c r="J346" s="35">
        <f>VALUE(COUNTIF(Validation!$A$2:$H$47,D346))</f>
        <v>0</v>
      </c>
      <c r="K346" s="361">
        <f>IF(OR(M346="RFA",M346="UFA",M346="",M346=0),0,M346)</f>
        <v>925000</v>
      </c>
      <c r="L346" s="361">
        <f>IF(OR(N346="RFA",N346="UFA",N346="",N346=0),0,N346)</f>
        <v>925000</v>
      </c>
      <c r="M346" s="358">
        <v>925000</v>
      </c>
      <c r="N346" s="358">
        <v>925000</v>
      </c>
      <c r="O346" s="358" t="s">
        <v>8</v>
      </c>
      <c r="P346" s="358">
        <v>0</v>
      </c>
      <c r="Q346" s="358">
        <v>0</v>
      </c>
      <c r="R346" s="358">
        <v>0</v>
      </c>
      <c r="S346" s="358">
        <v>0</v>
      </c>
      <c r="T346" s="35">
        <f>COUNTIF(M346:S346,"&gt;0")</f>
        <v>2</v>
      </c>
      <c r="V346">
        <f t="shared" si="15"/>
        <v>1</v>
      </c>
      <c r="W346" s="35">
        <f t="shared" si="16"/>
        <v>1</v>
      </c>
      <c r="X346">
        <f t="shared" si="17"/>
        <v>1</v>
      </c>
    </row>
    <row r="347" spans="1:24" ht="15.75" x14ac:dyDescent="0.25">
      <c r="A347" t="str">
        <f>B347&amp;" "&amp;C347</f>
        <v>Gabriel Carlsson</v>
      </c>
      <c r="B347" t="str">
        <f>RIGHT(D347,(LEN(D347)-1)-SEARCH(",",D347,1))</f>
        <v>Gabriel</v>
      </c>
      <c r="C347" t="str">
        <f>LEFT(D347,SEARCH(",",D347,1)-1)</f>
        <v>Carlsson</v>
      </c>
      <c r="D347" s="39" t="s">
        <v>1717</v>
      </c>
      <c r="E347" s="30" t="s">
        <v>14</v>
      </c>
      <c r="F347" s="35" t="s">
        <v>395</v>
      </c>
      <c r="G347" s="35" t="s">
        <v>2618</v>
      </c>
      <c r="H347" s="35" t="s">
        <v>2619</v>
      </c>
      <c r="I347" s="35">
        <v>22</v>
      </c>
      <c r="J347" s="35">
        <f>VALUE(COUNTIF(Validation!$A$2:$H$47,D347))</f>
        <v>0</v>
      </c>
      <c r="K347" s="361">
        <f>IF(OR(M347="RFA",M347="UFA",M347="",M347=0),0,M347)</f>
        <v>894166</v>
      </c>
      <c r="L347" s="361">
        <f>IF(OR(N347="RFA",N347="UFA",N347="",N347=0),0,N347)</f>
        <v>0</v>
      </c>
      <c r="M347" s="358">
        <v>894166</v>
      </c>
      <c r="N347" s="358" t="s">
        <v>8</v>
      </c>
      <c r="O347" s="358">
        <v>0</v>
      </c>
      <c r="P347" s="358">
        <v>0</v>
      </c>
      <c r="Q347" s="358">
        <v>0</v>
      </c>
      <c r="R347" s="358">
        <v>0</v>
      </c>
      <c r="S347" s="358">
        <v>0</v>
      </c>
      <c r="T347" s="35">
        <f>COUNTIF(M347:S347,"&gt;0")</f>
        <v>1</v>
      </c>
      <c r="V347">
        <f t="shared" si="15"/>
        <v>1</v>
      </c>
      <c r="W347" s="35">
        <f t="shared" si="16"/>
        <v>1</v>
      </c>
      <c r="X347">
        <f t="shared" si="17"/>
        <v>0</v>
      </c>
    </row>
    <row r="348" spans="1:24" ht="15.75" x14ac:dyDescent="0.25">
      <c r="A348" t="str">
        <f>B348&amp;" "&amp;C348</f>
        <v>Eric Robinson</v>
      </c>
      <c r="B348" t="str">
        <f>RIGHT(D348,(LEN(D348)-1)-SEARCH(",",D348,1))</f>
        <v>Eric</v>
      </c>
      <c r="C348" t="str">
        <f>LEFT(D348,SEARCH(",",D348,1)-1)</f>
        <v>Robinson</v>
      </c>
      <c r="D348" s="39" t="s">
        <v>1713</v>
      </c>
      <c r="E348" s="30" t="s">
        <v>14</v>
      </c>
      <c r="F348" s="35">
        <v>0</v>
      </c>
      <c r="G348" s="35" t="s">
        <v>2613</v>
      </c>
      <c r="H348" s="35" t="s">
        <v>2612</v>
      </c>
      <c r="I348" s="35">
        <v>24</v>
      </c>
      <c r="J348" s="35">
        <f>VALUE(COUNTIF(Validation!$A$2:$H$47,D348))</f>
        <v>0</v>
      </c>
      <c r="K348" s="361">
        <f>IF(OR(M348="RFA",M348="UFA",M348="",M348=0),0,M348)</f>
        <v>874125</v>
      </c>
      <c r="L348" s="361">
        <f>IF(OR(N348="RFA",N348="UFA",N348="",N348=0),0,N348)</f>
        <v>0</v>
      </c>
      <c r="M348" s="358">
        <v>874125</v>
      </c>
      <c r="N348" s="358" t="s">
        <v>8</v>
      </c>
      <c r="O348" s="358">
        <v>0</v>
      </c>
      <c r="P348" s="358">
        <v>0</v>
      </c>
      <c r="Q348" s="358">
        <v>0</v>
      </c>
      <c r="R348" s="358">
        <v>0</v>
      </c>
      <c r="S348" s="358">
        <v>0</v>
      </c>
      <c r="T348" s="35">
        <f>COUNTIF(M348:S348,"&gt;0")</f>
        <v>1</v>
      </c>
      <c r="V348">
        <f t="shared" si="15"/>
        <v>1</v>
      </c>
      <c r="W348" s="35">
        <f t="shared" si="16"/>
        <v>0</v>
      </c>
      <c r="X348">
        <f t="shared" si="17"/>
        <v>0</v>
      </c>
    </row>
    <row r="349" spans="1:24" ht="15.75" x14ac:dyDescent="0.25">
      <c r="A349" t="str">
        <f>B349&amp;" "&amp;C349</f>
        <v>Elvis Merzlikins</v>
      </c>
      <c r="B349" t="str">
        <f>RIGHT(D349,(LEN(D349)-1)-SEARCH(",",D349,1))</f>
        <v>Elvis</v>
      </c>
      <c r="C349" t="str">
        <f>LEFT(D349,SEARCH(",",D349,1)-1)</f>
        <v>Merzlikins</v>
      </c>
      <c r="D349" s="39" t="s">
        <v>2849</v>
      </c>
      <c r="E349" s="30" t="s">
        <v>14</v>
      </c>
      <c r="F349" s="35">
        <v>0</v>
      </c>
      <c r="G349" s="35" t="s">
        <v>128</v>
      </c>
      <c r="H349" s="35" t="s">
        <v>2612</v>
      </c>
      <c r="I349" s="35">
        <v>25</v>
      </c>
      <c r="J349" s="35">
        <f>VALUE(COUNTIF(Validation!$A$2:$H$47,D349))</f>
        <v>0</v>
      </c>
      <c r="K349" s="361">
        <f>IF(OR(M349="RFA",M349="UFA",M349="",M349=0),0,M349)</f>
        <v>874125</v>
      </c>
      <c r="L349" s="361">
        <f>IF(OR(N349="RFA",N349="UFA",N349="",N349=0),0,N349)</f>
        <v>0</v>
      </c>
      <c r="M349" s="358">
        <v>874125</v>
      </c>
      <c r="N349" s="358" t="s">
        <v>8</v>
      </c>
      <c r="O349" s="358">
        <v>0</v>
      </c>
      <c r="P349" s="358">
        <v>0</v>
      </c>
      <c r="Q349" s="358">
        <v>0</v>
      </c>
      <c r="R349" s="358">
        <v>0</v>
      </c>
      <c r="S349" s="358">
        <v>0</v>
      </c>
      <c r="T349" s="35">
        <f>COUNTIF(M349:S349,"&gt;0")</f>
        <v>1</v>
      </c>
      <c r="V349">
        <f t="shared" si="15"/>
        <v>1</v>
      </c>
      <c r="W349" s="35">
        <f t="shared" si="16"/>
        <v>0</v>
      </c>
      <c r="X349">
        <f t="shared" si="17"/>
        <v>0</v>
      </c>
    </row>
    <row r="350" spans="1:24" ht="15.75" x14ac:dyDescent="0.25">
      <c r="A350" t="str">
        <f>B350&amp;" "&amp;C350</f>
        <v>Paul Bittner</v>
      </c>
      <c r="B350" t="str">
        <f>RIGHT(D350,(LEN(D350)-1)-SEARCH(",",D350,1))</f>
        <v>Paul</v>
      </c>
      <c r="C350" t="str">
        <f>LEFT(D350,SEARCH(",",D350,1)-1)</f>
        <v>Bittner</v>
      </c>
      <c r="D350" s="39" t="s">
        <v>1724</v>
      </c>
      <c r="E350" s="30" t="s">
        <v>14</v>
      </c>
      <c r="F350" s="35" t="s">
        <v>412</v>
      </c>
      <c r="G350" s="35" t="s">
        <v>2613</v>
      </c>
      <c r="H350" s="35" t="s">
        <v>2619</v>
      </c>
      <c r="I350" s="35">
        <v>22</v>
      </c>
      <c r="J350" s="35">
        <f>VALUE(COUNTIF(Validation!$A$2:$H$47,D350))</f>
        <v>0</v>
      </c>
      <c r="K350" s="361">
        <f>IF(OR(M350="RFA",M350="UFA",M350="",M350=0),0,M350)</f>
        <v>863333</v>
      </c>
      <c r="L350" s="361">
        <f>IF(OR(N350="RFA",N350="UFA",N350="",N350=0),0,N350)</f>
        <v>0</v>
      </c>
      <c r="M350" s="358">
        <v>863333</v>
      </c>
      <c r="N350" s="358" t="s">
        <v>8</v>
      </c>
      <c r="O350" s="358">
        <v>0</v>
      </c>
      <c r="P350" s="358">
        <v>0</v>
      </c>
      <c r="Q350" s="358">
        <v>0</v>
      </c>
      <c r="R350" s="358">
        <v>0</v>
      </c>
      <c r="S350" s="358">
        <v>0</v>
      </c>
      <c r="T350" s="35">
        <f>COUNTIF(M350:S350,"&gt;0")</f>
        <v>1</v>
      </c>
      <c r="V350">
        <f t="shared" si="15"/>
        <v>1</v>
      </c>
      <c r="W350" s="35">
        <f t="shared" si="16"/>
        <v>1</v>
      </c>
      <c r="X350">
        <f t="shared" si="17"/>
        <v>0</v>
      </c>
    </row>
    <row r="351" spans="1:24" ht="15.75" x14ac:dyDescent="0.25">
      <c r="A351" t="str">
        <f>B351&amp;" "&amp;C351</f>
        <v>Kole Sherwood</v>
      </c>
      <c r="B351" t="str">
        <f>RIGHT(D351,(LEN(D351)-1)-SEARCH(",",D351,1))</f>
        <v>Kole</v>
      </c>
      <c r="C351" t="str">
        <f>LEFT(D351,SEARCH(",",D351,1)-1)</f>
        <v>Sherwood</v>
      </c>
      <c r="D351" s="39" t="s">
        <v>1731</v>
      </c>
      <c r="E351" s="30" t="s">
        <v>14</v>
      </c>
      <c r="F351" s="35" t="s">
        <v>395</v>
      </c>
      <c r="G351" s="35" t="s">
        <v>2627</v>
      </c>
      <c r="H351" s="35" t="s">
        <v>2619</v>
      </c>
      <c r="I351" s="35">
        <v>22</v>
      </c>
      <c r="J351" s="35">
        <f>VALUE(COUNTIF(Validation!$A$2:$H$47,D351))</f>
        <v>0</v>
      </c>
      <c r="K351" s="361">
        <f>IF(OR(M351="RFA",M351="UFA",M351="",M351=0),0,M351)</f>
        <v>777777</v>
      </c>
      <c r="L351" s="361">
        <f>IF(OR(N351="RFA",N351="UFA",N351="",N351=0),0,N351)</f>
        <v>0</v>
      </c>
      <c r="M351" s="358">
        <v>777777</v>
      </c>
      <c r="N351" s="358" t="s">
        <v>8</v>
      </c>
      <c r="O351" s="358">
        <v>0</v>
      </c>
      <c r="P351" s="358">
        <v>0</v>
      </c>
      <c r="Q351" s="358">
        <v>0</v>
      </c>
      <c r="R351" s="358">
        <v>0</v>
      </c>
      <c r="S351" s="358">
        <v>0</v>
      </c>
      <c r="T351" s="35">
        <f>COUNTIF(M351:S351,"&gt;0")</f>
        <v>1</v>
      </c>
      <c r="V351">
        <f t="shared" si="15"/>
        <v>1</v>
      </c>
      <c r="W351" s="35">
        <f t="shared" si="16"/>
        <v>1</v>
      </c>
      <c r="X351">
        <f t="shared" si="17"/>
        <v>0</v>
      </c>
    </row>
    <row r="352" spans="1:24" ht="15.75" x14ac:dyDescent="0.25">
      <c r="A352" t="str">
        <f>B352&amp;" "&amp;C352</f>
        <v>Markus Hännikäinen</v>
      </c>
      <c r="B352" t="str">
        <f>RIGHT(D352,(LEN(D352)-1)-SEARCH(",",D352,1))</f>
        <v>Markus</v>
      </c>
      <c r="C352" t="str">
        <f>LEFT(D352,SEARCH(",",D352,1)-1)</f>
        <v>Hännikäinen</v>
      </c>
      <c r="D352" s="39" t="s">
        <v>1702</v>
      </c>
      <c r="E352" s="30" t="s">
        <v>14</v>
      </c>
      <c r="F352" s="35">
        <v>0</v>
      </c>
      <c r="G352" s="35" t="s">
        <v>2613</v>
      </c>
      <c r="H352" s="35" t="s">
        <v>2612</v>
      </c>
      <c r="I352" s="35">
        <v>26</v>
      </c>
      <c r="J352" s="35">
        <f>VALUE(COUNTIF(Validation!$A$2:$H$47,D352))</f>
        <v>0</v>
      </c>
      <c r="K352" s="361">
        <f>IF(OR(M352="RFA",M352="UFA",M352="",M352=0),0,M352)</f>
        <v>750000</v>
      </c>
      <c r="L352" s="361">
        <f>IF(OR(N352="RFA",N352="UFA",N352="",N352=0),0,N352)</f>
        <v>0</v>
      </c>
      <c r="M352" s="358">
        <v>750000</v>
      </c>
      <c r="N352" s="358" t="s">
        <v>7</v>
      </c>
      <c r="O352" s="358">
        <v>0</v>
      </c>
      <c r="P352" s="358">
        <v>0</v>
      </c>
      <c r="Q352" s="358">
        <v>0</v>
      </c>
      <c r="R352" s="358">
        <v>0</v>
      </c>
      <c r="S352" s="358">
        <v>0</v>
      </c>
      <c r="T352" s="35">
        <f>COUNTIF(M352:S352,"&gt;0")</f>
        <v>1</v>
      </c>
      <c r="V352">
        <f t="shared" si="15"/>
        <v>1</v>
      </c>
      <c r="W352" s="35">
        <f t="shared" si="16"/>
        <v>0</v>
      </c>
      <c r="X352">
        <f t="shared" si="17"/>
        <v>0</v>
      </c>
    </row>
    <row r="353" spans="1:24" ht="15.75" x14ac:dyDescent="0.25">
      <c r="A353" t="str">
        <f>B353&amp;" "&amp;C353</f>
        <v>Zac Dalpe</v>
      </c>
      <c r="B353" t="str">
        <f>RIGHT(D353,(LEN(D353)-1)-SEARCH(",",D353,1))</f>
        <v>Zac</v>
      </c>
      <c r="C353" t="str">
        <f>LEFT(D353,SEARCH(",",D353,1)-1)</f>
        <v>Dalpe</v>
      </c>
      <c r="D353" s="39" t="s">
        <v>1727</v>
      </c>
      <c r="E353" s="30" t="s">
        <v>14</v>
      </c>
      <c r="F353" s="35">
        <v>0</v>
      </c>
      <c r="G353" s="35" t="s">
        <v>73</v>
      </c>
      <c r="H353" s="35" t="s">
        <v>2619</v>
      </c>
      <c r="I353" s="35">
        <v>29</v>
      </c>
      <c r="J353" s="35">
        <f>VALUE(COUNTIF(Validation!$A$2:$H$47,D353))</f>
        <v>0</v>
      </c>
      <c r="K353" s="361">
        <f>IF(OR(M353="RFA",M353="UFA",M353="",M353=0),0,M353)</f>
        <v>750000</v>
      </c>
      <c r="L353" s="361">
        <f>IF(OR(N353="RFA",N353="UFA",N353="",N353=0),0,N353)</f>
        <v>750000</v>
      </c>
      <c r="M353" s="358">
        <v>750000</v>
      </c>
      <c r="N353" s="358">
        <v>750000</v>
      </c>
      <c r="O353" s="358" t="s">
        <v>7</v>
      </c>
      <c r="P353" s="358">
        <v>0</v>
      </c>
      <c r="Q353" s="358">
        <v>0</v>
      </c>
      <c r="R353" s="358">
        <v>0</v>
      </c>
      <c r="S353" s="358">
        <v>0</v>
      </c>
      <c r="T353" s="35">
        <f>COUNTIF(M353:S353,"&gt;0")</f>
        <v>2</v>
      </c>
      <c r="V353">
        <f t="shared" si="15"/>
        <v>1</v>
      </c>
      <c r="W353" s="35">
        <f t="shared" si="16"/>
        <v>0</v>
      </c>
      <c r="X353">
        <f t="shared" si="17"/>
        <v>1</v>
      </c>
    </row>
    <row r="354" spans="1:24" ht="15.75" x14ac:dyDescent="0.25">
      <c r="A354" t="str">
        <f>B354&amp;" "&amp;C354</f>
        <v>Dean Kukan</v>
      </c>
      <c r="B354" t="str">
        <f>RIGHT(D354,(LEN(D354)-1)-SEARCH(",",D354,1))</f>
        <v>Dean</v>
      </c>
      <c r="C354" t="str">
        <f>LEFT(D354,SEARCH(",",D354,1)-1)</f>
        <v>Kukan</v>
      </c>
      <c r="D354" s="39" t="s">
        <v>1709</v>
      </c>
      <c r="E354" s="30" t="s">
        <v>14</v>
      </c>
      <c r="F354" s="35">
        <v>0</v>
      </c>
      <c r="G354" s="35" t="s">
        <v>2618</v>
      </c>
      <c r="H354" s="35" t="s">
        <v>2612</v>
      </c>
      <c r="I354" s="35">
        <v>25</v>
      </c>
      <c r="J354" s="35">
        <f>VALUE(COUNTIF(Validation!$A$2:$H$47,D354))</f>
        <v>0</v>
      </c>
      <c r="K354" s="361">
        <f>IF(OR(M354="RFA",M354="UFA",M354="",M354=0),0,M354)</f>
        <v>725000</v>
      </c>
      <c r="L354" s="361">
        <f>IF(OR(N354="RFA",N354="UFA",N354="",N354=0),0,N354)</f>
        <v>0</v>
      </c>
      <c r="M354" s="358">
        <v>725000</v>
      </c>
      <c r="N354" s="358" t="s">
        <v>8</v>
      </c>
      <c r="O354" s="358">
        <v>0</v>
      </c>
      <c r="P354" s="358">
        <v>0</v>
      </c>
      <c r="Q354" s="358">
        <v>0</v>
      </c>
      <c r="R354" s="358">
        <v>0</v>
      </c>
      <c r="S354" s="358">
        <v>0</v>
      </c>
      <c r="T354" s="35">
        <f>COUNTIF(M354:S354,"&gt;0")</f>
        <v>1</v>
      </c>
      <c r="V354">
        <f t="shared" si="15"/>
        <v>1</v>
      </c>
      <c r="W354" s="35">
        <f t="shared" si="16"/>
        <v>0</v>
      </c>
      <c r="X354">
        <f t="shared" si="17"/>
        <v>0</v>
      </c>
    </row>
    <row r="355" spans="1:24" ht="15.75" x14ac:dyDescent="0.25">
      <c r="A355" t="str">
        <f>B355&amp;" "&amp;C355</f>
        <v>Michael Prapavessis</v>
      </c>
      <c r="B355" t="str">
        <f>RIGHT(D355,(LEN(D355)-1)-SEARCH(",",D355,1))</f>
        <v>Michael</v>
      </c>
      <c r="C355" t="str">
        <f>LEFT(D355,SEARCH(",",D355,1)-1)</f>
        <v>Prapavessis</v>
      </c>
      <c r="D355" s="39" t="s">
        <v>2855</v>
      </c>
      <c r="E355" s="30" t="s">
        <v>14</v>
      </c>
      <c r="F355" s="35" t="s">
        <v>395</v>
      </c>
      <c r="G355" s="35" t="s">
        <v>2618</v>
      </c>
      <c r="H355" s="35" t="s">
        <v>2619</v>
      </c>
      <c r="I355" s="35">
        <v>23</v>
      </c>
      <c r="J355" s="35">
        <f>VALUE(COUNTIF(Validation!$A$2:$H$47,D355))</f>
        <v>0</v>
      </c>
      <c r="K355" s="361">
        <f>IF(OR(M355="RFA",M355="UFA",M355="",M355=0),0,M355)</f>
        <v>725000</v>
      </c>
      <c r="L355" s="361">
        <f>IF(OR(N355="RFA",N355="UFA",N355="",N355=0),0,N355)</f>
        <v>0</v>
      </c>
      <c r="M355" s="358">
        <v>725000</v>
      </c>
      <c r="N355" s="358" t="s">
        <v>8</v>
      </c>
      <c r="O355" s="358">
        <v>0</v>
      </c>
      <c r="P355" s="358">
        <v>0</v>
      </c>
      <c r="Q355" s="358">
        <v>0</v>
      </c>
      <c r="R355" s="358">
        <v>0</v>
      </c>
      <c r="S355" s="358">
        <v>0</v>
      </c>
      <c r="T355" s="35">
        <f>COUNTIF(M355:S355,"&gt;0")</f>
        <v>1</v>
      </c>
      <c r="V355">
        <f t="shared" si="15"/>
        <v>1</v>
      </c>
      <c r="W355" s="35">
        <f t="shared" si="16"/>
        <v>1</v>
      </c>
      <c r="X355">
        <f t="shared" si="17"/>
        <v>0</v>
      </c>
    </row>
    <row r="356" spans="1:24" ht="15.75" x14ac:dyDescent="0.25">
      <c r="A356" t="str">
        <f>B356&amp;" "&amp;C356</f>
        <v>Calvin Thürkauf</v>
      </c>
      <c r="B356" t="str">
        <f>RIGHT(D356,(LEN(D356)-1)-SEARCH(",",D356,1))</f>
        <v>Calvin</v>
      </c>
      <c r="C356" t="str">
        <f>LEFT(D356,SEARCH(",",D356,1)-1)</f>
        <v>Thürkauf</v>
      </c>
      <c r="D356" s="39" t="s">
        <v>1728</v>
      </c>
      <c r="E356" s="30" t="s">
        <v>14</v>
      </c>
      <c r="F356" s="35" t="s">
        <v>395</v>
      </c>
      <c r="G356" s="35" t="s">
        <v>2626</v>
      </c>
      <c r="H356" s="35" t="s">
        <v>2619</v>
      </c>
      <c r="I356" s="35">
        <v>22</v>
      </c>
      <c r="J356" s="35">
        <f>VALUE(COUNTIF(Validation!$A$2:$H$47,D356))</f>
        <v>0</v>
      </c>
      <c r="K356" s="361">
        <f>IF(OR(M356="RFA",M356="UFA",M356="",M356=0),0,M356)</f>
        <v>714444</v>
      </c>
      <c r="L356" s="361">
        <f>IF(OR(N356="RFA",N356="UFA",N356="",N356=0),0,N356)</f>
        <v>0</v>
      </c>
      <c r="M356" s="358">
        <v>714444</v>
      </c>
      <c r="N356" s="358" t="s">
        <v>8</v>
      </c>
      <c r="O356" s="358">
        <v>0</v>
      </c>
      <c r="P356" s="358">
        <v>0</v>
      </c>
      <c r="Q356" s="358">
        <v>0</v>
      </c>
      <c r="R356" s="358">
        <v>0</v>
      </c>
      <c r="S356" s="358">
        <v>0</v>
      </c>
      <c r="T356" s="35">
        <f>COUNTIF(M356:S356,"&gt;0")</f>
        <v>1</v>
      </c>
      <c r="V356">
        <f t="shared" si="15"/>
        <v>1</v>
      </c>
      <c r="W356" s="35">
        <f t="shared" si="16"/>
        <v>1</v>
      </c>
      <c r="X356">
        <f t="shared" si="17"/>
        <v>0</v>
      </c>
    </row>
    <row r="357" spans="1:24" ht="15.75" x14ac:dyDescent="0.25">
      <c r="A357" t="str">
        <f>B357&amp;" "&amp;C357</f>
        <v>Adam Clendening</v>
      </c>
      <c r="B357" t="str">
        <f>RIGHT(D357,(LEN(D357)-1)-SEARCH(",",D357,1))</f>
        <v>Adam</v>
      </c>
      <c r="C357" t="str">
        <f>LEFT(D357,SEARCH(",",D357,1)-1)</f>
        <v>Clendening</v>
      </c>
      <c r="D357" s="39" t="s">
        <v>1730</v>
      </c>
      <c r="E357" s="30" t="s">
        <v>14</v>
      </c>
      <c r="F357" s="35">
        <v>0</v>
      </c>
      <c r="G357" s="35" t="s">
        <v>2617</v>
      </c>
      <c r="H357" s="35" t="s">
        <v>2612</v>
      </c>
      <c r="I357" s="35">
        <v>26</v>
      </c>
      <c r="J357" s="35">
        <f>VALUE(COUNTIF(Validation!$A$2:$H$47,D357))</f>
        <v>0</v>
      </c>
      <c r="K357" s="361">
        <f>IF(OR(M357="RFA",M357="UFA",M357="",M357=0),0,M357)</f>
        <v>700000</v>
      </c>
      <c r="L357" s="361">
        <f>IF(OR(N357="RFA",N357="UFA",N357="",N357=0),0,N357)</f>
        <v>700000</v>
      </c>
      <c r="M357" s="358">
        <v>700000</v>
      </c>
      <c r="N357" s="358">
        <v>700000</v>
      </c>
      <c r="O357" s="358" t="s">
        <v>7</v>
      </c>
      <c r="P357" s="358">
        <v>0</v>
      </c>
      <c r="Q357" s="358">
        <v>0</v>
      </c>
      <c r="R357" s="358">
        <v>0</v>
      </c>
      <c r="S357" s="358">
        <v>0</v>
      </c>
      <c r="T357" s="35">
        <f>COUNTIF(M357:S357,"&gt;0")</f>
        <v>2</v>
      </c>
      <c r="V357">
        <f t="shared" si="15"/>
        <v>1</v>
      </c>
      <c r="W357" s="35">
        <f t="shared" si="16"/>
        <v>0</v>
      </c>
      <c r="X357">
        <f t="shared" si="17"/>
        <v>1</v>
      </c>
    </row>
    <row r="358" spans="1:24" ht="15.75" x14ac:dyDescent="0.25">
      <c r="A358" t="str">
        <f>B358&amp;" "&amp;C358</f>
        <v>Doyle Somerby</v>
      </c>
      <c r="B358" t="str">
        <f>RIGHT(D358,(LEN(D358)-1)-SEARCH(",",D358,1))</f>
        <v>Doyle</v>
      </c>
      <c r="C358" t="str">
        <f>LEFT(D358,SEARCH(",",D358,1)-1)</f>
        <v>Somerby</v>
      </c>
      <c r="D358" s="39" t="s">
        <v>1726</v>
      </c>
      <c r="E358" s="30" t="s">
        <v>14</v>
      </c>
      <c r="F358" s="35">
        <v>0</v>
      </c>
      <c r="G358" s="35" t="s">
        <v>82</v>
      </c>
      <c r="H358" s="35" t="s">
        <v>2619</v>
      </c>
      <c r="I358" s="35">
        <v>24</v>
      </c>
      <c r="J358" s="35">
        <f>VALUE(COUNTIF(Validation!$A$2:$H$47,D358))</f>
        <v>0</v>
      </c>
      <c r="K358" s="361">
        <f>IF(OR(M358="RFA",M358="UFA",M358="",M358=0),0,M358)</f>
        <v>700000</v>
      </c>
      <c r="L358" s="361">
        <f>IF(OR(N358="RFA",N358="UFA",N358="",N358=0),0,N358)</f>
        <v>0</v>
      </c>
      <c r="M358" s="358">
        <v>700000</v>
      </c>
      <c r="N358" s="358" t="s">
        <v>8</v>
      </c>
      <c r="O358" s="358">
        <v>0</v>
      </c>
      <c r="P358" s="358">
        <v>0</v>
      </c>
      <c r="Q358" s="358">
        <v>0</v>
      </c>
      <c r="R358" s="358">
        <v>0</v>
      </c>
      <c r="S358" s="362">
        <v>0</v>
      </c>
      <c r="T358" s="35">
        <f>COUNTIF(M358:S358,"&gt;0")</f>
        <v>1</v>
      </c>
      <c r="V358">
        <f t="shared" si="15"/>
        <v>1</v>
      </c>
      <c r="W358" s="35">
        <f t="shared" si="16"/>
        <v>0</v>
      </c>
      <c r="X358">
        <f t="shared" si="17"/>
        <v>0</v>
      </c>
    </row>
    <row r="359" spans="1:24" ht="15.75" x14ac:dyDescent="0.25">
      <c r="A359" t="str">
        <f>B359&amp;" "&amp;C359</f>
        <v>Nathan Gerbe</v>
      </c>
      <c r="B359" t="str">
        <f>RIGHT(D359,(LEN(D359)-1)-SEARCH(",",D359,1))</f>
        <v>Nathan</v>
      </c>
      <c r="C359" t="str">
        <f>LEFT(D359,SEARCH(",",D359,1)-1)</f>
        <v>Gerbe</v>
      </c>
      <c r="D359" s="39" t="s">
        <v>1732</v>
      </c>
      <c r="E359" s="30" t="s">
        <v>14</v>
      </c>
      <c r="F359" s="35">
        <v>0</v>
      </c>
      <c r="G359" s="35" t="s">
        <v>2615</v>
      </c>
      <c r="H359" s="35" t="s">
        <v>2619</v>
      </c>
      <c r="I359" s="35">
        <v>31</v>
      </c>
      <c r="J359" s="35">
        <f>VALUE(COUNTIF(Validation!$A$2:$H$47,D359))</f>
        <v>0</v>
      </c>
      <c r="K359" s="361">
        <f>IF(OR(M359="RFA",M359="UFA",M359="",M359=0),0,M359)</f>
        <v>675000</v>
      </c>
      <c r="L359" s="361">
        <f>IF(OR(N359="RFA",N359="UFA",N359="",N359=0),0,N359)</f>
        <v>0</v>
      </c>
      <c r="M359" s="358">
        <v>675000</v>
      </c>
      <c r="N359" s="358" t="s">
        <v>7</v>
      </c>
      <c r="O359" s="358">
        <v>0</v>
      </c>
      <c r="P359" s="358">
        <v>0</v>
      </c>
      <c r="Q359" s="358">
        <v>0</v>
      </c>
      <c r="R359" s="358">
        <v>0</v>
      </c>
      <c r="S359" s="358">
        <v>0</v>
      </c>
      <c r="T359" s="35">
        <f>COUNTIF(M359:S359,"&gt;0")</f>
        <v>1</v>
      </c>
      <c r="V359">
        <f t="shared" si="15"/>
        <v>1</v>
      </c>
      <c r="W359" s="35">
        <f t="shared" si="16"/>
        <v>0</v>
      </c>
      <c r="X359">
        <f t="shared" si="17"/>
        <v>0</v>
      </c>
    </row>
    <row r="360" spans="1:24" ht="15.75" x14ac:dyDescent="0.25">
      <c r="A360" t="str">
        <f>B360&amp;" "&amp;C360</f>
        <v>Dillon Simpson</v>
      </c>
      <c r="B360" t="str">
        <f>RIGHT(D360,(LEN(D360)-1)-SEARCH(",",D360,1))</f>
        <v>Dillon</v>
      </c>
      <c r="C360" t="str">
        <f>LEFT(D360,SEARCH(",",D360,1)-1)</f>
        <v>Simpson</v>
      </c>
      <c r="D360" s="39" t="s">
        <v>1733</v>
      </c>
      <c r="E360" s="30" t="s">
        <v>14</v>
      </c>
      <c r="F360" s="35">
        <v>0</v>
      </c>
      <c r="G360" s="35" t="s">
        <v>2618</v>
      </c>
      <c r="H360" s="35" t="s">
        <v>2619</v>
      </c>
      <c r="I360" s="35">
        <v>26</v>
      </c>
      <c r="J360" s="35">
        <f>VALUE(COUNTIF(Validation!$A$2:$H$47,D360))</f>
        <v>0</v>
      </c>
      <c r="K360" s="361">
        <f>IF(OR(M360="RFA",M360="UFA",M360="",M360=0),0,M360)</f>
        <v>675000</v>
      </c>
      <c r="L360" s="361">
        <f>IF(OR(N360="RFA",N360="UFA",N360="",N360=0),0,N360)</f>
        <v>0</v>
      </c>
      <c r="M360" s="358">
        <v>675000</v>
      </c>
      <c r="N360" s="358" t="s">
        <v>7</v>
      </c>
      <c r="O360" s="358">
        <v>0</v>
      </c>
      <c r="P360" s="358">
        <v>0</v>
      </c>
      <c r="Q360" s="358">
        <v>0</v>
      </c>
      <c r="R360" s="358">
        <v>0</v>
      </c>
      <c r="S360" s="358">
        <v>0</v>
      </c>
      <c r="T360" s="35">
        <f>COUNTIF(M360:S360,"&gt;0")</f>
        <v>1</v>
      </c>
      <c r="V360">
        <f t="shared" si="15"/>
        <v>1</v>
      </c>
      <c r="W360" s="35">
        <f t="shared" si="16"/>
        <v>0</v>
      </c>
      <c r="X360">
        <f t="shared" si="17"/>
        <v>0</v>
      </c>
    </row>
    <row r="361" spans="1:24" ht="15.75" x14ac:dyDescent="0.25">
      <c r="A361" t="str">
        <f>B361&amp;" "&amp;C361</f>
        <v>Lukas Sedlak</v>
      </c>
      <c r="B361" t="str">
        <f>RIGHT(D361,(LEN(D361)-1)-SEARCH(",",D361,1))</f>
        <v>Lukas</v>
      </c>
      <c r="C361" t="str">
        <f>LEFT(D361,SEARCH(",",D361,1)-1)</f>
        <v>Sedlak</v>
      </c>
      <c r="D361" s="39" t="s">
        <v>1701</v>
      </c>
      <c r="E361" s="30" t="s">
        <v>14</v>
      </c>
      <c r="F361" s="35">
        <v>0</v>
      </c>
      <c r="G361" s="35" t="s">
        <v>2639</v>
      </c>
      <c r="H361" s="35" t="s">
        <v>2612</v>
      </c>
      <c r="I361" s="35">
        <v>26</v>
      </c>
      <c r="J361" s="35">
        <f>VALUE(COUNTIF(Validation!$A$2:$H$47,D361))</f>
        <v>0</v>
      </c>
      <c r="K361" s="361">
        <f>IF(OR(M361="RFA",M361="UFA",M361="",M361=0),0,M361)</f>
        <v>0</v>
      </c>
      <c r="L361" s="361">
        <f>IF(OR(N361="RFA",N361="UFA",N361="",N361=0),0,N361)</f>
        <v>0</v>
      </c>
      <c r="M361" s="358" t="s">
        <v>8</v>
      </c>
      <c r="N361" s="358">
        <v>0</v>
      </c>
      <c r="O361" s="358">
        <v>0</v>
      </c>
      <c r="P361" s="358">
        <v>0</v>
      </c>
      <c r="Q361" s="358">
        <v>0</v>
      </c>
      <c r="R361" s="358">
        <v>0</v>
      </c>
      <c r="S361" s="358">
        <v>0</v>
      </c>
      <c r="T361" s="35">
        <f>COUNTIF(M361:S361,"&gt;0")</f>
        <v>0</v>
      </c>
      <c r="V361">
        <f t="shared" si="15"/>
        <v>1</v>
      </c>
      <c r="W361" s="35">
        <f t="shared" si="16"/>
        <v>0</v>
      </c>
      <c r="X361">
        <f t="shared" si="17"/>
        <v>1</v>
      </c>
    </row>
    <row r="362" spans="1:24" ht="15.75" x14ac:dyDescent="0.25">
      <c r="A362" t="str">
        <f>B362&amp;" "&amp;C362</f>
        <v>Scott Harrington</v>
      </c>
      <c r="B362" t="str">
        <f>RIGHT(D362,(LEN(D362)-1)-SEARCH(",",D362,1))</f>
        <v>Scott</v>
      </c>
      <c r="C362" t="str">
        <f>LEFT(D362,SEARCH(",",D362,1)-1)</f>
        <v>Harrington</v>
      </c>
      <c r="D362" s="39" t="s">
        <v>1710</v>
      </c>
      <c r="E362" s="30" t="s">
        <v>14</v>
      </c>
      <c r="F362" s="35">
        <v>0</v>
      </c>
      <c r="G362" s="35" t="s">
        <v>2618</v>
      </c>
      <c r="H362" s="35" t="s">
        <v>2612</v>
      </c>
      <c r="I362" s="35">
        <v>26</v>
      </c>
      <c r="J362" s="35">
        <f>VALUE(COUNTIF(Validation!$A$2:$H$47,D362))</f>
        <v>0</v>
      </c>
      <c r="K362" s="361">
        <f>IF(OR(M362="RFA",M362="UFA",M362="",M362=0),0,M362)</f>
        <v>0</v>
      </c>
      <c r="L362" s="361">
        <f>IF(OR(N362="RFA",N362="UFA",N362="",N362=0),0,N362)</f>
        <v>0</v>
      </c>
      <c r="M362" s="358" t="s">
        <v>8</v>
      </c>
      <c r="N362" s="358">
        <v>0</v>
      </c>
      <c r="O362" s="358">
        <v>0</v>
      </c>
      <c r="P362" s="358">
        <v>0</v>
      </c>
      <c r="Q362" s="358">
        <v>0</v>
      </c>
      <c r="R362" s="358">
        <v>0</v>
      </c>
      <c r="S362" s="358">
        <v>0</v>
      </c>
      <c r="T362" s="35">
        <f>COUNTIF(M362:S362,"&gt;0")</f>
        <v>0</v>
      </c>
      <c r="V362">
        <f t="shared" si="15"/>
        <v>1</v>
      </c>
      <c r="W362" s="35">
        <f t="shared" si="16"/>
        <v>0</v>
      </c>
      <c r="X362">
        <f t="shared" si="17"/>
        <v>1</v>
      </c>
    </row>
    <row r="363" spans="1:24" ht="15.75" x14ac:dyDescent="0.25">
      <c r="A363" t="str">
        <f>B363&amp;" "&amp;C363</f>
        <v>Zachary Werenski</v>
      </c>
      <c r="B363" t="str">
        <f>RIGHT(D363,(LEN(D363)-1)-SEARCH(",",D363,1))</f>
        <v>Zachary</v>
      </c>
      <c r="C363" t="str">
        <f>LEFT(D363,SEARCH(",",D363,1)-1)</f>
        <v>Werenski</v>
      </c>
      <c r="D363" s="39" t="s">
        <v>1708</v>
      </c>
      <c r="E363" s="30" t="s">
        <v>14</v>
      </c>
      <c r="F363" s="35">
        <v>0</v>
      </c>
      <c r="G363" s="35" t="s">
        <v>2618</v>
      </c>
      <c r="H363" s="35" t="s">
        <v>2612</v>
      </c>
      <c r="I363" s="35">
        <v>21</v>
      </c>
      <c r="J363" s="35">
        <f>VALUE(COUNTIF(Validation!$A$2:$H$47,D363))</f>
        <v>0</v>
      </c>
      <c r="K363" s="361">
        <f>IF(OR(M363="RFA",M363="UFA",M363="",M363=0),0,M363)</f>
        <v>0</v>
      </c>
      <c r="L363" s="361">
        <f>IF(OR(N363="RFA",N363="UFA",N363="",N363=0),0,N363)</f>
        <v>0</v>
      </c>
      <c r="M363" s="358" t="s">
        <v>8</v>
      </c>
      <c r="N363" s="358">
        <v>0</v>
      </c>
      <c r="O363" s="358">
        <v>0</v>
      </c>
      <c r="P363" s="358">
        <v>0</v>
      </c>
      <c r="Q363" s="358">
        <v>0</v>
      </c>
      <c r="R363" s="358">
        <v>0</v>
      </c>
      <c r="S363" s="358">
        <v>0</v>
      </c>
      <c r="T363" s="35">
        <f>COUNTIF(M363:S363,"&gt;0")</f>
        <v>0</v>
      </c>
      <c r="V363">
        <f t="shared" si="15"/>
        <v>1</v>
      </c>
      <c r="W363" s="35">
        <f t="shared" si="16"/>
        <v>0</v>
      </c>
      <c r="X363">
        <f t="shared" si="17"/>
        <v>1</v>
      </c>
    </row>
    <row r="364" spans="1:24" ht="15.75" x14ac:dyDescent="0.25">
      <c r="A364" t="str">
        <f>B364&amp;" "&amp;C364</f>
        <v>Justin Scott</v>
      </c>
      <c r="B364" t="str">
        <f>RIGHT(D364,(LEN(D364)-1)-SEARCH(",",D364,1))</f>
        <v>Justin</v>
      </c>
      <c r="C364" t="str">
        <f>LEFT(D364,SEARCH(",",D364,1)-1)</f>
        <v>Scott</v>
      </c>
      <c r="D364" s="39" t="s">
        <v>1723</v>
      </c>
      <c r="E364" s="30" t="s">
        <v>14</v>
      </c>
      <c r="F364" s="35">
        <v>0</v>
      </c>
      <c r="G364" s="35" t="s">
        <v>2627</v>
      </c>
      <c r="H364" s="35" t="s">
        <v>2619</v>
      </c>
      <c r="I364" s="35">
        <v>23</v>
      </c>
      <c r="J364" s="35">
        <f>VALUE(COUNTIF(Validation!$A$2:$H$47,D364))</f>
        <v>0</v>
      </c>
      <c r="K364" s="361">
        <f>IF(OR(M364="RFA",M364="UFA",M364="",M364=0),0,M364)</f>
        <v>0</v>
      </c>
      <c r="L364" s="361">
        <f>IF(OR(N364="RFA",N364="UFA",N364="",N364=0),0,N364)</f>
        <v>0</v>
      </c>
      <c r="M364" s="358" t="s">
        <v>8</v>
      </c>
      <c r="N364" s="358">
        <v>0</v>
      </c>
      <c r="O364" s="358">
        <v>0</v>
      </c>
      <c r="P364" s="358">
        <v>0</v>
      </c>
      <c r="Q364" s="358">
        <v>0</v>
      </c>
      <c r="R364" s="358">
        <v>0</v>
      </c>
      <c r="S364" s="358">
        <v>0</v>
      </c>
      <c r="T364" s="35">
        <f>COUNTIF(M364:S364,"&gt;0")</f>
        <v>0</v>
      </c>
      <c r="V364">
        <f t="shared" si="15"/>
        <v>1</v>
      </c>
      <c r="W364" s="35">
        <f t="shared" si="16"/>
        <v>0</v>
      </c>
      <c r="X364">
        <f t="shared" si="17"/>
        <v>1</v>
      </c>
    </row>
    <row r="365" spans="1:24" ht="15.75" x14ac:dyDescent="0.25">
      <c r="A365" t="str">
        <f>B365&amp;" "&amp;C365</f>
        <v>Sonny Milano</v>
      </c>
      <c r="B365" t="str">
        <f>RIGHT(D365,(LEN(D365)-1)-SEARCH(",",D365,1))</f>
        <v>Sonny</v>
      </c>
      <c r="C365" t="str">
        <f>LEFT(D365,SEARCH(",",D365,1)-1)</f>
        <v>Milano</v>
      </c>
      <c r="D365" s="39" t="s">
        <v>1700</v>
      </c>
      <c r="E365" s="30" t="s">
        <v>14</v>
      </c>
      <c r="F365" s="35">
        <v>0</v>
      </c>
      <c r="G365" s="35" t="s">
        <v>2613</v>
      </c>
      <c r="H365" s="35" t="s">
        <v>2619</v>
      </c>
      <c r="I365" s="35">
        <v>23</v>
      </c>
      <c r="J365" s="35">
        <f>VALUE(COUNTIF(Validation!$A$2:$H$47,D365))</f>
        <v>0</v>
      </c>
      <c r="K365" s="361">
        <f>IF(OR(M365="RFA",M365="UFA",M365="",M365=0),0,M365)</f>
        <v>0</v>
      </c>
      <c r="L365" s="361">
        <f>IF(OR(N365="RFA",N365="UFA",N365="",N365=0),0,N365)</f>
        <v>0</v>
      </c>
      <c r="M365" s="358" t="s">
        <v>8</v>
      </c>
      <c r="N365" s="358">
        <v>0</v>
      </c>
      <c r="O365" s="358">
        <v>0</v>
      </c>
      <c r="P365" s="358">
        <v>0</v>
      </c>
      <c r="Q365" s="358">
        <v>0</v>
      </c>
      <c r="R365" s="358">
        <v>0</v>
      </c>
      <c r="S365" s="358">
        <v>0</v>
      </c>
      <c r="T365" s="35">
        <f>COUNTIF(M365:S365,"&gt;0")</f>
        <v>0</v>
      </c>
      <c r="V365">
        <f t="shared" si="15"/>
        <v>1</v>
      </c>
      <c r="W365" s="35">
        <f t="shared" si="16"/>
        <v>0</v>
      </c>
      <c r="X365">
        <f t="shared" si="17"/>
        <v>1</v>
      </c>
    </row>
    <row r="366" spans="1:24" ht="15.75" x14ac:dyDescent="0.25">
      <c r="A366" t="str">
        <f>B366&amp;" "&amp;C366</f>
        <v>Ryan MacInnis</v>
      </c>
      <c r="B366" t="str">
        <f>RIGHT(D366,(LEN(D366)-1)-SEARCH(",",D366,1))</f>
        <v>Ryan</v>
      </c>
      <c r="C366" t="str">
        <f>LEFT(D366,SEARCH(",",D366,1)-1)</f>
        <v>MacInnis</v>
      </c>
      <c r="D366" s="39" t="s">
        <v>1720</v>
      </c>
      <c r="E366" s="30" t="s">
        <v>14</v>
      </c>
      <c r="F366" s="35">
        <v>0</v>
      </c>
      <c r="G366" s="35" t="s">
        <v>73</v>
      </c>
      <c r="H366" s="35" t="s">
        <v>2619</v>
      </c>
      <c r="I366" s="35">
        <v>23</v>
      </c>
      <c r="J366" s="35">
        <f>VALUE(COUNTIF(Validation!$A$2:$H$47,D366))</f>
        <v>0</v>
      </c>
      <c r="K366" s="361">
        <f>IF(OR(M366="RFA",M366="UFA",M366="",M366=0),0,M366)</f>
        <v>0</v>
      </c>
      <c r="L366" s="361">
        <f>IF(OR(N366="RFA",N366="UFA",N366="",N366=0),0,N366)</f>
        <v>0</v>
      </c>
      <c r="M366" s="358" t="s">
        <v>8</v>
      </c>
      <c r="N366" s="358">
        <v>0</v>
      </c>
      <c r="O366" s="358">
        <v>0</v>
      </c>
      <c r="P366" s="358">
        <v>0</v>
      </c>
      <c r="Q366" s="358">
        <v>0</v>
      </c>
      <c r="R366" s="358">
        <v>0</v>
      </c>
      <c r="S366" s="358">
        <v>0</v>
      </c>
      <c r="T366" s="35">
        <f>COUNTIF(M366:S366,"&gt;0")</f>
        <v>0</v>
      </c>
      <c r="V366">
        <f t="shared" si="15"/>
        <v>1</v>
      </c>
      <c r="W366" s="35">
        <f t="shared" si="16"/>
        <v>0</v>
      </c>
      <c r="X366">
        <f t="shared" si="17"/>
        <v>1</v>
      </c>
    </row>
    <row r="367" spans="1:24" ht="15.75" x14ac:dyDescent="0.25">
      <c r="A367" t="str">
        <f>B367&amp;" "&amp;C367</f>
        <v>Nathan MacKinnon</v>
      </c>
      <c r="B367" t="str">
        <f>RIGHT(D367,(LEN(D367)-1)-SEARCH(",",D367,1))</f>
        <v>Nathan</v>
      </c>
      <c r="C367" t="str">
        <f>LEFT(D367,SEARCH(",",D367,1)-1)</f>
        <v>MacKinnon</v>
      </c>
      <c r="D367" s="14" t="s">
        <v>2924</v>
      </c>
      <c r="E367" s="30" t="s">
        <v>15</v>
      </c>
      <c r="F367" s="35">
        <v>0</v>
      </c>
      <c r="G367" s="35" t="s">
        <v>2621</v>
      </c>
      <c r="H367" s="35" t="s">
        <v>2612</v>
      </c>
      <c r="I367" s="35">
        <v>23</v>
      </c>
      <c r="J367" s="35">
        <f>VALUE(COUNTIF(Validation!$A$2:$H$47,D367))</f>
        <v>0</v>
      </c>
      <c r="K367" s="361">
        <f>IF(OR(M367="RFA",M367="UFA",M367="",M367=0),0,M367)</f>
        <v>6300000</v>
      </c>
      <c r="L367" s="361">
        <f>IF(OR(N367="RFA",N367="UFA",N367="",N367=0),0,N367)</f>
        <v>6300000</v>
      </c>
      <c r="M367" s="358">
        <v>6300000</v>
      </c>
      <c r="N367" s="358">
        <v>6300000</v>
      </c>
      <c r="O367" s="358">
        <v>6300000</v>
      </c>
      <c r="P367" s="358">
        <v>6300000</v>
      </c>
      <c r="Q367" s="358" t="s">
        <v>7</v>
      </c>
      <c r="R367" s="358">
        <v>0</v>
      </c>
      <c r="S367" s="358">
        <v>0</v>
      </c>
      <c r="T367" s="35">
        <f>COUNTIF(M367:S367,"&gt;0")</f>
        <v>4</v>
      </c>
      <c r="V367">
        <f t="shared" si="15"/>
        <v>1</v>
      </c>
      <c r="W367" s="35">
        <f t="shared" si="16"/>
        <v>0</v>
      </c>
      <c r="X367">
        <f t="shared" si="17"/>
        <v>1</v>
      </c>
    </row>
    <row r="368" spans="1:24" ht="15.75" x14ac:dyDescent="0.25">
      <c r="A368" t="str">
        <f>B368&amp;" "&amp;C368</f>
        <v>Erik Johnson</v>
      </c>
      <c r="B368" t="str">
        <f>RIGHT(D368,(LEN(D368)-1)-SEARCH(",",D368,1))</f>
        <v>Erik</v>
      </c>
      <c r="C368" t="str">
        <f>LEFT(D368,SEARCH(",",D368,1)-1)</f>
        <v>Johnson</v>
      </c>
      <c r="D368" s="39" t="s">
        <v>2925</v>
      </c>
      <c r="E368" s="30" t="s">
        <v>15</v>
      </c>
      <c r="F368" s="35" t="s">
        <v>379</v>
      </c>
      <c r="G368" s="35" t="s">
        <v>2617</v>
      </c>
      <c r="H368" s="35" t="s">
        <v>2612</v>
      </c>
      <c r="I368" s="35">
        <v>31</v>
      </c>
      <c r="J368" s="35">
        <f>VALUE(COUNTIF(Validation!$A$2:$H$47,D368))</f>
        <v>0</v>
      </c>
      <c r="K368" s="361">
        <f>IF(OR(M368="RFA",M368="UFA",M368="",M368=0),0,M368)</f>
        <v>6000000</v>
      </c>
      <c r="L368" s="361">
        <f>IF(OR(N368="RFA",N368="UFA",N368="",N368=0),0,N368)</f>
        <v>6000000</v>
      </c>
      <c r="M368" s="358">
        <v>6000000</v>
      </c>
      <c r="N368" s="358">
        <v>6000000</v>
      </c>
      <c r="O368" s="358">
        <v>6000000</v>
      </c>
      <c r="P368" s="358">
        <v>6000000</v>
      </c>
      <c r="Q368" s="358" t="s">
        <v>7</v>
      </c>
      <c r="R368" s="358">
        <v>0</v>
      </c>
      <c r="S368" s="358">
        <v>0</v>
      </c>
      <c r="T368" s="35">
        <f>COUNTIF(M368:S368,"&gt;0")</f>
        <v>4</v>
      </c>
      <c r="V368">
        <f t="shared" si="15"/>
        <v>1</v>
      </c>
      <c r="W368" s="35">
        <f t="shared" si="16"/>
        <v>0</v>
      </c>
      <c r="X368">
        <f t="shared" si="17"/>
        <v>1</v>
      </c>
    </row>
    <row r="369" spans="1:24" ht="15.75" x14ac:dyDescent="0.25">
      <c r="A369" t="str">
        <f>B369&amp;" "&amp;C369</f>
        <v>Gabriel Landeskog</v>
      </c>
      <c r="B369" t="str">
        <f>RIGHT(D369,(LEN(D369)-1)-SEARCH(",",D369,1))</f>
        <v>Gabriel</v>
      </c>
      <c r="C369" t="str">
        <f>LEFT(D369,SEARCH(",",D369,1)-1)</f>
        <v>Landeskog</v>
      </c>
      <c r="D369" s="14" t="s">
        <v>2926</v>
      </c>
      <c r="E369" s="30" t="s">
        <v>15</v>
      </c>
      <c r="F369" s="35" t="s">
        <v>390</v>
      </c>
      <c r="G369" s="35" t="s">
        <v>2613</v>
      </c>
      <c r="H369" s="35" t="s">
        <v>2612</v>
      </c>
      <c r="I369" s="35">
        <v>26</v>
      </c>
      <c r="K369" s="361">
        <f>IF(OR(M369="RFA",M369="UFA",M369="",M369=0),0,M369)</f>
        <v>5571429</v>
      </c>
      <c r="L369" s="361">
        <f>IF(OR(N369="RFA",N369="UFA",N369="",N369=0),0,N369)</f>
        <v>5571429</v>
      </c>
      <c r="M369" s="358">
        <v>5571429</v>
      </c>
      <c r="N369" s="358">
        <v>5571429</v>
      </c>
      <c r="O369" s="358" t="s">
        <v>7</v>
      </c>
      <c r="P369" s="358">
        <v>0</v>
      </c>
      <c r="Q369" s="358">
        <v>0</v>
      </c>
      <c r="R369" s="358">
        <v>0</v>
      </c>
      <c r="S369" s="358">
        <v>0</v>
      </c>
      <c r="T369" s="35">
        <f>COUNTIF(M369:S369,"&gt;0")</f>
        <v>2</v>
      </c>
      <c r="V369">
        <f t="shared" si="15"/>
        <v>1</v>
      </c>
      <c r="W369" s="35">
        <f t="shared" si="16"/>
        <v>0</v>
      </c>
      <c r="X369">
        <f t="shared" si="17"/>
        <v>1</v>
      </c>
    </row>
    <row r="370" spans="1:24" ht="15.75" x14ac:dyDescent="0.25">
      <c r="A370" t="str">
        <f>B370&amp;" "&amp;C370</f>
        <v>Nazem Kadri</v>
      </c>
      <c r="B370" t="str">
        <f>RIGHT(D370,(LEN(D370)-1)-SEARCH(",",D370,1))</f>
        <v>Nazem</v>
      </c>
      <c r="C370" t="str">
        <f>LEFT(D370,SEARCH(",",D370,1)-1)</f>
        <v>Kadri</v>
      </c>
      <c r="D370" s="14" t="s">
        <v>1617</v>
      </c>
      <c r="E370" s="30" t="s">
        <v>15</v>
      </c>
      <c r="F370" s="35" t="s">
        <v>390</v>
      </c>
      <c r="G370" s="35" t="s">
        <v>73</v>
      </c>
      <c r="H370" s="35" t="s">
        <v>2612</v>
      </c>
      <c r="I370" s="35">
        <v>28</v>
      </c>
      <c r="K370" s="361">
        <f>IF(OR(M370="RFA",M370="UFA",M370="",M370=0),0,M370)</f>
        <v>4500000</v>
      </c>
      <c r="L370" s="361">
        <f>IF(OR(N370="RFA",N370="UFA",N370="",N370=0),0,N370)</f>
        <v>4500000</v>
      </c>
      <c r="M370" s="358">
        <v>4500000</v>
      </c>
      <c r="N370" s="358">
        <v>4500000</v>
      </c>
      <c r="O370" s="358">
        <v>4500000</v>
      </c>
      <c r="P370" s="358" t="s">
        <v>7</v>
      </c>
      <c r="Q370" s="358">
        <v>0</v>
      </c>
      <c r="R370" s="358">
        <v>0</v>
      </c>
      <c r="S370" s="358">
        <v>0</v>
      </c>
      <c r="T370" s="35">
        <f>COUNTIF(M370:S370,"&gt;0")</f>
        <v>3</v>
      </c>
      <c r="V370">
        <f t="shared" si="15"/>
        <v>1</v>
      </c>
      <c r="W370" s="35">
        <f t="shared" si="16"/>
        <v>0</v>
      </c>
      <c r="X370">
        <f t="shared" si="17"/>
        <v>1</v>
      </c>
    </row>
    <row r="371" spans="1:24" ht="15.75" x14ac:dyDescent="0.25">
      <c r="A371" t="str">
        <f>B371&amp;" "&amp;C371</f>
        <v>Ian Cole</v>
      </c>
      <c r="B371" t="str">
        <f>RIGHT(D371,(LEN(D371)-1)-SEARCH(",",D371,1))</f>
        <v>Ian</v>
      </c>
      <c r="C371" t="str">
        <f>LEFT(D371,SEARCH(",",D371,1)-1)</f>
        <v>Cole</v>
      </c>
      <c r="D371" s="39" t="s">
        <v>1995</v>
      </c>
      <c r="E371" s="30" t="s">
        <v>15</v>
      </c>
      <c r="F371" s="35">
        <v>0</v>
      </c>
      <c r="G371" s="35" t="s">
        <v>2618</v>
      </c>
      <c r="H371" s="35" t="s">
        <v>2612</v>
      </c>
      <c r="I371" s="35">
        <v>30</v>
      </c>
      <c r="J371" s="35">
        <f>VALUE(COUNTIF(Validation!$A$2:$H$47,D371))</f>
        <v>0</v>
      </c>
      <c r="K371" s="361">
        <f>IF(OR(M371="RFA",M371="UFA",M371="",M371=0),0,M371)</f>
        <v>4250000</v>
      </c>
      <c r="L371" s="361">
        <f>IF(OR(N371="RFA",N371="UFA",N371="",N371=0),0,N371)</f>
        <v>4250000</v>
      </c>
      <c r="M371" s="358">
        <v>4250000</v>
      </c>
      <c r="N371" s="358">
        <v>4250000</v>
      </c>
      <c r="O371" s="358" t="s">
        <v>7</v>
      </c>
      <c r="P371" s="358">
        <v>0</v>
      </c>
      <c r="Q371" s="358">
        <v>0</v>
      </c>
      <c r="R371" s="358">
        <v>0</v>
      </c>
      <c r="S371" s="358">
        <v>0</v>
      </c>
      <c r="T371" s="35">
        <f>COUNTIF(M371:S371,"&gt;0")</f>
        <v>2</v>
      </c>
      <c r="V371">
        <f t="shared" si="15"/>
        <v>1</v>
      </c>
      <c r="W371" s="35">
        <f t="shared" si="16"/>
        <v>0</v>
      </c>
      <c r="X371">
        <f t="shared" si="17"/>
        <v>1</v>
      </c>
    </row>
    <row r="372" spans="1:24" ht="15.75" x14ac:dyDescent="0.25">
      <c r="A372" t="str">
        <f>B372&amp;" "&amp;C372</f>
        <v>Joonas Donskoi</v>
      </c>
      <c r="B372" t="str">
        <f>RIGHT(D372,(LEN(D372)-1)-SEARCH(",",D372,1))</f>
        <v>Joonas</v>
      </c>
      <c r="C372" t="str">
        <f>LEFT(D372,SEARCH(",",D372,1)-1)</f>
        <v>Donskoi</v>
      </c>
      <c r="D372" s="14" t="s">
        <v>2393</v>
      </c>
      <c r="E372" s="30" t="s">
        <v>15</v>
      </c>
      <c r="F372" s="35">
        <v>0</v>
      </c>
      <c r="G372" s="35" t="s">
        <v>2611</v>
      </c>
      <c r="H372" s="35" t="s">
        <v>2612</v>
      </c>
      <c r="I372" s="35">
        <v>27</v>
      </c>
      <c r="K372" s="361">
        <f>IF(OR(M372="RFA",M372="UFA",M372="",M372=0),0,M372)</f>
        <v>3900000</v>
      </c>
      <c r="L372" s="361">
        <f>IF(OR(N372="RFA",N372="UFA",N372="",N372=0),0,N372)</f>
        <v>3900000</v>
      </c>
      <c r="M372" s="358">
        <v>3900000</v>
      </c>
      <c r="N372" s="358">
        <v>3900000</v>
      </c>
      <c r="O372" s="358">
        <v>3900000</v>
      </c>
      <c r="P372" s="358">
        <v>3900000</v>
      </c>
      <c r="Q372" s="358" t="s">
        <v>7</v>
      </c>
      <c r="R372" s="358">
        <v>0</v>
      </c>
      <c r="S372" s="358">
        <v>0</v>
      </c>
      <c r="T372" s="35">
        <f>COUNTIF(M372:S372,"&gt;0")</f>
        <v>4</v>
      </c>
      <c r="V372">
        <f t="shared" si="15"/>
        <v>1</v>
      </c>
      <c r="W372" s="35">
        <f t="shared" si="16"/>
        <v>0</v>
      </c>
      <c r="X372">
        <f t="shared" si="17"/>
        <v>1</v>
      </c>
    </row>
    <row r="373" spans="1:24" ht="15.75" x14ac:dyDescent="0.25">
      <c r="A373" t="str">
        <f>B373&amp;" "&amp;C373</f>
        <v>Philipp Grubauer</v>
      </c>
      <c r="B373" t="str">
        <f>RIGHT(D373,(LEN(D373)-1)-SEARCH(",",D373,1))</f>
        <v>Philipp</v>
      </c>
      <c r="C373" t="str">
        <f>LEFT(D373,SEARCH(",",D373,1)-1)</f>
        <v>Grubauer</v>
      </c>
      <c r="D373" s="39" t="s">
        <v>2002</v>
      </c>
      <c r="E373" s="30" t="s">
        <v>15</v>
      </c>
      <c r="F373" s="35">
        <v>0</v>
      </c>
      <c r="G373" s="9" t="s">
        <v>128</v>
      </c>
      <c r="H373" s="9" t="s">
        <v>2612</v>
      </c>
      <c r="I373" s="9">
        <v>27</v>
      </c>
      <c r="J373" s="35">
        <f>VALUE(COUNTIF(Validation!$A$2:$H$47,D373))</f>
        <v>0</v>
      </c>
      <c r="K373" s="361">
        <f>IF(OR(M373="RFA",M373="UFA",M373="",M373=0),0,M373)</f>
        <v>3333333</v>
      </c>
      <c r="L373" s="361">
        <f>IF(OR(N373="RFA",N373="UFA",N373="",N373=0),0,N373)</f>
        <v>3333333</v>
      </c>
      <c r="M373" s="358">
        <v>3333333</v>
      </c>
      <c r="N373" s="358">
        <v>3333333</v>
      </c>
      <c r="O373" s="358" t="s">
        <v>7</v>
      </c>
      <c r="P373" s="358">
        <v>0</v>
      </c>
      <c r="Q373" s="358">
        <v>0</v>
      </c>
      <c r="R373" s="358">
        <v>0</v>
      </c>
      <c r="S373" s="358">
        <v>0</v>
      </c>
      <c r="T373" s="35">
        <f>COUNTIF(M373:S373,"&gt;0")</f>
        <v>2</v>
      </c>
      <c r="V373">
        <f t="shared" si="15"/>
        <v>1</v>
      </c>
      <c r="W373" s="35">
        <f t="shared" si="16"/>
        <v>0</v>
      </c>
      <c r="X373">
        <f t="shared" si="17"/>
        <v>1</v>
      </c>
    </row>
    <row r="374" spans="1:24" ht="15.75" x14ac:dyDescent="0.25">
      <c r="A374" t="str">
        <f>B374&amp;" "&amp;C374</f>
        <v>Cale Makar</v>
      </c>
      <c r="B374" t="str">
        <f>RIGHT(D374,(LEN(D374)-1)-SEARCH(",",D374,1))</f>
        <v>Cale</v>
      </c>
      <c r="C374" t="str">
        <f>LEFT(D374,SEARCH(",",D374,1)-1)</f>
        <v>Makar</v>
      </c>
      <c r="D374" s="39" t="s">
        <v>2883</v>
      </c>
      <c r="E374" s="30" t="s">
        <v>15</v>
      </c>
      <c r="F374" s="35" t="s">
        <v>395</v>
      </c>
      <c r="G374" s="9" t="s">
        <v>2617</v>
      </c>
      <c r="H374" s="9" t="s">
        <v>2612</v>
      </c>
      <c r="I374" s="9">
        <v>20</v>
      </c>
      <c r="J374" s="35">
        <f>VALUE(COUNTIF(Validation!$A$2:$H$47,D374))</f>
        <v>0</v>
      </c>
      <c r="K374" s="361">
        <f>IF(OR(M374="RFA",M374="UFA",M374="",M374=0),0,M374)</f>
        <v>2854166</v>
      </c>
      <c r="L374" s="361">
        <f>IF(OR(N374="RFA",N374="UFA",N374="",N374=0),0,N374)</f>
        <v>2854166</v>
      </c>
      <c r="M374" s="358">
        <v>2854166</v>
      </c>
      <c r="N374" s="358">
        <v>2854166</v>
      </c>
      <c r="O374" s="358" t="s">
        <v>8</v>
      </c>
      <c r="P374" s="358">
        <v>0</v>
      </c>
      <c r="Q374" s="358">
        <v>0</v>
      </c>
      <c r="R374" s="358">
        <v>0</v>
      </c>
      <c r="S374" s="358">
        <v>0</v>
      </c>
      <c r="T374" s="35">
        <f>COUNTIF(M374:S374,"&gt;0")</f>
        <v>2</v>
      </c>
      <c r="V374">
        <f t="shared" si="15"/>
        <v>1</v>
      </c>
      <c r="W374" s="35">
        <f t="shared" si="16"/>
        <v>1</v>
      </c>
      <c r="X374">
        <f t="shared" si="17"/>
        <v>1</v>
      </c>
    </row>
    <row r="375" spans="1:24" ht="15.75" x14ac:dyDescent="0.25">
      <c r="A375" t="str">
        <f>B375&amp;" "&amp;C375</f>
        <v>Matt Calvert</v>
      </c>
      <c r="B375" t="str">
        <f>RIGHT(D375,(LEN(D375)-1)-SEARCH(",",D375,1))</f>
        <v>Matt</v>
      </c>
      <c r="C375" t="str">
        <f>LEFT(D375,SEARCH(",",D375,1)-1)</f>
        <v>Calvert</v>
      </c>
      <c r="D375" s="14" t="s">
        <v>1987</v>
      </c>
      <c r="E375" s="30" t="s">
        <v>15</v>
      </c>
      <c r="F375" s="35">
        <v>0</v>
      </c>
      <c r="G375" s="35" t="s">
        <v>2615</v>
      </c>
      <c r="H375" s="35" t="s">
        <v>2612</v>
      </c>
      <c r="I375" s="35">
        <v>29</v>
      </c>
      <c r="K375" s="361">
        <f>IF(OR(M375="RFA",M375="UFA",M375="",M375=0),0,M375)</f>
        <v>2850000</v>
      </c>
      <c r="L375" s="361">
        <f>IF(OR(N375="RFA",N375="UFA",N375="",N375=0),0,N375)</f>
        <v>2850000</v>
      </c>
      <c r="M375" s="358">
        <v>2850000</v>
      </c>
      <c r="N375" s="358">
        <v>2850000</v>
      </c>
      <c r="O375" s="358" t="s">
        <v>7</v>
      </c>
      <c r="P375" s="358">
        <v>0</v>
      </c>
      <c r="Q375" s="358">
        <v>0</v>
      </c>
      <c r="R375" s="358">
        <v>0</v>
      </c>
      <c r="S375" s="358">
        <v>0</v>
      </c>
      <c r="T375" s="35">
        <f>COUNTIF(M375:S375,"&gt;0")</f>
        <v>2</v>
      </c>
      <c r="V375">
        <f t="shared" si="15"/>
        <v>1</v>
      </c>
      <c r="W375" s="35">
        <f t="shared" si="16"/>
        <v>0</v>
      </c>
      <c r="X375">
        <f t="shared" si="17"/>
        <v>1</v>
      </c>
    </row>
    <row r="376" spans="1:24" ht="15.75" x14ac:dyDescent="0.25">
      <c r="A376" t="str">
        <f>B376&amp;" "&amp;C376</f>
        <v>Colin Wilson</v>
      </c>
      <c r="B376" t="str">
        <f>RIGHT(D376,(LEN(D376)-1)-SEARCH(",",D376,1))</f>
        <v>Colin</v>
      </c>
      <c r="C376" t="str">
        <f>LEFT(D376,SEARCH(",",D376,1)-1)</f>
        <v>Wilson</v>
      </c>
      <c r="D376" s="14" t="s">
        <v>1986</v>
      </c>
      <c r="E376" s="30" t="s">
        <v>15</v>
      </c>
      <c r="F376" s="35">
        <v>0</v>
      </c>
      <c r="G376" s="35" t="s">
        <v>2626</v>
      </c>
      <c r="H376" s="35" t="s">
        <v>2612</v>
      </c>
      <c r="I376" s="35">
        <v>29</v>
      </c>
      <c r="K376" s="361">
        <f>IF(OR(M376="RFA",M376="UFA",M376="",M376=0),0,M376)</f>
        <v>2600000</v>
      </c>
      <c r="L376" s="361">
        <f>IF(OR(N376="RFA",N376="UFA",N376="",N376=0),0,N376)</f>
        <v>0</v>
      </c>
      <c r="M376" s="358">
        <v>2600000</v>
      </c>
      <c r="N376" s="358" t="s">
        <v>7</v>
      </c>
      <c r="O376" s="358">
        <v>0</v>
      </c>
      <c r="P376" s="358">
        <v>0</v>
      </c>
      <c r="Q376" s="358">
        <v>0</v>
      </c>
      <c r="R376" s="358">
        <v>0</v>
      </c>
      <c r="S376" s="358">
        <v>0</v>
      </c>
      <c r="T376" s="35">
        <f>COUNTIF(M376:S376,"&gt;0")</f>
        <v>1</v>
      </c>
      <c r="V376">
        <f t="shared" si="15"/>
        <v>1</v>
      </c>
      <c r="W376" s="35">
        <f t="shared" si="16"/>
        <v>0</v>
      </c>
      <c r="X376">
        <f t="shared" si="17"/>
        <v>0</v>
      </c>
    </row>
    <row r="377" spans="1:24" ht="15.75" x14ac:dyDescent="0.25">
      <c r="A377" t="str">
        <f>B377&amp;" "&amp;C377</f>
        <v>Matt Nieto</v>
      </c>
      <c r="B377" t="str">
        <f>RIGHT(D377,(LEN(D377)-1)-SEARCH(",",D377,1))</f>
        <v>Matt</v>
      </c>
      <c r="C377" t="str">
        <f>LEFT(D377,SEARCH(",",D377,1)-1)</f>
        <v>Nieto</v>
      </c>
      <c r="D377" s="14" t="s">
        <v>1988</v>
      </c>
      <c r="E377" s="30" t="s">
        <v>15</v>
      </c>
      <c r="F377" s="35">
        <v>0</v>
      </c>
      <c r="G377" s="35" t="s">
        <v>2615</v>
      </c>
      <c r="H377" s="35" t="s">
        <v>2612</v>
      </c>
      <c r="I377" s="35">
        <v>26</v>
      </c>
      <c r="K377" s="361">
        <f>IF(OR(M377="RFA",M377="UFA",M377="",M377=0),0,M377)</f>
        <v>1975000</v>
      </c>
      <c r="L377" s="361">
        <f>IF(OR(N377="RFA",N377="UFA",N377="",N377=0),0,N377)</f>
        <v>0</v>
      </c>
      <c r="M377" s="358">
        <v>1975000</v>
      </c>
      <c r="N377" s="358" t="s">
        <v>7</v>
      </c>
      <c r="O377" s="358">
        <v>0</v>
      </c>
      <c r="P377" s="358">
        <v>0</v>
      </c>
      <c r="Q377" s="358">
        <v>0</v>
      </c>
      <c r="R377" s="358">
        <v>0</v>
      </c>
      <c r="S377" s="358">
        <v>0</v>
      </c>
      <c r="T377" s="35">
        <f>COUNTIF(M377:S377,"&gt;0")</f>
        <v>1</v>
      </c>
      <c r="V377">
        <f t="shared" si="15"/>
        <v>1</v>
      </c>
      <c r="W377" s="35">
        <f t="shared" si="16"/>
        <v>0</v>
      </c>
      <c r="X377">
        <f t="shared" si="17"/>
        <v>0</v>
      </c>
    </row>
    <row r="378" spans="1:24" ht="15.75" x14ac:dyDescent="0.25">
      <c r="A378" t="str">
        <f>B378&amp;" "&amp;C378</f>
        <v>Pierre-Édouard Bellemare</v>
      </c>
      <c r="B378" t="str">
        <f>RIGHT(D378,(LEN(D378)-1)-SEARCH(",",D378,1))</f>
        <v>Pierre-Édouard</v>
      </c>
      <c r="C378" t="str">
        <f>LEFT(D378,SEARCH(",",D378,1)-1)</f>
        <v>Bellemare</v>
      </c>
      <c r="D378" s="14" t="s">
        <v>2477</v>
      </c>
      <c r="E378" s="30" t="s">
        <v>15</v>
      </c>
      <c r="F378" s="35">
        <v>0</v>
      </c>
      <c r="G378" s="35" t="s">
        <v>2623</v>
      </c>
      <c r="H378" s="35" t="s">
        <v>2612</v>
      </c>
      <c r="I378" s="35">
        <v>34</v>
      </c>
      <c r="K378" s="361">
        <f>IF(OR(M378="RFA",M378="UFA",M378="",M378=0),0,M378)</f>
        <v>1800000</v>
      </c>
      <c r="L378" s="361">
        <f>IF(OR(N378="RFA",N378="UFA",N378="",N378=0),0,N378)</f>
        <v>1800000</v>
      </c>
      <c r="M378" s="358">
        <v>1800000</v>
      </c>
      <c r="N378" s="358">
        <v>1800000</v>
      </c>
      <c r="O378" s="358" t="s">
        <v>7</v>
      </c>
      <c r="P378" s="358">
        <v>0</v>
      </c>
      <c r="Q378" s="358">
        <v>0</v>
      </c>
      <c r="R378" s="358">
        <v>0</v>
      </c>
      <c r="S378" s="358">
        <v>0</v>
      </c>
      <c r="T378" s="35">
        <f>COUNTIF(M378:S378,"&gt;0")</f>
        <v>2</v>
      </c>
      <c r="V378">
        <f t="shared" si="15"/>
        <v>1</v>
      </c>
      <c r="W378" s="35">
        <f t="shared" si="16"/>
        <v>0</v>
      </c>
      <c r="X378">
        <f t="shared" si="17"/>
        <v>1</v>
      </c>
    </row>
    <row r="379" spans="1:24" ht="15.75" x14ac:dyDescent="0.25">
      <c r="A379" t="str">
        <f>B379&amp;" "&amp;C379</f>
        <v>Tyson Jost</v>
      </c>
      <c r="B379" t="str">
        <f>RIGHT(D379,(LEN(D379)-1)-SEARCH(",",D379,1))</f>
        <v>Tyson</v>
      </c>
      <c r="C379" t="str">
        <f>LEFT(D379,SEARCH(",",D379,1)-1)</f>
        <v>Jost</v>
      </c>
      <c r="D379" s="39" t="s">
        <v>1993</v>
      </c>
      <c r="E379" s="30" t="s">
        <v>15</v>
      </c>
      <c r="F379" s="35" t="s">
        <v>395</v>
      </c>
      <c r="G379" s="35" t="s">
        <v>2676</v>
      </c>
      <c r="H379" s="35" t="s">
        <v>2612</v>
      </c>
      <c r="I379" s="35">
        <v>21</v>
      </c>
      <c r="J379" s="35">
        <f>VALUE(COUNTIF(Validation!$A$2:$H$47,D379))</f>
        <v>0</v>
      </c>
      <c r="K379" s="361">
        <f>IF(OR(M379="RFA",M379="UFA",M379="",M379=0),0,M379)</f>
        <v>1673333</v>
      </c>
      <c r="L379" s="361">
        <f>IF(OR(N379="RFA",N379="UFA",N379="",N379=0),0,N379)</f>
        <v>0</v>
      </c>
      <c r="M379" s="358">
        <v>1673333</v>
      </c>
      <c r="N379" s="358" t="s">
        <v>8</v>
      </c>
      <c r="O379" s="358">
        <v>0</v>
      </c>
      <c r="P379" s="358">
        <v>0</v>
      </c>
      <c r="Q379" s="358">
        <v>0</v>
      </c>
      <c r="R379" s="358">
        <v>0</v>
      </c>
      <c r="S379" s="358">
        <v>0</v>
      </c>
      <c r="T379" s="35">
        <f>COUNTIF(M379:S379,"&gt;0")</f>
        <v>1</v>
      </c>
      <c r="V379">
        <f t="shared" si="15"/>
        <v>1</v>
      </c>
      <c r="W379" s="35">
        <f t="shared" si="16"/>
        <v>1</v>
      </c>
      <c r="X379">
        <f t="shared" si="17"/>
        <v>0</v>
      </c>
    </row>
    <row r="380" spans="1:24" ht="15.75" x14ac:dyDescent="0.25">
      <c r="A380" t="str">
        <f>B380&amp;" "&amp;C380</f>
        <v>Mark Barberio</v>
      </c>
      <c r="B380" t="str">
        <f>RIGHT(D380,(LEN(D380)-1)-SEARCH(",",D380,1))</f>
        <v>Mark</v>
      </c>
      <c r="C380" t="str">
        <f>LEFT(D380,SEARCH(",",D380,1)-1)</f>
        <v>Barberio</v>
      </c>
      <c r="D380" s="39" t="s">
        <v>1998</v>
      </c>
      <c r="E380" s="30" t="s">
        <v>15</v>
      </c>
      <c r="F380" s="35">
        <v>0</v>
      </c>
      <c r="G380" s="35" t="s">
        <v>2618</v>
      </c>
      <c r="H380" s="35" t="s">
        <v>2612</v>
      </c>
      <c r="I380" s="35">
        <v>29</v>
      </c>
      <c r="J380" s="35">
        <f>VALUE(COUNTIF(Validation!$A$2:$H$47,D380))</f>
        <v>0</v>
      </c>
      <c r="K380" s="361">
        <f>IF(OR(M380="RFA",M380="UFA",M380="",M380=0),0,M380)</f>
        <v>1450000</v>
      </c>
      <c r="L380" s="361">
        <f>IF(OR(N380="RFA",N380="UFA",N380="",N380=0),0,N380)</f>
        <v>0</v>
      </c>
      <c r="M380" s="358">
        <v>1450000</v>
      </c>
      <c r="N380" s="358" t="s">
        <v>7</v>
      </c>
      <c r="O380" s="358">
        <v>0</v>
      </c>
      <c r="P380" s="358">
        <v>0</v>
      </c>
      <c r="Q380" s="358">
        <v>0</v>
      </c>
      <c r="R380" s="358">
        <v>0</v>
      </c>
      <c r="S380" s="358">
        <v>0</v>
      </c>
      <c r="T380" s="35">
        <f>COUNTIF(M380:S380,"&gt;0")</f>
        <v>1</v>
      </c>
      <c r="V380">
        <f t="shared" si="15"/>
        <v>1</v>
      </c>
      <c r="W380" s="35">
        <f t="shared" si="16"/>
        <v>0</v>
      </c>
      <c r="X380">
        <f t="shared" si="17"/>
        <v>0</v>
      </c>
    </row>
    <row r="381" spans="1:24" ht="15.75" x14ac:dyDescent="0.25">
      <c r="A381" t="str">
        <f>B381&amp;" "&amp;C381</f>
        <v>Kevin Connauton</v>
      </c>
      <c r="B381" t="str">
        <f>RIGHT(D381,(LEN(D381)-1)-SEARCH(",",D381,1))</f>
        <v>Kevin</v>
      </c>
      <c r="C381" t="str">
        <f>LEFT(D381,SEARCH(",",D381,1)-1)</f>
        <v>Connauton</v>
      </c>
      <c r="D381" s="39" t="s">
        <v>2250</v>
      </c>
      <c r="E381" s="30" t="s">
        <v>15</v>
      </c>
      <c r="F381" s="35">
        <v>0</v>
      </c>
      <c r="G381" s="35" t="s">
        <v>2618</v>
      </c>
      <c r="H381" s="35" t="s">
        <v>2612</v>
      </c>
      <c r="I381" s="35">
        <v>29</v>
      </c>
      <c r="J381" s="35">
        <f>VALUE(COUNTIF(Validation!$A$2:$H$47,D381))</f>
        <v>0</v>
      </c>
      <c r="K381" s="361">
        <f>IF(OR(M381="RFA",M381="UFA",M381="",M381=0),0,M381)</f>
        <v>1375000</v>
      </c>
      <c r="L381" s="361">
        <f>IF(OR(N381="RFA",N381="UFA",N381="",N381=0),0,N381)</f>
        <v>0</v>
      </c>
      <c r="M381" s="358">
        <v>1375000</v>
      </c>
      <c r="N381" s="358" t="s">
        <v>7</v>
      </c>
      <c r="O381" s="358">
        <v>0</v>
      </c>
      <c r="P381" s="358">
        <v>0</v>
      </c>
      <c r="Q381" s="358">
        <v>0</v>
      </c>
      <c r="R381" s="358">
        <v>0</v>
      </c>
      <c r="S381" s="358">
        <v>0</v>
      </c>
      <c r="T381" s="35">
        <f>COUNTIF(M381:S381,"&gt;0")</f>
        <v>1</v>
      </c>
      <c r="V381">
        <f t="shared" si="15"/>
        <v>1</v>
      </c>
      <c r="W381" s="35">
        <f t="shared" si="16"/>
        <v>0</v>
      </c>
      <c r="X381">
        <f t="shared" si="17"/>
        <v>0</v>
      </c>
    </row>
    <row r="382" spans="1:24" ht="15.75" x14ac:dyDescent="0.25">
      <c r="A382" t="str">
        <f>B382&amp;" "&amp;C382</f>
        <v>Martin Kaut</v>
      </c>
      <c r="B382" t="str">
        <f>RIGHT(D382,(LEN(D382)-1)-SEARCH(",",D382,1))</f>
        <v>Martin</v>
      </c>
      <c r="C382" t="str">
        <f>LEFT(D382,SEARCH(",",D382,1)-1)</f>
        <v>Kaut</v>
      </c>
      <c r="D382" s="39" t="s">
        <v>2005</v>
      </c>
      <c r="E382" s="30" t="s">
        <v>15</v>
      </c>
      <c r="F382" s="35" t="s">
        <v>395</v>
      </c>
      <c r="G382" s="9" t="s">
        <v>73</v>
      </c>
      <c r="H382" s="9" t="s">
        <v>2619</v>
      </c>
      <c r="I382" s="9">
        <v>19</v>
      </c>
      <c r="J382" s="35">
        <f>VALUE(COUNTIF(Validation!$A$2:$H$47,D382))</f>
        <v>0</v>
      </c>
      <c r="K382" s="361">
        <f>IF(OR(M382="RFA",M382="UFA",M382="",M382=0),0,M382)</f>
        <v>1319167</v>
      </c>
      <c r="L382" s="361">
        <f>IF(OR(N382="RFA",N382="UFA",N382="",N382=0),0,N382)</f>
        <v>1319167</v>
      </c>
      <c r="M382" s="358">
        <v>1319167</v>
      </c>
      <c r="N382" s="358">
        <v>1319167</v>
      </c>
      <c r="O382" s="358">
        <v>1319167</v>
      </c>
      <c r="P382" s="358" t="s">
        <v>8</v>
      </c>
      <c r="Q382" s="358">
        <v>0</v>
      </c>
      <c r="R382" s="358">
        <v>0</v>
      </c>
      <c r="S382" s="358">
        <v>0</v>
      </c>
      <c r="T382" s="35">
        <f>COUNTIF(M382:S382,"&gt;0")</f>
        <v>3</v>
      </c>
      <c r="V382">
        <f t="shared" si="15"/>
        <v>1</v>
      </c>
      <c r="W382" s="35">
        <f t="shared" si="16"/>
        <v>1</v>
      </c>
      <c r="X382">
        <f t="shared" si="17"/>
        <v>1</v>
      </c>
    </row>
    <row r="383" spans="1:24" ht="15.75" x14ac:dyDescent="0.25">
      <c r="A383" t="str">
        <f>B383&amp;" "&amp;C383</f>
        <v>Josh Dickinson</v>
      </c>
      <c r="B383" t="str">
        <f>RIGHT(D383,(LEN(D383)-1)-SEARCH(",",D383,1))</f>
        <v>Josh</v>
      </c>
      <c r="C383" t="str">
        <f>LEFT(D383,SEARCH(",",D383,1)-1)</f>
        <v>Dickinson</v>
      </c>
      <c r="D383" s="39" t="s">
        <v>2004</v>
      </c>
      <c r="E383" s="30" t="s">
        <v>15</v>
      </c>
      <c r="F383" s="35" t="s">
        <v>395</v>
      </c>
      <c r="G383" s="9" t="s">
        <v>73</v>
      </c>
      <c r="H383" s="9" t="s">
        <v>2619</v>
      </c>
      <c r="I383" s="9">
        <v>21</v>
      </c>
      <c r="J383" s="35">
        <f>VALUE(COUNTIF(Validation!$A$2:$H$47,D383))</f>
        <v>0</v>
      </c>
      <c r="K383" s="361">
        <f>IF(OR(M383="RFA",M383="UFA",M383="",M383=0),0,M383)</f>
        <v>1137500</v>
      </c>
      <c r="L383" s="361">
        <f>IF(OR(N383="RFA",N383="UFA",N383="",N383=0),0,N383)</f>
        <v>1137500</v>
      </c>
      <c r="M383" s="358">
        <v>1137500</v>
      </c>
      <c r="N383" s="358">
        <v>1137500</v>
      </c>
      <c r="O383" s="358" t="s">
        <v>8</v>
      </c>
      <c r="P383" s="358">
        <v>0</v>
      </c>
      <c r="Q383" s="358">
        <v>0</v>
      </c>
      <c r="R383" s="358">
        <v>0</v>
      </c>
      <c r="S383" s="358">
        <v>0</v>
      </c>
      <c r="T383" s="35">
        <f>COUNTIF(M383:S383,"&gt;0")</f>
        <v>2</v>
      </c>
      <c r="V383">
        <f t="shared" si="15"/>
        <v>1</v>
      </c>
      <c r="W383" s="35">
        <f t="shared" si="16"/>
        <v>1</v>
      </c>
      <c r="X383">
        <f t="shared" si="17"/>
        <v>1</v>
      </c>
    </row>
    <row r="384" spans="1:24" ht="15.75" x14ac:dyDescent="0.25">
      <c r="A384" t="str">
        <f>B384&amp;" "&amp;C384</f>
        <v>Logan O'Connor</v>
      </c>
      <c r="B384" t="str">
        <f>RIGHT(D384,(LEN(D384)-1)-SEARCH(",",D384,1))</f>
        <v>Logan</v>
      </c>
      <c r="C384" t="str">
        <f>LEFT(D384,SEARCH(",",D384,1)-1)</f>
        <v>O'Connor</v>
      </c>
      <c r="D384" s="39" t="s">
        <v>2007</v>
      </c>
      <c r="E384" s="30" t="s">
        <v>15</v>
      </c>
      <c r="F384" s="35" t="s">
        <v>395</v>
      </c>
      <c r="G384" s="9" t="s">
        <v>2611</v>
      </c>
      <c r="H384" s="9" t="s">
        <v>2619</v>
      </c>
      <c r="I384" s="9">
        <v>22</v>
      </c>
      <c r="J384" s="35">
        <f>VALUE(COUNTIF(Validation!$A$2:$H$47,D384))</f>
        <v>0</v>
      </c>
      <c r="K384" s="361">
        <f>IF(OR(M384="RFA",M384="UFA",M384="",M384=0),0,M384)</f>
        <v>1137500</v>
      </c>
      <c r="L384" s="361">
        <f>IF(OR(N384="RFA",N384="UFA",N384="",N384=0),0,N384)</f>
        <v>0</v>
      </c>
      <c r="M384" s="358">
        <v>1137500</v>
      </c>
      <c r="N384" s="358" t="s">
        <v>8</v>
      </c>
      <c r="O384" s="358">
        <v>0</v>
      </c>
      <c r="P384" s="358">
        <v>0</v>
      </c>
      <c r="Q384" s="358">
        <v>0</v>
      </c>
      <c r="R384" s="358">
        <v>0</v>
      </c>
      <c r="S384" s="358">
        <v>0</v>
      </c>
      <c r="T384" s="35">
        <f>COUNTIF(M384:S384,"&gt;0")</f>
        <v>1</v>
      </c>
      <c r="V384">
        <f t="shared" si="15"/>
        <v>1</v>
      </c>
      <c r="W384" s="35">
        <f t="shared" si="16"/>
        <v>1</v>
      </c>
      <c r="X384">
        <f t="shared" si="17"/>
        <v>0</v>
      </c>
    </row>
    <row r="385" spans="1:24" ht="15.75" x14ac:dyDescent="0.25">
      <c r="A385" t="str">
        <f>B385&amp;" "&amp;C385</f>
        <v>Shane Bowers</v>
      </c>
      <c r="B385" t="str">
        <f>RIGHT(D385,(LEN(D385)-1)-SEARCH(",",D385,1))</f>
        <v>Shane</v>
      </c>
      <c r="C385" t="str">
        <f>LEFT(D385,SEARCH(",",D385,1)-1)</f>
        <v>Bowers</v>
      </c>
      <c r="D385" s="39" t="s">
        <v>2884</v>
      </c>
      <c r="E385" s="30" t="s">
        <v>15</v>
      </c>
      <c r="F385" s="35" t="s">
        <v>395</v>
      </c>
      <c r="G385" s="9" t="s">
        <v>73</v>
      </c>
      <c r="H385" s="9" t="s">
        <v>2619</v>
      </c>
      <c r="I385" s="9">
        <v>19</v>
      </c>
      <c r="J385" s="35">
        <f>VALUE(COUNTIF(Validation!$A$2:$H$47,D385))</f>
        <v>0</v>
      </c>
      <c r="K385" s="361">
        <f>IF(OR(M385="RFA",M385="UFA",M385="",M385=0),0,M385)</f>
        <v>1075000</v>
      </c>
      <c r="L385" s="361">
        <f>IF(OR(N385="RFA",N385="UFA",N385="",N385=0),0,N385)</f>
        <v>1075000</v>
      </c>
      <c r="M385" s="358">
        <v>1075000</v>
      </c>
      <c r="N385" s="358">
        <v>1075000</v>
      </c>
      <c r="O385" s="358">
        <v>1075000</v>
      </c>
      <c r="P385" s="358" t="s">
        <v>8</v>
      </c>
      <c r="Q385" s="358">
        <v>0</v>
      </c>
      <c r="R385" s="358">
        <v>0</v>
      </c>
      <c r="S385" s="358">
        <v>0</v>
      </c>
      <c r="T385" s="35">
        <f>COUNTIF(M385:S385,"&gt;0")</f>
        <v>3</v>
      </c>
      <c r="V385">
        <f t="shared" si="15"/>
        <v>1</v>
      </c>
      <c r="W385" s="35">
        <f t="shared" si="16"/>
        <v>1</v>
      </c>
      <c r="X385">
        <f t="shared" si="17"/>
        <v>1</v>
      </c>
    </row>
    <row r="386" spans="1:24" ht="15.75" x14ac:dyDescent="0.25">
      <c r="A386" t="str">
        <f>B386&amp;" "&amp;C386</f>
        <v>Pavel Francouz</v>
      </c>
      <c r="B386" t="str">
        <f>RIGHT(D386,(LEN(D386)-1)-SEARCH(",",D386,1))</f>
        <v>Pavel</v>
      </c>
      <c r="C386" t="str">
        <f>LEFT(D386,SEARCH(",",D386,1)-1)</f>
        <v>Francouz</v>
      </c>
      <c r="D386" s="39" t="s">
        <v>2016</v>
      </c>
      <c r="E386" s="30" t="s">
        <v>15</v>
      </c>
      <c r="F386" s="35">
        <v>0</v>
      </c>
      <c r="G386" s="9" t="s">
        <v>128</v>
      </c>
      <c r="H386" s="9" t="s">
        <v>2612</v>
      </c>
      <c r="I386" s="9">
        <v>29</v>
      </c>
      <c r="J386" s="35">
        <f>VALUE(COUNTIF(Validation!$A$2:$H$47,D386))</f>
        <v>0</v>
      </c>
      <c r="K386" s="361">
        <f>IF(OR(M386="RFA",M386="UFA",M386="",M386=0),0,M386)</f>
        <v>950000</v>
      </c>
      <c r="L386" s="361">
        <f>IF(OR(N386="RFA",N386="UFA",N386="",N386=0),0,N386)</f>
        <v>0</v>
      </c>
      <c r="M386" s="358">
        <v>950000</v>
      </c>
      <c r="N386" s="358" t="s">
        <v>7</v>
      </c>
      <c r="O386" s="358">
        <v>0</v>
      </c>
      <c r="P386" s="358">
        <v>0</v>
      </c>
      <c r="Q386" s="358">
        <v>0</v>
      </c>
      <c r="R386" s="358">
        <v>0</v>
      </c>
      <c r="S386" s="358">
        <v>0</v>
      </c>
      <c r="T386" s="35">
        <f>COUNTIF(M386:S386,"&gt;0")</f>
        <v>1</v>
      </c>
      <c r="V386">
        <f t="shared" si="15"/>
        <v>1</v>
      </c>
      <c r="W386" s="35">
        <f t="shared" si="16"/>
        <v>0</v>
      </c>
      <c r="X386">
        <f t="shared" si="17"/>
        <v>0</v>
      </c>
    </row>
    <row r="387" spans="1:24" ht="15.75" x14ac:dyDescent="0.25">
      <c r="A387" t="str">
        <f>B387&amp;" "&amp;C387</f>
        <v>Samuel Girard</v>
      </c>
      <c r="B387" t="str">
        <f>RIGHT(D387,(LEN(D387)-1)-SEARCH(",",D387,1))</f>
        <v>Samuel</v>
      </c>
      <c r="C387" t="str">
        <f>LEFT(D387,SEARCH(",",D387,1)-1)</f>
        <v>Girard</v>
      </c>
      <c r="D387" s="39" t="s">
        <v>1999</v>
      </c>
      <c r="E387" s="30" t="s">
        <v>15</v>
      </c>
      <c r="F387" s="35" t="s">
        <v>412</v>
      </c>
      <c r="G387" s="9" t="s">
        <v>2618</v>
      </c>
      <c r="H387" s="9" t="s">
        <v>2612</v>
      </c>
      <c r="I387" s="9">
        <v>21</v>
      </c>
      <c r="J387" s="35">
        <f>VALUE(COUNTIF(Validation!$A$2:$H$47,D387))</f>
        <v>0</v>
      </c>
      <c r="K387" s="361">
        <f>IF(OR(M387="RFA",M387="UFA",M387="",M387=0),0,M387)</f>
        <v>935833</v>
      </c>
      <c r="L387" s="361">
        <f>IF(OR(N387="RFA",N387="UFA",N387="",N387=0),0,N387)</f>
        <v>0</v>
      </c>
      <c r="M387" s="358">
        <v>935833</v>
      </c>
      <c r="N387" s="358" t="s">
        <v>8</v>
      </c>
      <c r="O387" s="358">
        <v>0</v>
      </c>
      <c r="P387" s="358">
        <v>0</v>
      </c>
      <c r="Q387" s="358">
        <v>0</v>
      </c>
      <c r="R387" s="358">
        <v>0</v>
      </c>
      <c r="S387" s="358">
        <v>0</v>
      </c>
      <c r="T387" s="35">
        <f>COUNTIF(M387:S387,"&gt;0")</f>
        <v>1</v>
      </c>
      <c r="V387">
        <f t="shared" ref="V387:V450" si="18">COUNTIF($D$3:$D$1490,D387)</f>
        <v>1</v>
      </c>
      <c r="W387" s="35">
        <f t="shared" ref="W387:W450" si="19">IF(LEFT(F387,3)="ELC",1,0)</f>
        <v>1</v>
      </c>
      <c r="X387">
        <f t="shared" ref="X387:X450" si="20">IF(K387=L387,1,0)</f>
        <v>0</v>
      </c>
    </row>
    <row r="388" spans="1:24" ht="15.75" x14ac:dyDescent="0.25">
      <c r="A388" t="str">
        <f>B388&amp;" "&amp;C388</f>
        <v>Igor Shvyryov</v>
      </c>
      <c r="B388" t="str">
        <f>RIGHT(D388,(LEN(D388)-1)-SEARCH(",",D388,1))</f>
        <v>Igor</v>
      </c>
      <c r="C388" t="str">
        <f>LEFT(D388,SEARCH(",",D388,1)-1)</f>
        <v>Shvyryov</v>
      </c>
      <c r="D388" s="39" t="s">
        <v>2010</v>
      </c>
      <c r="E388" s="30" t="s">
        <v>15</v>
      </c>
      <c r="F388" s="35" t="s">
        <v>395</v>
      </c>
      <c r="G388" s="9" t="s">
        <v>73</v>
      </c>
      <c r="H388" s="9" t="s">
        <v>2619</v>
      </c>
      <c r="I388" s="9">
        <v>20</v>
      </c>
      <c r="J388" s="35">
        <f>VALUE(COUNTIF(Validation!$A$2:$H$47,D388))</f>
        <v>0</v>
      </c>
      <c r="K388" s="361">
        <f>IF(OR(M388="RFA",M388="UFA",M388="",M388=0),0,M388)</f>
        <v>925000</v>
      </c>
      <c r="L388" s="361">
        <f>IF(OR(N388="RFA",N388="UFA",N388="",N388=0),0,N388)</f>
        <v>925000</v>
      </c>
      <c r="M388" s="358">
        <v>925000</v>
      </c>
      <c r="N388" s="358">
        <v>925000</v>
      </c>
      <c r="O388" s="358" t="s">
        <v>8</v>
      </c>
      <c r="P388" s="358">
        <v>0</v>
      </c>
      <c r="Q388" s="358">
        <v>0</v>
      </c>
      <c r="R388" s="358">
        <v>0</v>
      </c>
      <c r="S388" s="358">
        <v>0</v>
      </c>
      <c r="T388" s="35">
        <f>COUNTIF(M388:S388,"&gt;0")</f>
        <v>2</v>
      </c>
      <c r="V388">
        <f t="shared" si="18"/>
        <v>1</v>
      </c>
      <c r="W388" s="35">
        <f t="shared" si="19"/>
        <v>1</v>
      </c>
      <c r="X388">
        <f t="shared" si="20"/>
        <v>1</v>
      </c>
    </row>
    <row r="389" spans="1:24" ht="15.75" x14ac:dyDescent="0.25">
      <c r="A389" t="str">
        <f>B389&amp;" "&amp;C389</f>
        <v>Conor Timmins</v>
      </c>
      <c r="B389" t="str">
        <f>RIGHT(D389,(LEN(D389)-1)-SEARCH(",",D389,1))</f>
        <v>Conor</v>
      </c>
      <c r="C389" t="str">
        <f>LEFT(D389,SEARCH(",",D389,1)-1)</f>
        <v>Timmins</v>
      </c>
      <c r="D389" s="39" t="s">
        <v>2003</v>
      </c>
      <c r="E389" s="30" t="s">
        <v>15</v>
      </c>
      <c r="F389" s="35" t="s">
        <v>395</v>
      </c>
      <c r="G389" s="9" t="s">
        <v>2617</v>
      </c>
      <c r="H389" s="9" t="s">
        <v>2619</v>
      </c>
      <c r="I389" s="9">
        <v>20</v>
      </c>
      <c r="J389" s="35">
        <f>VALUE(COUNTIF(Validation!$A$2:$H$47,D389))</f>
        <v>0</v>
      </c>
      <c r="K389" s="361">
        <f>IF(OR(M389="RFA",M389="UFA",M389="",M389=0),0,M389)</f>
        <v>925000</v>
      </c>
      <c r="L389" s="361">
        <f>IF(OR(N389="RFA",N389="UFA",N389="",N389=0),0,N389)</f>
        <v>925000</v>
      </c>
      <c r="M389" s="358">
        <v>925000</v>
      </c>
      <c r="N389" s="358">
        <v>925000</v>
      </c>
      <c r="O389" s="358" t="s">
        <v>8</v>
      </c>
      <c r="P389" s="358">
        <v>0</v>
      </c>
      <c r="Q389" s="358">
        <v>0</v>
      </c>
      <c r="R389" s="358">
        <v>0</v>
      </c>
      <c r="S389" s="358">
        <v>0</v>
      </c>
      <c r="T389" s="35">
        <f>COUNTIF(M389:S389,"&gt;0")</f>
        <v>2</v>
      </c>
      <c r="V389">
        <f t="shared" si="18"/>
        <v>1</v>
      </c>
      <c r="W389" s="35">
        <f t="shared" si="19"/>
        <v>1</v>
      </c>
      <c r="X389">
        <f t="shared" si="20"/>
        <v>1</v>
      </c>
    </row>
    <row r="390" spans="1:24" ht="15.75" x14ac:dyDescent="0.25">
      <c r="A390" t="str">
        <f>B390&amp;" "&amp;C390</f>
        <v>Nicolas Meloche</v>
      </c>
      <c r="B390" t="str">
        <f>RIGHT(D390,(LEN(D390)-1)-SEARCH(",",D390,1))</f>
        <v>Nicolas</v>
      </c>
      <c r="C390" t="str">
        <f>LEFT(D390,SEARCH(",",D390,1)-1)</f>
        <v>Meloche</v>
      </c>
      <c r="D390" s="39" t="s">
        <v>2008</v>
      </c>
      <c r="E390" s="30" t="s">
        <v>15</v>
      </c>
      <c r="F390" s="35" t="s">
        <v>395</v>
      </c>
      <c r="G390" s="9" t="s">
        <v>82</v>
      </c>
      <c r="H390" s="9" t="s">
        <v>2619</v>
      </c>
      <c r="I390" s="9">
        <v>21</v>
      </c>
      <c r="J390" s="35">
        <f>VALUE(COUNTIF(Validation!$A$2:$H$47,D390))</f>
        <v>0</v>
      </c>
      <c r="K390" s="361">
        <f>IF(OR(M390="RFA",M390="UFA",M390="",M390=0),0,M390)</f>
        <v>925000</v>
      </c>
      <c r="L390" s="361">
        <f>IF(OR(N390="RFA",N390="UFA",N390="",N390=0),0,N390)</f>
        <v>0</v>
      </c>
      <c r="M390" s="358">
        <v>925000</v>
      </c>
      <c r="N390" s="358" t="s">
        <v>8</v>
      </c>
      <c r="O390" s="358">
        <v>0</v>
      </c>
      <c r="P390" s="358">
        <v>0</v>
      </c>
      <c r="Q390" s="358">
        <v>0</v>
      </c>
      <c r="R390" s="358">
        <v>0</v>
      </c>
      <c r="S390" s="358">
        <v>0</v>
      </c>
      <c r="T390" s="35">
        <f>COUNTIF(M390:S390,"&gt;0")</f>
        <v>1</v>
      </c>
      <c r="V390">
        <f t="shared" si="18"/>
        <v>1</v>
      </c>
      <c r="W390" s="35">
        <f t="shared" si="19"/>
        <v>1</v>
      </c>
      <c r="X390">
        <f t="shared" si="20"/>
        <v>0</v>
      </c>
    </row>
    <row r="391" spans="1:24" ht="15.75" x14ac:dyDescent="0.25">
      <c r="A391" t="str">
        <f>B391&amp;" "&amp;C391</f>
        <v>Adam Werner</v>
      </c>
      <c r="B391" t="str">
        <f>RIGHT(D391,(LEN(D391)-1)-SEARCH(",",D391,1))</f>
        <v>Adam</v>
      </c>
      <c r="C391" t="str">
        <f>LEFT(D391,SEARCH(",",D391,1)-1)</f>
        <v>Werner</v>
      </c>
      <c r="D391" s="39" t="s">
        <v>2886</v>
      </c>
      <c r="E391" s="30" t="s">
        <v>15</v>
      </c>
      <c r="F391" s="35" t="s">
        <v>395</v>
      </c>
      <c r="G391" s="35" t="s">
        <v>128</v>
      </c>
      <c r="H391" s="9" t="s">
        <v>2619</v>
      </c>
      <c r="I391" s="35">
        <v>22</v>
      </c>
      <c r="J391" s="35">
        <f>VALUE(COUNTIF(Validation!$A$2:$H$47,D391))</f>
        <v>0</v>
      </c>
      <c r="K391" s="361">
        <f>IF(OR(M391="RFA",M391="UFA",M391="",M391=0),0,M391)</f>
        <v>925000</v>
      </c>
      <c r="L391" s="361">
        <f>IF(OR(N391="RFA",N391="UFA",N391="",N391=0),0,N391)</f>
        <v>925000</v>
      </c>
      <c r="M391" s="358">
        <v>925000</v>
      </c>
      <c r="N391" s="358">
        <v>925000</v>
      </c>
      <c r="O391" s="358" t="s">
        <v>8</v>
      </c>
      <c r="P391" s="358">
        <v>0</v>
      </c>
      <c r="Q391" s="358">
        <v>0</v>
      </c>
      <c r="R391" s="358">
        <v>0</v>
      </c>
      <c r="S391" s="358">
        <v>0</v>
      </c>
      <c r="T391" s="35">
        <f>COUNTIF(M391:S391,"&gt;0")</f>
        <v>2</v>
      </c>
      <c r="V391">
        <f t="shared" si="18"/>
        <v>1</v>
      </c>
      <c r="W391" s="35">
        <f t="shared" si="19"/>
        <v>1</v>
      </c>
      <c r="X391">
        <f t="shared" si="20"/>
        <v>1</v>
      </c>
    </row>
    <row r="392" spans="1:24" ht="15.75" x14ac:dyDescent="0.25">
      <c r="A392" t="str">
        <f>B392&amp;" "&amp;C392</f>
        <v>Nicholas Henry</v>
      </c>
      <c r="B392" t="str">
        <f>RIGHT(D392,(LEN(D392)-1)-SEARCH(",",D392,1))</f>
        <v>Nicholas</v>
      </c>
      <c r="C392" t="str">
        <f>LEFT(D392,SEARCH(",",D392,1)-1)</f>
        <v>Henry</v>
      </c>
      <c r="D392" s="39" t="s">
        <v>2885</v>
      </c>
      <c r="E392" s="31" t="s">
        <v>15</v>
      </c>
      <c r="F392" s="35" t="s">
        <v>395</v>
      </c>
      <c r="G392" s="9" t="s">
        <v>2611</v>
      </c>
      <c r="H392" s="9" t="s">
        <v>2619</v>
      </c>
      <c r="I392" s="9">
        <v>19</v>
      </c>
      <c r="J392" s="35">
        <f>VALUE(COUNTIF(Validation!$A$2:$H$47,D392))</f>
        <v>0</v>
      </c>
      <c r="K392" s="361">
        <f>IF(OR(M392="RFA",M392="UFA",M392="",M392=0),0,M392)</f>
        <v>826666</v>
      </c>
      <c r="L392" s="361">
        <f>IF(OR(N392="RFA",N392="UFA",N392="",N392=0),0,N392)</f>
        <v>826666</v>
      </c>
      <c r="M392" s="358">
        <v>826666</v>
      </c>
      <c r="N392" s="358">
        <v>826666</v>
      </c>
      <c r="O392" s="358">
        <v>826666</v>
      </c>
      <c r="P392" s="358" t="s">
        <v>8</v>
      </c>
      <c r="Q392" s="358">
        <v>0</v>
      </c>
      <c r="R392" s="358">
        <v>0</v>
      </c>
      <c r="S392" s="358">
        <v>0</v>
      </c>
      <c r="T392" s="35">
        <f>COUNTIF(M392:S392,"&gt;0")</f>
        <v>3</v>
      </c>
      <c r="V392">
        <f t="shared" si="18"/>
        <v>1</v>
      </c>
      <c r="W392" s="35">
        <f t="shared" si="19"/>
        <v>1</v>
      </c>
      <c r="X392">
        <f t="shared" si="20"/>
        <v>1</v>
      </c>
    </row>
    <row r="393" spans="1:24" ht="15.75" x14ac:dyDescent="0.25">
      <c r="A393" t="str">
        <f>B393&amp;" "&amp;C393</f>
        <v>Josh Anderson</v>
      </c>
      <c r="B393" t="str">
        <f>RIGHT(D393,(LEN(D393)-1)-SEARCH(",",D393,1))</f>
        <v>Josh</v>
      </c>
      <c r="C393" t="str">
        <f>LEFT(D393,SEARCH(",",D393,1)-1)</f>
        <v>Anderson</v>
      </c>
      <c r="D393" s="39" t="s">
        <v>1698</v>
      </c>
      <c r="E393" s="30" t="s">
        <v>15</v>
      </c>
      <c r="F393" s="35" t="s">
        <v>395</v>
      </c>
      <c r="G393" s="9" t="s">
        <v>2618</v>
      </c>
      <c r="H393" s="9" t="s">
        <v>2619</v>
      </c>
      <c r="I393" s="9">
        <v>20</v>
      </c>
      <c r="J393" s="35">
        <f>VALUE(COUNTIF(Validation!$A$2:$H$47,D393))</f>
        <v>0</v>
      </c>
      <c r="K393" s="361">
        <f>IF(OR(M393="RFA",M393="UFA",M393="",M393=0),0,M393)</f>
        <v>816666</v>
      </c>
      <c r="L393" s="361">
        <f>IF(OR(N393="RFA",N393="UFA",N393="",N393=0),0,N393)</f>
        <v>816666</v>
      </c>
      <c r="M393" s="358">
        <v>816666</v>
      </c>
      <c r="N393" s="358">
        <v>816666</v>
      </c>
      <c r="O393" s="358" t="s">
        <v>8</v>
      </c>
      <c r="P393" s="358">
        <v>0</v>
      </c>
      <c r="Q393" s="358">
        <v>0</v>
      </c>
      <c r="R393" s="358">
        <v>0</v>
      </c>
      <c r="S393" s="358">
        <v>0</v>
      </c>
      <c r="T393" s="35">
        <f>COUNTIF(M393:S393,"&gt;0")</f>
        <v>2</v>
      </c>
      <c r="V393">
        <f t="shared" si="18"/>
        <v>2</v>
      </c>
      <c r="W393" s="35">
        <f t="shared" si="19"/>
        <v>1</v>
      </c>
      <c r="X393">
        <f t="shared" si="20"/>
        <v>1</v>
      </c>
    </row>
    <row r="394" spans="1:24" ht="15.75" x14ac:dyDescent="0.25">
      <c r="A394" t="str">
        <f>B394&amp;" "&amp;C394</f>
        <v>Calle Rosén</v>
      </c>
      <c r="B394" t="str">
        <f>RIGHT(D394,(LEN(D394)-1)-SEARCH(",",D394,1))</f>
        <v>Calle</v>
      </c>
      <c r="C394" t="str">
        <f>LEFT(D394,SEARCH(",",D394,1)-1)</f>
        <v>Rosén</v>
      </c>
      <c r="D394" s="39" t="s">
        <v>1638</v>
      </c>
      <c r="E394" s="30" t="s">
        <v>15</v>
      </c>
      <c r="F394" s="35">
        <v>0</v>
      </c>
      <c r="G394" s="9" t="s">
        <v>2618</v>
      </c>
      <c r="H394" s="9" t="s">
        <v>2612</v>
      </c>
      <c r="I394" s="9">
        <v>25</v>
      </c>
      <c r="J394" s="35">
        <f>VALUE(COUNTIF(Validation!$A$2:$H$47,D394))</f>
        <v>0</v>
      </c>
      <c r="K394" s="361">
        <f>IF(OR(M394="RFA",M394="UFA",M394="",M394=0),0,M394)</f>
        <v>750000</v>
      </c>
      <c r="L394" s="361">
        <f>IF(OR(N394="RFA",N394="UFA",N394="",N394=0),0,N394)</f>
        <v>750000</v>
      </c>
      <c r="M394" s="358">
        <v>750000</v>
      </c>
      <c r="N394" s="358">
        <v>750000</v>
      </c>
      <c r="O394" s="358" t="s">
        <v>7</v>
      </c>
      <c r="P394" s="358">
        <v>0</v>
      </c>
      <c r="Q394" s="358">
        <v>0</v>
      </c>
      <c r="R394" s="358">
        <v>0</v>
      </c>
      <c r="S394" s="358">
        <v>0</v>
      </c>
      <c r="T394" s="35">
        <f>COUNTIF(M394:S394,"&gt;0")</f>
        <v>2</v>
      </c>
      <c r="V394">
        <f t="shared" si="18"/>
        <v>1</v>
      </c>
      <c r="W394" s="35">
        <f t="shared" si="19"/>
        <v>0</v>
      </c>
      <c r="X394">
        <f t="shared" si="20"/>
        <v>1</v>
      </c>
    </row>
    <row r="395" spans="1:24" ht="15.75" x14ac:dyDescent="0.25">
      <c r="A395" t="str">
        <f>B395&amp;" "&amp;C395</f>
        <v>Jacob MacDonald</v>
      </c>
      <c r="B395" t="str">
        <f>RIGHT(D395,(LEN(D395)-1)-SEARCH(",",D395,1))</f>
        <v>Jacob</v>
      </c>
      <c r="C395" t="str">
        <f>LEFT(D395,SEARCH(",",D395,1)-1)</f>
        <v>MacDonald</v>
      </c>
      <c r="D395" s="39" t="s">
        <v>1493</v>
      </c>
      <c r="E395" s="30" t="s">
        <v>15</v>
      </c>
      <c r="F395" s="35">
        <v>0</v>
      </c>
      <c r="G395" s="9" t="s">
        <v>2618</v>
      </c>
      <c r="H395" s="9" t="s">
        <v>2619</v>
      </c>
      <c r="I395" s="9">
        <v>26</v>
      </c>
      <c r="J395" s="35">
        <f>VALUE(COUNTIF(Validation!$A$2:$H$47,D395))</f>
        <v>0</v>
      </c>
      <c r="K395" s="361">
        <f>IF(OR(M395="RFA",M395="UFA",M395="",M395=0),0,M395)</f>
        <v>750000</v>
      </c>
      <c r="L395" s="361">
        <f>IF(OR(N395="RFA",N395="UFA",N395="",N395=0),0,N395)</f>
        <v>0</v>
      </c>
      <c r="M395" s="358">
        <v>750000</v>
      </c>
      <c r="N395" s="358" t="s">
        <v>7</v>
      </c>
      <c r="O395" s="358">
        <v>0</v>
      </c>
      <c r="P395" s="358">
        <v>0</v>
      </c>
      <c r="Q395" s="358">
        <v>0</v>
      </c>
      <c r="R395" s="358">
        <v>0</v>
      </c>
      <c r="S395" s="358">
        <v>0</v>
      </c>
      <c r="T395" s="35">
        <f>COUNTIF(M395:S395,"&gt;0")</f>
        <v>1</v>
      </c>
      <c r="V395">
        <f t="shared" si="18"/>
        <v>1</v>
      </c>
      <c r="W395" s="35">
        <f t="shared" si="19"/>
        <v>0</v>
      </c>
      <c r="X395">
        <f t="shared" si="20"/>
        <v>0</v>
      </c>
    </row>
    <row r="396" spans="1:24" ht="15.75" x14ac:dyDescent="0.25">
      <c r="A396" t="str">
        <f>B396&amp;" "&amp;C396</f>
        <v>Travis Barron</v>
      </c>
      <c r="B396" t="str">
        <f>RIGHT(D396,(LEN(D396)-1)-SEARCH(",",D396,1))</f>
        <v>Travis</v>
      </c>
      <c r="C396" t="str">
        <f>LEFT(D396,SEARCH(",",D396,1)-1)</f>
        <v>Barron</v>
      </c>
      <c r="D396" s="39" t="s">
        <v>2012</v>
      </c>
      <c r="E396" s="30" t="s">
        <v>15</v>
      </c>
      <c r="F396" s="35" t="s">
        <v>395</v>
      </c>
      <c r="G396" s="9" t="s">
        <v>2613</v>
      </c>
      <c r="H396" s="9" t="s">
        <v>2619</v>
      </c>
      <c r="I396" s="9">
        <v>20</v>
      </c>
      <c r="J396" s="35">
        <f>VALUE(COUNTIF(Validation!$A$2:$H$47,D396))</f>
        <v>0</v>
      </c>
      <c r="K396" s="361">
        <f>IF(OR(M396="RFA",M396="UFA",M396="",M396=0),0,M396)</f>
        <v>741666</v>
      </c>
      <c r="L396" s="361">
        <f>IF(OR(N396="RFA",N396="UFA",N396="",N396=0),0,N396)</f>
        <v>741666</v>
      </c>
      <c r="M396" s="358">
        <v>741666</v>
      </c>
      <c r="N396" s="358">
        <v>741666</v>
      </c>
      <c r="O396" s="358" t="s">
        <v>8</v>
      </c>
      <c r="P396" s="358">
        <v>0</v>
      </c>
      <c r="Q396" s="358">
        <v>0</v>
      </c>
      <c r="R396" s="358">
        <v>0</v>
      </c>
      <c r="S396" s="358">
        <v>0</v>
      </c>
      <c r="T396" s="35">
        <f>COUNTIF(M396:S396,"&gt;0")</f>
        <v>2</v>
      </c>
      <c r="V396">
        <f t="shared" si="18"/>
        <v>1</v>
      </c>
      <c r="W396" s="35">
        <f t="shared" si="19"/>
        <v>1</v>
      </c>
      <c r="X396">
        <f t="shared" si="20"/>
        <v>1</v>
      </c>
    </row>
    <row r="397" spans="1:24" ht="15.75" x14ac:dyDescent="0.25">
      <c r="A397" t="str">
        <f>B397&amp;" "&amp;C397</f>
        <v>Mark Alt</v>
      </c>
      <c r="B397" t="str">
        <f>RIGHT(D397,(LEN(D397)-1)-SEARCH(",",D397,1))</f>
        <v>Mark</v>
      </c>
      <c r="C397" t="str">
        <f>LEFT(D397,SEARCH(",",D397,1)-1)</f>
        <v>Alt</v>
      </c>
      <c r="D397" s="39" t="s">
        <v>2014</v>
      </c>
      <c r="E397" s="30" t="s">
        <v>15</v>
      </c>
      <c r="F397" s="35">
        <v>0</v>
      </c>
      <c r="G397" s="9" t="s">
        <v>2617</v>
      </c>
      <c r="H397" s="9" t="s">
        <v>2619</v>
      </c>
      <c r="I397" s="9">
        <v>27</v>
      </c>
      <c r="J397" s="35">
        <f>VALUE(COUNTIF(Validation!$A$2:$H$47,D397))</f>
        <v>0</v>
      </c>
      <c r="K397" s="361">
        <f>IF(OR(M397="RFA",M397="UFA",M397="",M397=0),0,M397)</f>
        <v>725000</v>
      </c>
      <c r="L397" s="361">
        <f>IF(OR(N397="RFA",N397="UFA",N397="",N397=0),0,N397)</f>
        <v>0</v>
      </c>
      <c r="M397" s="358">
        <v>725000</v>
      </c>
      <c r="N397" s="358" t="s">
        <v>7</v>
      </c>
      <c r="O397" s="358">
        <v>0</v>
      </c>
      <c r="P397" s="358">
        <v>0</v>
      </c>
      <c r="Q397" s="358">
        <v>0</v>
      </c>
      <c r="R397" s="358">
        <v>0</v>
      </c>
      <c r="S397" s="358">
        <v>0</v>
      </c>
      <c r="T397" s="35">
        <f>COUNTIF(M397:S397,"&gt;0")</f>
        <v>1</v>
      </c>
      <c r="V397">
        <f t="shared" si="18"/>
        <v>1</v>
      </c>
      <c r="W397" s="35">
        <f t="shared" si="19"/>
        <v>0</v>
      </c>
      <c r="X397">
        <f t="shared" si="20"/>
        <v>0</v>
      </c>
    </row>
    <row r="398" spans="1:24" ht="15.75" x14ac:dyDescent="0.25">
      <c r="A398" t="str">
        <f>B398&amp;" "&amp;C398</f>
        <v>Ty Lewis</v>
      </c>
      <c r="B398" t="str">
        <f>RIGHT(D398,(LEN(D398)-1)-SEARCH(",",D398,1))</f>
        <v>Ty</v>
      </c>
      <c r="C398" t="str">
        <f>LEFT(D398,SEARCH(",",D398,1)-1)</f>
        <v>Lewis</v>
      </c>
      <c r="D398" s="39" t="s">
        <v>2015</v>
      </c>
      <c r="E398" s="30" t="s">
        <v>15</v>
      </c>
      <c r="F398" s="35" t="s">
        <v>395</v>
      </c>
      <c r="G398" s="9" t="s">
        <v>2613</v>
      </c>
      <c r="H398" s="9" t="s">
        <v>2619</v>
      </c>
      <c r="I398" s="9">
        <v>21</v>
      </c>
      <c r="J398" s="35">
        <f>VALUE(COUNTIF(Validation!$A$2:$H$47,D398))</f>
        <v>0</v>
      </c>
      <c r="K398" s="361">
        <f>IF(OR(M398="RFA",M398="UFA",M398="",M398=0),0,M398)</f>
        <v>716666</v>
      </c>
      <c r="L398" s="361">
        <f>IF(OR(N398="RFA",N398="UFA",N398="",N398=0),0,N398)</f>
        <v>716666</v>
      </c>
      <c r="M398" s="358">
        <v>716666</v>
      </c>
      <c r="N398" s="358">
        <v>716666</v>
      </c>
      <c r="O398" s="358" t="s">
        <v>8</v>
      </c>
      <c r="P398" s="358">
        <v>0</v>
      </c>
      <c r="Q398" s="358">
        <v>0</v>
      </c>
      <c r="R398" s="358">
        <v>0</v>
      </c>
      <c r="S398" s="358">
        <v>0</v>
      </c>
      <c r="T398" s="35">
        <f>COUNTIF(M398:S398,"&gt;0")</f>
        <v>2</v>
      </c>
      <c r="V398">
        <f t="shared" si="18"/>
        <v>1</v>
      </c>
      <c r="W398" s="35">
        <f t="shared" si="19"/>
        <v>1</v>
      </c>
      <c r="X398">
        <f t="shared" si="20"/>
        <v>1</v>
      </c>
    </row>
    <row r="399" spans="1:24" ht="15.75" x14ac:dyDescent="0.25">
      <c r="A399" t="str">
        <f>B399&amp;" "&amp;C399</f>
        <v>Jayson Megna</v>
      </c>
      <c r="B399" t="str">
        <f>RIGHT(D399,(LEN(D399)-1)-SEARCH(",",D399,1))</f>
        <v>Jayson</v>
      </c>
      <c r="C399" t="str">
        <f>LEFT(D399,SEARCH(",",D399,1)-1)</f>
        <v>Megna</v>
      </c>
      <c r="D399" s="39" t="s">
        <v>1949</v>
      </c>
      <c r="E399" s="30" t="s">
        <v>15</v>
      </c>
      <c r="F399" s="35">
        <v>0</v>
      </c>
      <c r="G399" s="9" t="s">
        <v>2611</v>
      </c>
      <c r="H399" s="9" t="s">
        <v>2619</v>
      </c>
      <c r="I399" s="9">
        <v>29</v>
      </c>
      <c r="J399" s="35">
        <f>VALUE(COUNTIF(Validation!$A$2:$H$47,D399))</f>
        <v>0</v>
      </c>
      <c r="K399" s="361">
        <f>IF(OR(M399="RFA",M399="UFA",M399="",M399=0),0,M399)</f>
        <v>700000</v>
      </c>
      <c r="L399" s="361">
        <f>IF(OR(N399="RFA",N399="UFA",N399="",N399=0),0,N399)</f>
        <v>0</v>
      </c>
      <c r="M399" s="358">
        <v>700000</v>
      </c>
      <c r="N399" s="358" t="s">
        <v>7</v>
      </c>
      <c r="O399" s="358">
        <v>0</v>
      </c>
      <c r="P399" s="358">
        <v>0</v>
      </c>
      <c r="Q399" s="358">
        <v>0</v>
      </c>
      <c r="R399" s="358">
        <v>0</v>
      </c>
      <c r="S399" s="358">
        <v>0</v>
      </c>
      <c r="T399" s="35">
        <f>COUNTIF(M399:S399,"&gt;0")</f>
        <v>1</v>
      </c>
      <c r="V399">
        <f t="shared" si="18"/>
        <v>1</v>
      </c>
      <c r="W399" s="35">
        <f t="shared" si="19"/>
        <v>0</v>
      </c>
      <c r="X399">
        <f t="shared" si="20"/>
        <v>0</v>
      </c>
    </row>
    <row r="400" spans="1:24" ht="15.75" x14ac:dyDescent="0.25">
      <c r="A400" t="str">
        <f>B400&amp;" "&amp;C400</f>
        <v>T.J. Tynan</v>
      </c>
      <c r="B400" t="str">
        <f>RIGHT(D400,(LEN(D400)-1)-SEARCH(",",D400,1))</f>
        <v>T.J.</v>
      </c>
      <c r="C400" t="str">
        <f>LEFT(D400,SEARCH(",",D400,1)-1)</f>
        <v>Tynan</v>
      </c>
      <c r="D400" s="39" t="s">
        <v>2509</v>
      </c>
      <c r="E400" s="30" t="s">
        <v>15</v>
      </c>
      <c r="F400" s="35">
        <v>0</v>
      </c>
      <c r="G400" s="9" t="s">
        <v>73</v>
      </c>
      <c r="H400" s="9" t="s">
        <v>2619</v>
      </c>
      <c r="I400" s="9">
        <v>27</v>
      </c>
      <c r="J400" s="35">
        <f>VALUE(COUNTIF(Validation!$A$2:$H$47,D400))</f>
        <v>0</v>
      </c>
      <c r="K400" s="361">
        <f>IF(OR(M400="RFA",M400="UFA",M400="",M400=0),0,M400)</f>
        <v>700000</v>
      </c>
      <c r="L400" s="361">
        <f>IF(OR(N400="RFA",N400="UFA",N400="",N400=0),0,N400)</f>
        <v>0</v>
      </c>
      <c r="M400" s="358">
        <v>700000</v>
      </c>
      <c r="N400" s="358" t="s">
        <v>7</v>
      </c>
      <c r="O400" s="358">
        <v>0</v>
      </c>
      <c r="P400" s="358">
        <v>0</v>
      </c>
      <c r="Q400" s="358">
        <v>0</v>
      </c>
      <c r="R400" s="358">
        <v>0</v>
      </c>
      <c r="S400" s="358">
        <v>0</v>
      </c>
      <c r="T400" s="35">
        <f>COUNTIF(M400:S400,"&gt;0")</f>
        <v>1</v>
      </c>
      <c r="V400">
        <f t="shared" si="18"/>
        <v>1</v>
      </c>
      <c r="W400" s="35">
        <f t="shared" si="19"/>
        <v>0</v>
      </c>
      <c r="X400">
        <f t="shared" si="20"/>
        <v>0</v>
      </c>
    </row>
    <row r="401" spans="1:24" ht="15.75" x14ac:dyDescent="0.25">
      <c r="A401" t="str">
        <f>B401&amp;" "&amp;C401</f>
        <v>Daniel Renouf</v>
      </c>
      <c r="B401" t="str">
        <f>RIGHT(D401,(LEN(D401)-1)-SEARCH(",",D401,1))</f>
        <v>Daniel</v>
      </c>
      <c r="C401" t="str">
        <f>LEFT(D401,SEARCH(",",D401,1)-1)</f>
        <v>Renouf</v>
      </c>
      <c r="D401" s="39" t="s">
        <v>1690</v>
      </c>
      <c r="E401" s="30" t="s">
        <v>15</v>
      </c>
      <c r="F401" s="35">
        <v>0</v>
      </c>
      <c r="G401" s="9" t="s">
        <v>82</v>
      </c>
      <c r="H401" s="9" t="s">
        <v>2619</v>
      </c>
      <c r="I401" s="9">
        <v>25</v>
      </c>
      <c r="J401" s="35">
        <f>VALUE(COUNTIF(Validation!$A$2:$H$47,D401))</f>
        <v>0</v>
      </c>
      <c r="K401" s="361">
        <f>IF(OR(M401="RFA",M401="UFA",M401="",M401=0),0,M401)</f>
        <v>700000</v>
      </c>
      <c r="L401" s="361">
        <f>IF(OR(N401="RFA",N401="UFA",N401="",N401=0),0,N401)</f>
        <v>700000</v>
      </c>
      <c r="M401" s="358">
        <v>700000</v>
      </c>
      <c r="N401" s="358">
        <v>700000</v>
      </c>
      <c r="O401" s="358" t="s">
        <v>7</v>
      </c>
      <c r="P401" s="358">
        <v>0</v>
      </c>
      <c r="Q401" s="358">
        <v>0</v>
      </c>
      <c r="R401" s="358">
        <v>0</v>
      </c>
      <c r="S401" s="358">
        <v>0</v>
      </c>
      <c r="T401" s="35">
        <f>COUNTIF(M401:S401,"&gt;0")</f>
        <v>2</v>
      </c>
      <c r="V401">
        <f t="shared" si="18"/>
        <v>1</v>
      </c>
      <c r="W401" s="35">
        <f t="shared" si="19"/>
        <v>0</v>
      </c>
      <c r="X401">
        <f t="shared" si="20"/>
        <v>1</v>
      </c>
    </row>
    <row r="402" spans="1:24" ht="15.75" x14ac:dyDescent="0.25">
      <c r="A402" t="str">
        <f>B402&amp;" "&amp;C402</f>
        <v>Vladislav Kamenev</v>
      </c>
      <c r="B402" t="str">
        <f>RIGHT(D402,(LEN(D402)-1)-SEARCH(",",D402,1))</f>
        <v>Vladislav</v>
      </c>
      <c r="C402" t="str">
        <f>LEFT(D402,SEARCH(",",D402,1)-1)</f>
        <v>Kamenev</v>
      </c>
      <c r="D402" s="39" t="s">
        <v>2009</v>
      </c>
      <c r="E402" s="30" t="s">
        <v>15</v>
      </c>
      <c r="F402" s="35">
        <v>0</v>
      </c>
      <c r="G402" s="35" t="s">
        <v>73</v>
      </c>
      <c r="H402" s="35" t="s">
        <v>2612</v>
      </c>
      <c r="I402" s="35">
        <v>22</v>
      </c>
      <c r="J402" s="35">
        <f>VALUE(COUNTIF(Validation!$A$2:$H$47,D402))</f>
        <v>0</v>
      </c>
      <c r="K402" s="361">
        <f>IF(OR(M402="RFA",M402="UFA",M402="",M402=0),0,M402)</f>
        <v>0</v>
      </c>
      <c r="L402" s="361">
        <f>IF(OR(N402="RFA",N402="UFA",N402="",N402=0),0,N402)</f>
        <v>0</v>
      </c>
      <c r="M402" s="358" t="s">
        <v>8</v>
      </c>
      <c r="N402" s="358">
        <v>0</v>
      </c>
      <c r="O402" s="358">
        <v>0</v>
      </c>
      <c r="P402" s="358">
        <v>0</v>
      </c>
      <c r="Q402" s="358">
        <v>0</v>
      </c>
      <c r="R402" s="358">
        <v>0</v>
      </c>
      <c r="S402" s="358">
        <v>0</v>
      </c>
      <c r="T402" s="35">
        <f>COUNTIF(M402:S402,"&gt;0")</f>
        <v>0</v>
      </c>
      <c r="V402">
        <f t="shared" si="18"/>
        <v>1</v>
      </c>
      <c r="W402" s="35">
        <f t="shared" si="19"/>
        <v>0</v>
      </c>
      <c r="X402">
        <f t="shared" si="20"/>
        <v>1</v>
      </c>
    </row>
    <row r="403" spans="1:24" ht="15.75" x14ac:dyDescent="0.25">
      <c r="A403" t="str">
        <f>B403&amp;" "&amp;C403</f>
        <v>André Burakovsky</v>
      </c>
      <c r="B403" t="str">
        <f>RIGHT(D403,(LEN(D403)-1)-SEARCH(",",D403,1))</f>
        <v>André</v>
      </c>
      <c r="C403" t="str">
        <f>LEFT(D403,SEARCH(",",D403,1)-1)</f>
        <v>Burakovsky</v>
      </c>
      <c r="D403" s="39" t="s">
        <v>1918</v>
      </c>
      <c r="E403" s="30" t="s">
        <v>15</v>
      </c>
      <c r="F403" s="35">
        <v>0</v>
      </c>
      <c r="G403" s="35" t="s">
        <v>2615</v>
      </c>
      <c r="H403" s="35" t="s">
        <v>2612</v>
      </c>
      <c r="I403" s="35">
        <v>24</v>
      </c>
      <c r="J403" s="35">
        <f>VALUE(COUNTIF(Validation!$A$2:$H$47,D403))</f>
        <v>0</v>
      </c>
      <c r="K403" s="361">
        <f>IF(OR(M403="RFA",M403="UFA",M403="",M403=0),0,M403)</f>
        <v>0</v>
      </c>
      <c r="L403" s="361">
        <f>IF(OR(N403="RFA",N403="UFA",N403="",N403=0),0,N403)</f>
        <v>0</v>
      </c>
      <c r="M403" s="358" t="s">
        <v>8</v>
      </c>
      <c r="N403" s="358">
        <v>0</v>
      </c>
      <c r="O403" s="358">
        <v>0</v>
      </c>
      <c r="P403" s="358">
        <v>0</v>
      </c>
      <c r="Q403" s="358">
        <v>0</v>
      </c>
      <c r="R403" s="358">
        <v>0</v>
      </c>
      <c r="S403" s="358">
        <v>0</v>
      </c>
      <c r="T403" s="35">
        <f>COUNTIF(M403:S403,"&gt;0")</f>
        <v>0</v>
      </c>
      <c r="V403">
        <f t="shared" si="18"/>
        <v>1</v>
      </c>
      <c r="W403" s="35">
        <f t="shared" si="19"/>
        <v>0</v>
      </c>
      <c r="X403">
        <f t="shared" si="20"/>
        <v>1</v>
      </c>
    </row>
    <row r="404" spans="1:24" ht="15.75" x14ac:dyDescent="0.25">
      <c r="A404" t="str">
        <f>B404&amp;" "&amp;C404</f>
        <v>J.T. Compher</v>
      </c>
      <c r="B404" t="str">
        <f>RIGHT(D404,(LEN(D404)-1)-SEARCH(",",D404,1))</f>
        <v>J.T.</v>
      </c>
      <c r="C404" t="str">
        <f>LEFT(D404,SEARCH(",",D404,1)-1)</f>
        <v>Compher</v>
      </c>
      <c r="D404" s="39" t="s">
        <v>1991</v>
      </c>
      <c r="E404" s="30" t="s">
        <v>15</v>
      </c>
      <c r="F404" s="35">
        <v>0</v>
      </c>
      <c r="G404" s="35" t="s">
        <v>2627</v>
      </c>
      <c r="H404" s="35" t="s">
        <v>2612</v>
      </c>
      <c r="I404" s="35">
        <v>24</v>
      </c>
      <c r="J404" s="35">
        <f>VALUE(COUNTIF(Validation!$A$2:$H$47,D404))</f>
        <v>0</v>
      </c>
      <c r="K404" s="361">
        <f>IF(OR(M404="RFA",M404="UFA",M404="",M404=0),0,M404)</f>
        <v>0</v>
      </c>
      <c r="L404" s="361">
        <f>IF(OR(N404="RFA",N404="UFA",N404="",N404=0),0,N404)</f>
        <v>0</v>
      </c>
      <c r="M404" s="358" t="s">
        <v>8</v>
      </c>
      <c r="N404" s="358">
        <v>0</v>
      </c>
      <c r="O404" s="358">
        <v>0</v>
      </c>
      <c r="P404" s="358">
        <v>0</v>
      </c>
      <c r="Q404" s="358">
        <v>0</v>
      </c>
      <c r="R404" s="358">
        <v>0</v>
      </c>
      <c r="S404" s="358">
        <v>0</v>
      </c>
      <c r="T404" s="35">
        <f>COUNTIF(M404:S404,"&gt;0")</f>
        <v>0</v>
      </c>
      <c r="V404">
        <f t="shared" si="18"/>
        <v>1</v>
      </c>
      <c r="W404" s="35">
        <f t="shared" si="19"/>
        <v>0</v>
      </c>
      <c r="X404">
        <f t="shared" si="20"/>
        <v>1</v>
      </c>
    </row>
    <row r="405" spans="1:24" ht="15.75" x14ac:dyDescent="0.25">
      <c r="A405" t="str">
        <f>B405&amp;" "&amp;C405</f>
        <v>Mikko Rantanen</v>
      </c>
      <c r="B405" t="str">
        <f>RIGHT(D405,(LEN(D405)-1)-SEARCH(",",D405,1))</f>
        <v>Mikko</v>
      </c>
      <c r="C405" t="str">
        <f>LEFT(D405,SEARCH(",",D405,1)-1)</f>
        <v>Rantanen</v>
      </c>
      <c r="D405" s="39" t="s">
        <v>1992</v>
      </c>
      <c r="E405" s="30" t="s">
        <v>15</v>
      </c>
      <c r="F405" s="35">
        <v>0</v>
      </c>
      <c r="G405" s="35" t="s">
        <v>2611</v>
      </c>
      <c r="H405" s="35" t="s">
        <v>2612</v>
      </c>
      <c r="I405" s="35">
        <v>22</v>
      </c>
      <c r="J405" s="35">
        <f>VALUE(COUNTIF(Validation!$A$2:$H$47,D405))</f>
        <v>0</v>
      </c>
      <c r="K405" s="361">
        <f>IF(OR(M405="RFA",M405="UFA",M405="",M405=0),0,M405)</f>
        <v>0</v>
      </c>
      <c r="L405" s="361">
        <f>IF(OR(N405="RFA",N405="UFA",N405="",N405=0),0,N405)</f>
        <v>0</v>
      </c>
      <c r="M405" s="358" t="s">
        <v>8</v>
      </c>
      <c r="N405" s="358">
        <v>0</v>
      </c>
      <c r="O405" s="358">
        <v>0</v>
      </c>
      <c r="P405" s="358">
        <v>0</v>
      </c>
      <c r="Q405" s="358">
        <v>0</v>
      </c>
      <c r="R405" s="358">
        <v>0</v>
      </c>
      <c r="S405" s="358">
        <v>0</v>
      </c>
      <c r="T405" s="35">
        <f>COUNTIF(M405:S405,"&gt;0")</f>
        <v>0</v>
      </c>
      <c r="V405">
        <f t="shared" si="18"/>
        <v>1</v>
      </c>
      <c r="W405" s="35">
        <f t="shared" si="19"/>
        <v>0</v>
      </c>
      <c r="X405">
        <f t="shared" si="20"/>
        <v>1</v>
      </c>
    </row>
    <row r="406" spans="1:24" ht="15.75" x14ac:dyDescent="0.25">
      <c r="A406" t="str">
        <f>B406&amp;" "&amp;C406</f>
        <v>Ryan Graves</v>
      </c>
      <c r="B406" t="str">
        <f>RIGHT(D406,(LEN(D406)-1)-SEARCH(",",D406,1))</f>
        <v>Ryan</v>
      </c>
      <c r="C406" t="str">
        <f>LEFT(D406,SEARCH(",",D406,1)-1)</f>
        <v>Graves</v>
      </c>
      <c r="D406" s="39" t="s">
        <v>2020</v>
      </c>
      <c r="E406" s="30" t="s">
        <v>15</v>
      </c>
      <c r="F406" s="35">
        <v>0</v>
      </c>
      <c r="G406" s="9" t="s">
        <v>2618</v>
      </c>
      <c r="H406" s="9" t="s">
        <v>2612</v>
      </c>
      <c r="I406" s="9">
        <v>24</v>
      </c>
      <c r="J406" s="35">
        <f>VALUE(COUNTIF(Validation!$A$2:$H$47,D406))</f>
        <v>0</v>
      </c>
      <c r="K406" s="361">
        <f>IF(OR(M406="RFA",M406="UFA",M406="",M406=0),0,M406)</f>
        <v>0</v>
      </c>
      <c r="L406" s="361">
        <f>IF(OR(N406="RFA",N406="UFA",N406="",N406=0),0,N406)</f>
        <v>0</v>
      </c>
      <c r="M406" s="358" t="s">
        <v>8</v>
      </c>
      <c r="N406" s="358">
        <v>0</v>
      </c>
      <c r="O406" s="358">
        <v>0</v>
      </c>
      <c r="P406" s="358">
        <v>0</v>
      </c>
      <c r="Q406" s="358">
        <v>0</v>
      </c>
      <c r="R406" s="358">
        <v>0</v>
      </c>
      <c r="S406" s="358">
        <v>0</v>
      </c>
      <c r="T406" s="35">
        <f>COUNTIF(M406:S406,"&gt;0")</f>
        <v>0</v>
      </c>
      <c r="V406">
        <f t="shared" si="18"/>
        <v>1</v>
      </c>
      <c r="W406" s="35">
        <f t="shared" si="19"/>
        <v>0</v>
      </c>
      <c r="X406">
        <f t="shared" si="20"/>
        <v>1</v>
      </c>
    </row>
    <row r="407" spans="1:24" ht="15.75" x14ac:dyDescent="0.25">
      <c r="A407" t="str">
        <f>B407&amp;" "&amp;C407</f>
        <v>Nikita Zadorov</v>
      </c>
      <c r="B407" t="str">
        <f>RIGHT(D407,(LEN(D407)-1)-SEARCH(",",D407,1))</f>
        <v>Nikita</v>
      </c>
      <c r="C407" t="str">
        <f>LEFT(D407,SEARCH(",",D407,1)-1)</f>
        <v>Zadorov</v>
      </c>
      <c r="D407" s="39" t="s">
        <v>1997</v>
      </c>
      <c r="E407" s="30" t="s">
        <v>15</v>
      </c>
      <c r="F407" s="35">
        <v>0</v>
      </c>
      <c r="G407" s="9" t="s">
        <v>2618</v>
      </c>
      <c r="H407" s="9" t="s">
        <v>2612</v>
      </c>
      <c r="I407" s="9">
        <v>24</v>
      </c>
      <c r="J407" s="35">
        <f>VALUE(COUNTIF(Validation!$A$2:$H$47,D407))</f>
        <v>0</v>
      </c>
      <c r="K407" s="361">
        <f>IF(OR(M407="RFA",M407="UFA",M407="",M407=0),0,M407)</f>
        <v>0</v>
      </c>
      <c r="L407" s="361">
        <f>IF(OR(N407="RFA",N407="UFA",N407="",N407=0),0,N407)</f>
        <v>0</v>
      </c>
      <c r="M407" s="358" t="s">
        <v>8</v>
      </c>
      <c r="N407" s="358">
        <v>0</v>
      </c>
      <c r="O407" s="358">
        <v>0</v>
      </c>
      <c r="P407" s="358">
        <v>0</v>
      </c>
      <c r="Q407" s="358">
        <v>0</v>
      </c>
      <c r="R407" s="358">
        <v>0</v>
      </c>
      <c r="S407" s="358">
        <v>0</v>
      </c>
      <c r="T407" s="35">
        <f>COUNTIF(M407:S407,"&gt;0")</f>
        <v>0</v>
      </c>
      <c r="V407">
        <f t="shared" si="18"/>
        <v>1</v>
      </c>
      <c r="W407" s="35">
        <f t="shared" si="19"/>
        <v>0</v>
      </c>
      <c r="X407">
        <f t="shared" si="20"/>
        <v>1</v>
      </c>
    </row>
    <row r="408" spans="1:24" ht="15.75" x14ac:dyDescent="0.25">
      <c r="A408" t="str">
        <f>B408&amp;" "&amp;C408</f>
        <v>Tyson Barrie</v>
      </c>
      <c r="B408" t="str">
        <f>RIGHT(D408,(LEN(D408)-1)-SEARCH(",",D408,1))</f>
        <v>Tyson</v>
      </c>
      <c r="C408" t="str">
        <f>LEFT(D408,SEARCH(",",D408,1)-1)</f>
        <v>Barrie</v>
      </c>
      <c r="D408" s="39" t="s">
        <v>1994</v>
      </c>
      <c r="E408" s="30" t="s">
        <v>15</v>
      </c>
      <c r="F408" s="35">
        <v>0</v>
      </c>
      <c r="G408" s="9">
        <v>0</v>
      </c>
      <c r="H408" s="9">
        <v>0</v>
      </c>
      <c r="I408" s="9">
        <v>0</v>
      </c>
      <c r="J408" s="35">
        <f>VALUE(COUNTIF(Validation!$A$2:$H$47,D408))</f>
        <v>0</v>
      </c>
      <c r="K408" s="361">
        <f>IF(OR(M408="RFA",M408="UFA",M408="",M408=0),0,M408)</f>
        <v>0</v>
      </c>
      <c r="L408" s="361">
        <f>IF(OR(N408="RFA",N408="UFA",N408="",N408=0),0,N408)</f>
        <v>0</v>
      </c>
      <c r="M408" s="358">
        <v>0</v>
      </c>
      <c r="N408" s="358">
        <v>0</v>
      </c>
      <c r="O408" s="358">
        <v>0</v>
      </c>
      <c r="P408" s="358">
        <v>0</v>
      </c>
      <c r="Q408" s="358">
        <v>0</v>
      </c>
      <c r="R408" s="358">
        <v>0</v>
      </c>
      <c r="S408" s="358">
        <v>0</v>
      </c>
      <c r="T408" s="35">
        <f>COUNTIF(M408:S408,"&gt;0")</f>
        <v>0</v>
      </c>
      <c r="V408">
        <f t="shared" si="18"/>
        <v>2</v>
      </c>
      <c r="W408" s="35">
        <f t="shared" si="19"/>
        <v>0</v>
      </c>
      <c r="X408">
        <f t="shared" si="20"/>
        <v>1</v>
      </c>
    </row>
    <row r="409" spans="1:24" ht="15.75" x14ac:dyDescent="0.25">
      <c r="A409" t="str">
        <f>B409&amp;" "&amp;C409</f>
        <v>AJ Greer</v>
      </c>
      <c r="B409" t="str">
        <f>RIGHT(D409,(LEN(D409)-1)-SEARCH(",",D409,1))</f>
        <v>AJ</v>
      </c>
      <c r="C409" t="str">
        <f>LEFT(D409,SEARCH(",",D409,1)-1)</f>
        <v>Greer</v>
      </c>
      <c r="D409" s="39" t="s">
        <v>2013</v>
      </c>
      <c r="E409" s="30" t="s">
        <v>15</v>
      </c>
      <c r="F409" s="35">
        <v>0</v>
      </c>
      <c r="G409" s="9" t="s">
        <v>2613</v>
      </c>
      <c r="H409" s="9" t="s">
        <v>2619</v>
      </c>
      <c r="I409" s="9">
        <v>22</v>
      </c>
      <c r="J409" s="35">
        <f>VALUE(COUNTIF(Validation!$A$2:$H$47,D409))</f>
        <v>0</v>
      </c>
      <c r="K409" s="361">
        <f>IF(OR(M409="RFA",M409="UFA",M409="",M409=0),0,M409)</f>
        <v>0</v>
      </c>
      <c r="L409" s="361">
        <f>IF(OR(N409="RFA",N409="UFA",N409="",N409=0),0,N409)</f>
        <v>0</v>
      </c>
      <c r="M409" s="358" t="s">
        <v>8</v>
      </c>
      <c r="N409" s="358">
        <v>0</v>
      </c>
      <c r="O409" s="358">
        <v>0</v>
      </c>
      <c r="P409" s="358">
        <v>0</v>
      </c>
      <c r="Q409" s="358">
        <v>0</v>
      </c>
      <c r="R409" s="358">
        <v>0</v>
      </c>
      <c r="S409" s="358">
        <v>0</v>
      </c>
      <c r="T409" s="35">
        <f>COUNTIF(M409:S409,"&gt;0")</f>
        <v>0</v>
      </c>
      <c r="V409">
        <f t="shared" si="18"/>
        <v>1</v>
      </c>
      <c r="W409" s="35">
        <f t="shared" si="19"/>
        <v>0</v>
      </c>
      <c r="X409">
        <f t="shared" si="20"/>
        <v>1</v>
      </c>
    </row>
    <row r="410" spans="1:24" ht="15.75" x14ac:dyDescent="0.25">
      <c r="A410" t="str">
        <f>B410&amp;" "&amp;C410</f>
        <v>Sheldon Dries</v>
      </c>
      <c r="B410" t="str">
        <f>RIGHT(D410,(LEN(D410)-1)-SEARCH(",",D410,1))</f>
        <v>Sheldon</v>
      </c>
      <c r="C410" t="str">
        <f>LEFT(D410,SEARCH(",",D410,1)-1)</f>
        <v>Dries</v>
      </c>
      <c r="D410" s="39" t="s">
        <v>2006</v>
      </c>
      <c r="E410" s="30" t="s">
        <v>15</v>
      </c>
      <c r="F410" s="35">
        <v>0</v>
      </c>
      <c r="G410" s="9" t="s">
        <v>73</v>
      </c>
      <c r="H410" s="9" t="s">
        <v>2619</v>
      </c>
      <c r="I410" s="9">
        <v>25</v>
      </c>
      <c r="J410" s="35">
        <f>VALUE(COUNTIF(Validation!$A$2:$H$47,D410))</f>
        <v>0</v>
      </c>
      <c r="K410" s="361">
        <f>IF(OR(M410="RFA",M410="UFA",M410="",M410=0),0,M410)</f>
        <v>0</v>
      </c>
      <c r="L410" s="361">
        <f>IF(OR(N410="RFA",N410="UFA",N410="",N410=0),0,N410)</f>
        <v>0</v>
      </c>
      <c r="M410" s="358" t="s">
        <v>8</v>
      </c>
      <c r="N410" s="358">
        <v>0</v>
      </c>
      <c r="O410" s="358">
        <v>0</v>
      </c>
      <c r="P410" s="358">
        <v>0</v>
      </c>
      <c r="Q410" s="358">
        <v>0</v>
      </c>
      <c r="R410" s="358">
        <v>0</v>
      </c>
      <c r="S410" s="358">
        <v>0</v>
      </c>
      <c r="T410" s="35">
        <f>COUNTIF(M410:S410,"&gt;0")</f>
        <v>0</v>
      </c>
      <c r="V410">
        <f t="shared" si="18"/>
        <v>1</v>
      </c>
      <c r="W410" s="35">
        <f t="shared" si="19"/>
        <v>0</v>
      </c>
      <c r="X410">
        <f t="shared" si="20"/>
        <v>1</v>
      </c>
    </row>
    <row r="411" spans="1:24" ht="15.75" x14ac:dyDescent="0.25">
      <c r="A411" t="str">
        <f>B411&amp;" "&amp;C411</f>
        <v>Anton Lindholm</v>
      </c>
      <c r="B411" t="str">
        <f>RIGHT(D411,(LEN(D411)-1)-SEARCH(",",D411,1))</f>
        <v>Anton</v>
      </c>
      <c r="C411" t="str">
        <f>LEFT(D411,SEARCH(",",D411,1)-1)</f>
        <v>Lindholm</v>
      </c>
      <c r="D411" s="39" t="s">
        <v>2000</v>
      </c>
      <c r="E411" s="30" t="s">
        <v>15</v>
      </c>
      <c r="F411" s="35">
        <v>0</v>
      </c>
      <c r="G411" s="35" t="s">
        <v>2618</v>
      </c>
      <c r="H411" s="9" t="s">
        <v>2619</v>
      </c>
      <c r="I411" s="35">
        <v>24</v>
      </c>
      <c r="J411" s="35">
        <f>VALUE(COUNTIF(Validation!$A$2:$H$47,D411))</f>
        <v>0</v>
      </c>
      <c r="K411" s="361">
        <f>IF(OR(M411="RFA",M411="UFA",M411="",M411=0),0,M411)</f>
        <v>0</v>
      </c>
      <c r="L411" s="361">
        <f>IF(OR(N411="RFA",N411="UFA",N411="",N411=0),0,N411)</f>
        <v>0</v>
      </c>
      <c r="M411" s="358" t="s">
        <v>8</v>
      </c>
      <c r="N411" s="358">
        <v>0</v>
      </c>
      <c r="O411" s="358">
        <v>0</v>
      </c>
      <c r="P411" s="358">
        <v>0</v>
      </c>
      <c r="Q411" s="358">
        <v>0</v>
      </c>
      <c r="R411" s="358">
        <v>0</v>
      </c>
      <c r="S411" s="358">
        <v>0</v>
      </c>
      <c r="T411" s="35">
        <f>COUNTIF(M411:S411,"&gt;0")</f>
        <v>0</v>
      </c>
      <c r="V411">
        <f t="shared" si="18"/>
        <v>1</v>
      </c>
      <c r="W411" s="35">
        <f t="shared" si="19"/>
        <v>0</v>
      </c>
      <c r="X411">
        <f t="shared" si="20"/>
        <v>1</v>
      </c>
    </row>
    <row r="412" spans="1:24" ht="15.75" x14ac:dyDescent="0.25">
      <c r="A412" t="str">
        <f>B412&amp;" "&amp;C412</f>
        <v>Sergei Boikov</v>
      </c>
      <c r="B412" t="str">
        <f>RIGHT(D412,(LEN(D412)-1)-SEARCH(",",D412,1))</f>
        <v>Sergei</v>
      </c>
      <c r="C412" t="str">
        <f>LEFT(D412,SEARCH(",",D412,1)-1)</f>
        <v>Boikov</v>
      </c>
      <c r="D412" s="39" t="s">
        <v>2017</v>
      </c>
      <c r="E412" s="30" t="s">
        <v>15</v>
      </c>
      <c r="F412" s="35">
        <v>0</v>
      </c>
      <c r="G412" s="35" t="s">
        <v>2618</v>
      </c>
      <c r="H412" s="9" t="s">
        <v>2619</v>
      </c>
      <c r="I412" s="35">
        <v>23</v>
      </c>
      <c r="J412" s="35">
        <f>VALUE(COUNTIF(Validation!$A$2:$H$47,D412))</f>
        <v>0</v>
      </c>
      <c r="K412" s="361">
        <f>IF(OR(M412="RFA",M412="UFA",M412="",M412=0),0,M412)</f>
        <v>0</v>
      </c>
      <c r="L412" s="361">
        <f>IF(OR(N412="RFA",N412="UFA",N412="",N412=0),0,N412)</f>
        <v>0</v>
      </c>
      <c r="M412" s="358" t="s">
        <v>8</v>
      </c>
      <c r="N412" s="358">
        <v>0</v>
      </c>
      <c r="O412" s="358">
        <v>0</v>
      </c>
      <c r="P412" s="358">
        <v>0</v>
      </c>
      <c r="Q412" s="358">
        <v>0</v>
      </c>
      <c r="R412" s="358">
        <v>0</v>
      </c>
      <c r="S412" s="358">
        <v>0</v>
      </c>
      <c r="T412" s="35">
        <f>COUNTIF(M412:S412,"&gt;0")</f>
        <v>0</v>
      </c>
      <c r="V412">
        <f t="shared" si="18"/>
        <v>1</v>
      </c>
      <c r="W412" s="35">
        <f t="shared" si="19"/>
        <v>0</v>
      </c>
      <c r="X412">
        <f t="shared" si="20"/>
        <v>1</v>
      </c>
    </row>
    <row r="413" spans="1:24" ht="15.75" x14ac:dyDescent="0.25">
      <c r="A413" t="str">
        <f>B413&amp;" "&amp;C413</f>
        <v>Tyler Seguin</v>
      </c>
      <c r="B413" t="str">
        <f>RIGHT(D413,(LEN(D413)-1)-SEARCH(",",D413,1))</f>
        <v>Tyler</v>
      </c>
      <c r="C413" t="str">
        <f>LEFT(D413,SEARCH(",",D413,1)-1)</f>
        <v>Seguin</v>
      </c>
      <c r="D413" s="39" t="s">
        <v>2023</v>
      </c>
      <c r="E413" s="30" t="s">
        <v>16</v>
      </c>
      <c r="F413" s="35" t="s">
        <v>429</v>
      </c>
      <c r="G413" s="35" t="s">
        <v>2621</v>
      </c>
      <c r="H413" s="35" t="s">
        <v>2612</v>
      </c>
      <c r="I413" s="35">
        <v>27</v>
      </c>
      <c r="J413" s="35">
        <f>VALUE(COUNTIF(Validation!$A$2:$H$47,D413))</f>
        <v>0</v>
      </c>
      <c r="K413" s="361">
        <f>IF(OR(M413="RFA",M413="UFA",M413="",M413=0),0,M413)</f>
        <v>9850000</v>
      </c>
      <c r="L413" s="361">
        <f>IF(OR(N413="RFA",N413="UFA",N413="",N413=0),0,N413)</f>
        <v>9850000</v>
      </c>
      <c r="M413" s="358">
        <v>9850000</v>
      </c>
      <c r="N413" s="358">
        <v>9850000</v>
      </c>
      <c r="O413" s="358">
        <v>9850000</v>
      </c>
      <c r="P413" s="358">
        <v>9850000</v>
      </c>
      <c r="Q413" s="358">
        <v>9850000</v>
      </c>
      <c r="R413" s="358">
        <v>9850000</v>
      </c>
      <c r="S413" s="358">
        <v>9850000</v>
      </c>
      <c r="T413" s="35">
        <f>COUNTIF(M413:S413,"&gt;0")</f>
        <v>7</v>
      </c>
      <c r="V413">
        <f t="shared" si="18"/>
        <v>1</v>
      </c>
      <c r="W413" s="35">
        <f t="shared" si="19"/>
        <v>0</v>
      </c>
      <c r="X413">
        <f t="shared" si="20"/>
        <v>1</v>
      </c>
    </row>
    <row r="414" spans="1:24" ht="15.75" x14ac:dyDescent="0.25">
      <c r="A414" t="str">
        <f>B414&amp;" "&amp;C414</f>
        <v>Jamie Benn</v>
      </c>
      <c r="B414" t="str">
        <f>RIGHT(D414,(LEN(D414)-1)-SEARCH(",",D414,1))</f>
        <v>Jamie</v>
      </c>
      <c r="C414" t="str">
        <f>LEFT(D414,SEARCH(",",D414,1)-1)</f>
        <v>Benn</v>
      </c>
      <c r="D414" s="39" t="s">
        <v>2927</v>
      </c>
      <c r="E414" s="30" t="s">
        <v>16</v>
      </c>
      <c r="F414" s="35" t="s">
        <v>429</v>
      </c>
      <c r="G414" s="35" t="s">
        <v>2613</v>
      </c>
      <c r="H414" s="35" t="s">
        <v>2612</v>
      </c>
      <c r="I414" s="35">
        <v>29</v>
      </c>
      <c r="J414" s="35">
        <f>VALUE(COUNTIF(Validation!$A$2:$H$47,D414))</f>
        <v>0</v>
      </c>
      <c r="K414" s="361">
        <f>IF(OR(M414="RFA",M414="UFA",M414="",M414=0),0,M414)</f>
        <v>9500000</v>
      </c>
      <c r="L414" s="361">
        <f>IF(OR(N414="RFA",N414="UFA",N414="",N414=0),0,N414)</f>
        <v>9500000</v>
      </c>
      <c r="M414" s="358">
        <v>9500000</v>
      </c>
      <c r="N414" s="358">
        <v>9500000</v>
      </c>
      <c r="O414" s="358">
        <v>9500000</v>
      </c>
      <c r="P414" s="358">
        <v>9500000</v>
      </c>
      <c r="Q414" s="358">
        <v>9500000</v>
      </c>
      <c r="R414" s="358">
        <v>9500000</v>
      </c>
      <c r="S414" s="358" t="s">
        <v>7</v>
      </c>
      <c r="T414" s="35">
        <f>COUNTIF(M414:S414,"&gt;0")</f>
        <v>6</v>
      </c>
      <c r="V414">
        <f t="shared" si="18"/>
        <v>1</v>
      </c>
      <c r="W414" s="35">
        <f t="shared" si="19"/>
        <v>0</v>
      </c>
      <c r="X414">
        <f t="shared" si="20"/>
        <v>1</v>
      </c>
    </row>
    <row r="415" spans="1:24" ht="15.75" x14ac:dyDescent="0.25">
      <c r="A415" t="str">
        <f>B415&amp;" "&amp;C415</f>
        <v>Joe Pavelski</v>
      </c>
      <c r="B415" t="str">
        <f>RIGHT(D415,(LEN(D415)-1)-SEARCH(",",D415,1))</f>
        <v>Joe</v>
      </c>
      <c r="C415" t="str">
        <f>LEFT(D415,SEARCH(",",D415,1)-1)</f>
        <v>Pavelski</v>
      </c>
      <c r="D415" s="39" t="s">
        <v>2662</v>
      </c>
      <c r="E415" s="30" t="s">
        <v>16</v>
      </c>
      <c r="F415" s="35" t="s">
        <v>429</v>
      </c>
      <c r="G415" s="35" t="s">
        <v>2627</v>
      </c>
      <c r="H415" s="35" t="s">
        <v>2612</v>
      </c>
      <c r="I415" s="35">
        <v>34</v>
      </c>
      <c r="J415" s="35">
        <f>VALUE(COUNTIF(Validation!$A$2:$H$47,D415))</f>
        <v>0</v>
      </c>
      <c r="K415" s="361">
        <f>IF(OR(M415="RFA",M415="UFA",M415="",M415=0),0,M415)</f>
        <v>7000000</v>
      </c>
      <c r="L415" s="361">
        <f>IF(OR(N415="RFA",N415="UFA",N415="",N415=0),0,N415)</f>
        <v>7000000</v>
      </c>
      <c r="M415" s="358">
        <v>7000000</v>
      </c>
      <c r="N415" s="358">
        <v>7000000</v>
      </c>
      <c r="O415" s="358">
        <v>7000000</v>
      </c>
      <c r="P415" s="358" t="s">
        <v>7</v>
      </c>
      <c r="Q415" s="358">
        <v>0</v>
      </c>
      <c r="R415" s="358">
        <v>0</v>
      </c>
      <c r="S415" s="358">
        <v>0</v>
      </c>
      <c r="T415" s="35">
        <f>COUNTIF(M415:S415,"&gt;0")</f>
        <v>3</v>
      </c>
      <c r="V415">
        <f t="shared" si="18"/>
        <v>1</v>
      </c>
      <c r="W415" s="35">
        <f t="shared" si="19"/>
        <v>0</v>
      </c>
      <c r="X415">
        <f t="shared" si="20"/>
        <v>1</v>
      </c>
    </row>
    <row r="416" spans="1:24" ht="15.75" x14ac:dyDescent="0.25">
      <c r="A416" t="str">
        <f>B416&amp;" "&amp;C416</f>
        <v>Alexander Radulov</v>
      </c>
      <c r="B416" t="str">
        <f>RIGHT(D416,(LEN(D416)-1)-SEARCH(",",D416,1))</f>
        <v>Alexander</v>
      </c>
      <c r="C416" t="str">
        <f>LEFT(D416,SEARCH(",",D416,1)-1)</f>
        <v>Radulov</v>
      </c>
      <c r="D416" s="39" t="s">
        <v>2022</v>
      </c>
      <c r="E416" s="30" t="s">
        <v>16</v>
      </c>
      <c r="F416" s="35" t="s">
        <v>429</v>
      </c>
      <c r="G416" s="9" t="s">
        <v>2611</v>
      </c>
      <c r="H416" s="9" t="s">
        <v>2612</v>
      </c>
      <c r="I416" s="9">
        <v>32</v>
      </c>
      <c r="J416" s="35">
        <f>VALUE(COUNTIF(Validation!$A$2:$H$47,D416))</f>
        <v>0</v>
      </c>
      <c r="K416" s="361">
        <f>IF(OR(M416="RFA",M416="UFA",M416="",M416=0),0,M416)</f>
        <v>6250000</v>
      </c>
      <c r="L416" s="361">
        <f>IF(OR(N416="RFA",N416="UFA",N416="",N416=0),0,N416)</f>
        <v>6250000</v>
      </c>
      <c r="M416" s="358">
        <v>6250000</v>
      </c>
      <c r="N416" s="358">
        <v>6250000</v>
      </c>
      <c r="O416" s="358">
        <v>6250000</v>
      </c>
      <c r="P416" s="358" t="s">
        <v>7</v>
      </c>
      <c r="Q416" s="358">
        <v>0</v>
      </c>
      <c r="R416" s="358">
        <v>0</v>
      </c>
      <c r="S416" s="358">
        <v>0</v>
      </c>
      <c r="T416" s="35">
        <f>COUNTIF(M416:S416,"&gt;0")</f>
        <v>3</v>
      </c>
      <c r="V416">
        <f t="shared" si="18"/>
        <v>1</v>
      </c>
      <c r="W416" s="35">
        <f t="shared" si="19"/>
        <v>0</v>
      </c>
      <c r="X416">
        <f t="shared" si="20"/>
        <v>1</v>
      </c>
    </row>
    <row r="417" spans="1:24" ht="15.75" x14ac:dyDescent="0.25">
      <c r="A417" t="str">
        <f>B417&amp;" "&amp;C417</f>
        <v>Esa Lindell</v>
      </c>
      <c r="B417" t="str">
        <f>RIGHT(D417,(LEN(D417)-1)-SEARCH(",",D417,1))</f>
        <v>Esa</v>
      </c>
      <c r="C417" t="str">
        <f>LEFT(D417,SEARCH(",",D417,1)-1)</f>
        <v>Lindell</v>
      </c>
      <c r="D417" s="39" t="s">
        <v>2034</v>
      </c>
      <c r="E417" s="30" t="s">
        <v>16</v>
      </c>
      <c r="F417" s="35">
        <v>0</v>
      </c>
      <c r="G417" s="35" t="s">
        <v>2618</v>
      </c>
      <c r="H417" s="35" t="s">
        <v>2612</v>
      </c>
      <c r="I417" s="35">
        <v>25</v>
      </c>
      <c r="J417" s="35">
        <f>VALUE(COUNTIF(Validation!$A$2:$H$47,D417))</f>
        <v>0</v>
      </c>
      <c r="K417" s="361">
        <f>IF(OR(M417="RFA",M417="UFA",M417="",M417=0),0,M417)</f>
        <v>5800000</v>
      </c>
      <c r="L417" s="361">
        <f>IF(OR(N417="RFA",N417="UFA",N417="",N417=0),0,N417)</f>
        <v>5800000</v>
      </c>
      <c r="M417" s="358">
        <v>5800000</v>
      </c>
      <c r="N417" s="358">
        <v>5800000</v>
      </c>
      <c r="O417" s="358">
        <v>5800000</v>
      </c>
      <c r="P417" s="358">
        <v>5800000</v>
      </c>
      <c r="Q417" s="358">
        <v>5800000</v>
      </c>
      <c r="R417" s="358">
        <v>5800000</v>
      </c>
      <c r="S417" s="358" t="s">
        <v>7</v>
      </c>
      <c r="T417" s="35">
        <f>COUNTIF(M417:S417,"&gt;0")</f>
        <v>6</v>
      </c>
      <c r="V417">
        <f t="shared" si="18"/>
        <v>1</v>
      </c>
      <c r="W417" s="35">
        <f t="shared" si="19"/>
        <v>0</v>
      </c>
      <c r="X417">
        <f t="shared" si="20"/>
        <v>1</v>
      </c>
    </row>
    <row r="418" spans="1:24" ht="15.75" x14ac:dyDescent="0.25">
      <c r="A418" t="str">
        <f>B418&amp;" "&amp;C418</f>
        <v>Ben Bishop</v>
      </c>
      <c r="B418" t="str">
        <f>RIGHT(D418,(LEN(D418)-1)-SEARCH(",",D418,1))</f>
        <v>Ben</v>
      </c>
      <c r="C418" t="str">
        <f>LEFT(D418,SEARCH(",",D418,1)-1)</f>
        <v>Bishop</v>
      </c>
      <c r="D418" s="39" t="s">
        <v>2037</v>
      </c>
      <c r="E418" s="30" t="s">
        <v>16</v>
      </c>
      <c r="F418" s="35" t="s">
        <v>429</v>
      </c>
      <c r="G418" s="35" t="s">
        <v>128</v>
      </c>
      <c r="H418" s="35" t="s">
        <v>2612</v>
      </c>
      <c r="I418" s="35">
        <v>32</v>
      </c>
      <c r="J418" s="35">
        <f>VALUE(COUNTIF(Validation!$A$2:$H$47,D418))</f>
        <v>0</v>
      </c>
      <c r="K418" s="361">
        <f>IF(OR(M418="RFA",M418="UFA",M418="",M418=0),0,M418)</f>
        <v>4916666</v>
      </c>
      <c r="L418" s="361">
        <f>IF(OR(N418="RFA",N418="UFA",N418="",N418=0),0,N418)</f>
        <v>4916666</v>
      </c>
      <c r="M418" s="358">
        <v>4916666</v>
      </c>
      <c r="N418" s="358">
        <v>4916666</v>
      </c>
      <c r="O418" s="358">
        <v>4916666</v>
      </c>
      <c r="P418" s="358">
        <v>4916666</v>
      </c>
      <c r="Q418" s="358" t="s">
        <v>7</v>
      </c>
      <c r="R418" s="358">
        <v>0</v>
      </c>
      <c r="S418" s="358">
        <v>0</v>
      </c>
      <c r="T418" s="35">
        <f>COUNTIF(M418:S418,"&gt;0")</f>
        <v>4</v>
      </c>
      <c r="V418">
        <f t="shared" si="18"/>
        <v>1</v>
      </c>
      <c r="W418" s="35">
        <f t="shared" si="19"/>
        <v>0</v>
      </c>
      <c r="X418">
        <f t="shared" si="20"/>
        <v>1</v>
      </c>
    </row>
    <row r="419" spans="1:24" ht="15.75" x14ac:dyDescent="0.25">
      <c r="A419" t="str">
        <f>B419&amp;" "&amp;C419</f>
        <v>Martin Hanzal</v>
      </c>
      <c r="B419" t="str">
        <f>RIGHT(D419,(LEN(D419)-1)-SEARCH(",",D419,1))</f>
        <v>Martin</v>
      </c>
      <c r="C419" t="str">
        <f>LEFT(D419,SEARCH(",",D419,1)-1)</f>
        <v>Hanzal</v>
      </c>
      <c r="D419" s="39" t="s">
        <v>2024</v>
      </c>
      <c r="E419" s="30" t="s">
        <v>16</v>
      </c>
      <c r="F419" s="35" t="s">
        <v>390</v>
      </c>
      <c r="G419" s="35" t="s">
        <v>73</v>
      </c>
      <c r="H419" s="35" t="s">
        <v>2612</v>
      </c>
      <c r="I419" s="35">
        <v>32</v>
      </c>
      <c r="J419" s="35">
        <f>VALUE(COUNTIF(Validation!$A$2:$H$47,D419))</f>
        <v>0</v>
      </c>
      <c r="K419" s="361">
        <f>IF(OR(M419="RFA",M419="UFA",M419="",M419=0),0,M419)</f>
        <v>4750000</v>
      </c>
      <c r="L419" s="361">
        <f>IF(OR(N419="RFA",N419="UFA",N419="",N419=0),0,N419)</f>
        <v>0</v>
      </c>
      <c r="M419" s="358">
        <v>4750000</v>
      </c>
      <c r="N419" s="358" t="s">
        <v>7</v>
      </c>
      <c r="O419" s="358">
        <v>0</v>
      </c>
      <c r="P419" s="358">
        <v>0</v>
      </c>
      <c r="Q419" s="358">
        <v>0</v>
      </c>
      <c r="R419" s="358">
        <v>0</v>
      </c>
      <c r="S419" s="358">
        <v>0</v>
      </c>
      <c r="T419" s="35">
        <f>COUNTIF(M419:S419,"&gt;0")</f>
        <v>1</v>
      </c>
      <c r="V419">
        <f t="shared" si="18"/>
        <v>1</v>
      </c>
      <c r="W419" s="35">
        <f t="shared" si="19"/>
        <v>0</v>
      </c>
      <c r="X419">
        <f t="shared" si="20"/>
        <v>0</v>
      </c>
    </row>
    <row r="420" spans="1:24" ht="15.75" x14ac:dyDescent="0.25">
      <c r="A420" t="str">
        <f>B420&amp;" "&amp;C420</f>
        <v>John Klingberg</v>
      </c>
      <c r="B420" t="str">
        <f>RIGHT(D420,(LEN(D420)-1)-SEARCH(",",D420,1))</f>
        <v>John</v>
      </c>
      <c r="C420" t="str">
        <f>LEFT(D420,SEARCH(",",D420,1)-1)</f>
        <v>Klingberg</v>
      </c>
      <c r="D420" s="39" t="s">
        <v>2032</v>
      </c>
      <c r="E420" s="30" t="s">
        <v>16</v>
      </c>
      <c r="F420" s="35">
        <v>0</v>
      </c>
      <c r="G420" s="35" t="s">
        <v>2617</v>
      </c>
      <c r="H420" s="35" t="s">
        <v>2612</v>
      </c>
      <c r="I420" s="35">
        <v>26</v>
      </c>
      <c r="J420" s="35">
        <f>VALUE(COUNTIF(Validation!$A$2:$H$47,D420))</f>
        <v>0</v>
      </c>
      <c r="K420" s="361">
        <f>IF(OR(M420="RFA",M420="UFA",M420="",M420=0),0,M420)</f>
        <v>4250000</v>
      </c>
      <c r="L420" s="361">
        <f>IF(OR(N420="RFA",N420="UFA",N420="",N420=0),0,N420)</f>
        <v>4250000</v>
      </c>
      <c r="M420" s="358">
        <v>4250000</v>
      </c>
      <c r="N420" s="358">
        <v>4250000</v>
      </c>
      <c r="O420" s="358">
        <v>4250000</v>
      </c>
      <c r="P420" s="358" t="s">
        <v>7</v>
      </c>
      <c r="Q420" s="358">
        <v>0</v>
      </c>
      <c r="R420" s="358">
        <v>0</v>
      </c>
      <c r="S420" s="358">
        <v>0</v>
      </c>
      <c r="T420" s="35">
        <f>COUNTIF(M420:S420,"&gt;0")</f>
        <v>3</v>
      </c>
      <c r="V420">
        <f t="shared" si="18"/>
        <v>1</v>
      </c>
      <c r="W420" s="35">
        <f t="shared" si="19"/>
        <v>0</v>
      </c>
      <c r="X420">
        <f t="shared" si="20"/>
        <v>1</v>
      </c>
    </row>
    <row r="421" spans="1:24" ht="15.75" x14ac:dyDescent="0.25">
      <c r="A421" t="str">
        <f>B421&amp;" "&amp;C421</f>
        <v>Andrew Cogliano</v>
      </c>
      <c r="B421" t="str">
        <f>RIGHT(D421,(LEN(D421)-1)-SEARCH(",",D421,1))</f>
        <v>Andrew</v>
      </c>
      <c r="C421" t="str">
        <f>LEFT(D421,SEARCH(",",D421,1)-1)</f>
        <v>Cogliano</v>
      </c>
      <c r="D421" s="39" t="s">
        <v>2201</v>
      </c>
      <c r="E421" s="30" t="s">
        <v>16</v>
      </c>
      <c r="F421" s="35" t="s">
        <v>390</v>
      </c>
      <c r="G421" s="35" t="s">
        <v>2648</v>
      </c>
      <c r="H421" s="35" t="s">
        <v>2612</v>
      </c>
      <c r="I421" s="35">
        <v>32</v>
      </c>
      <c r="J421" s="35">
        <f>VALUE(COUNTIF(Validation!$A$2:$H$47,D421))</f>
        <v>0</v>
      </c>
      <c r="K421" s="361">
        <f>IF(OR(M421="RFA",M421="UFA",M421="",M421=0),0,M421)</f>
        <v>3250000</v>
      </c>
      <c r="L421" s="361">
        <f>IF(OR(N421="RFA",N421="UFA",N421="",N421=0),0,N421)</f>
        <v>3250000</v>
      </c>
      <c r="M421" s="358">
        <v>3250000</v>
      </c>
      <c r="N421" s="358">
        <v>3250000</v>
      </c>
      <c r="O421" s="358" t="s">
        <v>7</v>
      </c>
      <c r="P421" s="358">
        <v>0</v>
      </c>
      <c r="Q421" s="358">
        <v>0</v>
      </c>
      <c r="R421" s="358">
        <v>0</v>
      </c>
      <c r="S421" s="358">
        <v>0</v>
      </c>
      <c r="T421" s="35">
        <f>COUNTIF(M421:S421,"&gt;0")</f>
        <v>2</v>
      </c>
      <c r="V421">
        <f t="shared" si="18"/>
        <v>1</v>
      </c>
      <c r="W421" s="35">
        <f t="shared" si="19"/>
        <v>0</v>
      </c>
      <c r="X421">
        <f t="shared" si="20"/>
        <v>1</v>
      </c>
    </row>
    <row r="422" spans="1:24" ht="15.75" x14ac:dyDescent="0.25">
      <c r="A422" t="str">
        <f>B422&amp;" "&amp;C422</f>
        <v>Anton Khudobin</v>
      </c>
      <c r="B422" t="str">
        <f>RIGHT(D422,(LEN(D422)-1)-SEARCH(",",D422,1))</f>
        <v>Anton</v>
      </c>
      <c r="C422" t="str">
        <f>LEFT(D422,SEARCH(",",D422,1)-1)</f>
        <v>Khudobin</v>
      </c>
      <c r="D422" s="39" t="s">
        <v>2038</v>
      </c>
      <c r="E422" s="30" t="s">
        <v>16</v>
      </c>
      <c r="F422" s="35">
        <v>0</v>
      </c>
      <c r="G422" s="35" t="s">
        <v>128</v>
      </c>
      <c r="H422" s="35" t="s">
        <v>2612</v>
      </c>
      <c r="I422" s="35">
        <v>33</v>
      </c>
      <c r="J422" s="35">
        <f>VALUE(COUNTIF(Validation!$A$2:$H$47,D422))</f>
        <v>0</v>
      </c>
      <c r="K422" s="361">
        <f>IF(OR(M422="RFA",M422="UFA",M422="",M422=0),0,M422)</f>
        <v>2500000</v>
      </c>
      <c r="L422" s="361">
        <f>IF(OR(N422="RFA",N422="UFA",N422="",N422=0),0,N422)</f>
        <v>0</v>
      </c>
      <c r="M422" s="358">
        <v>2500000</v>
      </c>
      <c r="N422" s="358" t="s">
        <v>7</v>
      </c>
      <c r="O422" s="358">
        <v>0</v>
      </c>
      <c r="P422" s="358">
        <v>0</v>
      </c>
      <c r="Q422" s="358">
        <v>0</v>
      </c>
      <c r="R422" s="358">
        <v>0</v>
      </c>
      <c r="S422" s="358">
        <v>0</v>
      </c>
      <c r="T422" s="35">
        <f>COUNTIF(M422:S422,"&gt;0")</f>
        <v>1</v>
      </c>
      <c r="V422">
        <f t="shared" si="18"/>
        <v>1</v>
      </c>
      <c r="W422" s="35">
        <f t="shared" si="19"/>
        <v>0</v>
      </c>
      <c r="X422">
        <f t="shared" si="20"/>
        <v>0</v>
      </c>
    </row>
    <row r="423" spans="1:24" ht="15.75" x14ac:dyDescent="0.25">
      <c r="A423" t="str">
        <f>B423&amp;" "&amp;C423</f>
        <v>Blake Comeau</v>
      </c>
      <c r="B423" t="str">
        <f>RIGHT(D423,(LEN(D423)-1)-SEARCH(",",D423,1))</f>
        <v>Blake</v>
      </c>
      <c r="C423" t="str">
        <f>LEFT(D423,SEARCH(",",D423,1)-1)</f>
        <v>Comeau</v>
      </c>
      <c r="D423" s="39" t="s">
        <v>2026</v>
      </c>
      <c r="E423" s="30" t="s">
        <v>16</v>
      </c>
      <c r="F423" s="35">
        <v>0</v>
      </c>
      <c r="G423" s="35" t="s">
        <v>2615</v>
      </c>
      <c r="H423" s="35" t="s">
        <v>2612</v>
      </c>
      <c r="I423" s="35">
        <v>33</v>
      </c>
      <c r="J423" s="35">
        <f>VALUE(COUNTIF(Validation!$A$2:$H$47,D423))</f>
        <v>0</v>
      </c>
      <c r="K423" s="361">
        <f>IF(OR(M423="RFA",M423="UFA",M423="",M423=0),0,M423)</f>
        <v>2400000</v>
      </c>
      <c r="L423" s="361">
        <f>IF(OR(N423="RFA",N423="UFA",N423="",N423=0),0,N423)</f>
        <v>2400000</v>
      </c>
      <c r="M423" s="358">
        <v>2400000</v>
      </c>
      <c r="N423" s="358">
        <v>2400000</v>
      </c>
      <c r="O423" s="358" t="s">
        <v>7</v>
      </c>
      <c r="P423" s="358">
        <v>0</v>
      </c>
      <c r="Q423" s="358">
        <v>0</v>
      </c>
      <c r="R423" s="358">
        <v>0</v>
      </c>
      <c r="S423" s="358">
        <v>0</v>
      </c>
      <c r="T423" s="35">
        <f>COUNTIF(M423:S423,"&gt;0")</f>
        <v>2</v>
      </c>
      <c r="V423">
        <f t="shared" si="18"/>
        <v>1</v>
      </c>
      <c r="W423" s="35">
        <f t="shared" si="19"/>
        <v>0</v>
      </c>
      <c r="X423">
        <f t="shared" si="20"/>
        <v>1</v>
      </c>
    </row>
    <row r="424" spans="1:24" ht="15.75" x14ac:dyDescent="0.25">
      <c r="A424" t="str">
        <f>B424&amp;" "&amp;C424</f>
        <v>Stephen Johns</v>
      </c>
      <c r="B424" t="str">
        <f>RIGHT(D424,(LEN(D424)-1)-SEARCH(",",D424,1))</f>
        <v>Stephen</v>
      </c>
      <c r="C424" t="str">
        <f>LEFT(D424,SEARCH(",",D424,1)-1)</f>
        <v>Johns</v>
      </c>
      <c r="D424" s="39" t="s">
        <v>2033</v>
      </c>
      <c r="E424" s="30" t="s">
        <v>16</v>
      </c>
      <c r="F424" s="35">
        <v>0</v>
      </c>
      <c r="G424" s="35" t="s">
        <v>2617</v>
      </c>
      <c r="H424" s="35" t="s">
        <v>383</v>
      </c>
      <c r="I424" s="35">
        <v>27</v>
      </c>
      <c r="J424" s="35">
        <f>VALUE(COUNTIF(Validation!$A$2:$H$47,D424))</f>
        <v>0</v>
      </c>
      <c r="K424" s="361">
        <f>IF(OR(M424="RFA",M424="UFA",M424="",M424=0),0,M424)</f>
        <v>2350000</v>
      </c>
      <c r="L424" s="361">
        <f>IF(OR(N424="RFA",N424="UFA",N424="",N424=0),0,N424)</f>
        <v>2350000</v>
      </c>
      <c r="M424" s="358">
        <v>2350000</v>
      </c>
      <c r="N424" s="358">
        <v>2350000</v>
      </c>
      <c r="O424" s="358" t="s">
        <v>7</v>
      </c>
      <c r="P424" s="358">
        <v>0</v>
      </c>
      <c r="Q424" s="358">
        <v>0</v>
      </c>
      <c r="R424" s="358">
        <v>0</v>
      </c>
      <c r="S424" s="362">
        <v>0</v>
      </c>
      <c r="T424" s="35">
        <f>COUNTIF(M424:S424,"&gt;0")</f>
        <v>2</v>
      </c>
      <c r="V424">
        <f t="shared" si="18"/>
        <v>1</v>
      </c>
      <c r="W424" s="35">
        <f t="shared" si="19"/>
        <v>0</v>
      </c>
      <c r="X424">
        <f t="shared" si="20"/>
        <v>1</v>
      </c>
    </row>
    <row r="425" spans="1:24" ht="15.75" x14ac:dyDescent="0.25">
      <c r="A425" t="str">
        <f>B425&amp;" "&amp;C425</f>
        <v>Mattias Janmark</v>
      </c>
      <c r="B425" t="str">
        <f>RIGHT(D425,(LEN(D425)-1)-SEARCH(",",D425,1))</f>
        <v>Mattias</v>
      </c>
      <c r="C425" t="str">
        <f>LEFT(D425,SEARCH(",",D425,1)-1)</f>
        <v>Janmark</v>
      </c>
      <c r="D425" s="39" t="s">
        <v>2028</v>
      </c>
      <c r="E425" s="30" t="s">
        <v>16</v>
      </c>
      <c r="F425" s="35">
        <v>0</v>
      </c>
      <c r="G425" s="35" t="s">
        <v>2623</v>
      </c>
      <c r="H425" s="35" t="s">
        <v>2612</v>
      </c>
      <c r="I425" s="35">
        <v>26</v>
      </c>
      <c r="J425" s="35">
        <f>VALUE(COUNTIF(Validation!$A$2:$H$47,D425))</f>
        <v>0</v>
      </c>
      <c r="K425" s="361">
        <f>IF(OR(M425="RFA",M425="UFA",M425="",M425=0),0,M425)</f>
        <v>2300000</v>
      </c>
      <c r="L425" s="361">
        <f>IF(OR(N425="RFA",N425="UFA",N425="",N425=0),0,N425)</f>
        <v>0</v>
      </c>
      <c r="M425" s="358">
        <v>2300000</v>
      </c>
      <c r="N425" s="358" t="s">
        <v>7</v>
      </c>
      <c r="O425" s="358">
        <v>0</v>
      </c>
      <c r="P425" s="358">
        <v>0</v>
      </c>
      <c r="Q425" s="358">
        <v>0</v>
      </c>
      <c r="R425" s="358">
        <v>0</v>
      </c>
      <c r="S425" s="358">
        <v>0</v>
      </c>
      <c r="T425" s="35">
        <f>COUNTIF(M425:S425,"&gt;0")</f>
        <v>1</v>
      </c>
      <c r="V425">
        <f t="shared" si="18"/>
        <v>1</v>
      </c>
      <c r="W425" s="35">
        <f t="shared" si="19"/>
        <v>0</v>
      </c>
      <c r="X425">
        <f t="shared" si="20"/>
        <v>0</v>
      </c>
    </row>
    <row r="426" spans="1:24" ht="15.75" x14ac:dyDescent="0.25">
      <c r="A426" t="str">
        <f>B426&amp;" "&amp;C426</f>
        <v>Radek Faksa</v>
      </c>
      <c r="B426" t="str">
        <f>RIGHT(D426,(LEN(D426)-1)-SEARCH(",",D426,1))</f>
        <v>Radek</v>
      </c>
      <c r="C426" t="str">
        <f>LEFT(D426,SEARCH(",",D426,1)-1)</f>
        <v>Faksa</v>
      </c>
      <c r="D426" s="39" t="s">
        <v>2029</v>
      </c>
      <c r="E426" s="30" t="s">
        <v>16</v>
      </c>
      <c r="F426" s="35">
        <v>0</v>
      </c>
      <c r="G426" s="9" t="s">
        <v>73</v>
      </c>
      <c r="H426" s="9" t="s">
        <v>2612</v>
      </c>
      <c r="I426" s="9">
        <v>25</v>
      </c>
      <c r="J426" s="35">
        <f>VALUE(COUNTIF(Validation!$A$2:$H$47,D426))</f>
        <v>0</v>
      </c>
      <c r="K426" s="361">
        <f>IF(OR(M426="RFA",M426="UFA",M426="",M426=0),0,M426)</f>
        <v>2200000</v>
      </c>
      <c r="L426" s="361">
        <f>IF(OR(N426="RFA",N426="UFA",N426="",N426=0),0,N426)</f>
        <v>0</v>
      </c>
      <c r="M426" s="358">
        <v>2200000</v>
      </c>
      <c r="N426" s="358" t="s">
        <v>8</v>
      </c>
      <c r="O426" s="358">
        <v>0</v>
      </c>
      <c r="P426" s="358">
        <v>0</v>
      </c>
      <c r="Q426" s="358">
        <v>0</v>
      </c>
      <c r="R426" s="358">
        <v>0</v>
      </c>
      <c r="S426" s="358">
        <v>0</v>
      </c>
      <c r="T426" s="35">
        <f>COUNTIF(M426:S426,"&gt;0")</f>
        <v>1</v>
      </c>
      <c r="V426">
        <f t="shared" si="18"/>
        <v>1</v>
      </c>
      <c r="W426" s="35">
        <f t="shared" si="19"/>
        <v>0</v>
      </c>
      <c r="X426">
        <f t="shared" si="20"/>
        <v>0</v>
      </c>
    </row>
    <row r="427" spans="1:24" ht="15.75" x14ac:dyDescent="0.25">
      <c r="A427" t="str">
        <f>B427&amp;" "&amp;C427</f>
        <v>Jamie Oleksiak</v>
      </c>
      <c r="B427" t="str">
        <f>RIGHT(D427,(LEN(D427)-1)-SEARCH(",",D427,1))</f>
        <v>Jamie</v>
      </c>
      <c r="C427" t="str">
        <f>LEFT(D427,SEARCH(",",D427,1)-1)</f>
        <v>Oleksiak</v>
      </c>
      <c r="D427" s="39" t="s">
        <v>1892</v>
      </c>
      <c r="E427" s="30" t="s">
        <v>16</v>
      </c>
      <c r="F427" s="35">
        <v>0</v>
      </c>
      <c r="G427" s="9" t="s">
        <v>2618</v>
      </c>
      <c r="H427" s="9" t="s">
        <v>2612</v>
      </c>
      <c r="I427" s="9">
        <v>26</v>
      </c>
      <c r="J427" s="35">
        <f>VALUE(COUNTIF(Validation!$A$2:$H$47,D427))</f>
        <v>0</v>
      </c>
      <c r="K427" s="361">
        <f>IF(OR(M427="RFA",M427="UFA",M427="",M427=0),0,M427)</f>
        <v>2137500</v>
      </c>
      <c r="L427" s="361">
        <f>IF(OR(N427="RFA",N427="UFA",N427="",N427=0),0,N427)</f>
        <v>2137500</v>
      </c>
      <c r="M427" s="358">
        <v>2137500</v>
      </c>
      <c r="N427" s="358">
        <v>2137500</v>
      </c>
      <c r="O427" s="358" t="s">
        <v>7</v>
      </c>
      <c r="P427" s="358">
        <v>0</v>
      </c>
      <c r="Q427" s="358">
        <v>0</v>
      </c>
      <c r="R427" s="358">
        <v>0</v>
      </c>
      <c r="S427" s="358">
        <v>0</v>
      </c>
      <c r="T427" s="35">
        <f>COUNTIF(M427:S427,"&gt;0")</f>
        <v>2</v>
      </c>
      <c r="V427">
        <f t="shared" si="18"/>
        <v>1</v>
      </c>
      <c r="W427" s="35">
        <f t="shared" si="19"/>
        <v>0</v>
      </c>
      <c r="X427">
        <f t="shared" si="20"/>
        <v>1</v>
      </c>
    </row>
    <row r="428" spans="1:24" ht="15.75" x14ac:dyDescent="0.25">
      <c r="A428" t="str">
        <f>B428&amp;" "&amp;C428</f>
        <v>Roman Polák</v>
      </c>
      <c r="B428" t="str">
        <f>RIGHT(D428,(LEN(D428)-1)-SEARCH(",",D428,1))</f>
        <v>Roman</v>
      </c>
      <c r="C428" t="str">
        <f>LEFT(D428,SEARCH(",",D428,1)-1)</f>
        <v>Polák</v>
      </c>
      <c r="D428" s="39" t="s">
        <v>2035</v>
      </c>
      <c r="E428" s="30" t="s">
        <v>16</v>
      </c>
      <c r="F428" s="35">
        <v>0</v>
      </c>
      <c r="G428" s="35" t="s">
        <v>2617</v>
      </c>
      <c r="H428" s="35" t="s">
        <v>2612</v>
      </c>
      <c r="I428" s="35">
        <v>33</v>
      </c>
      <c r="J428" s="35">
        <f>VALUE(COUNTIF(Validation!$A$2:$H$47,D428))</f>
        <v>0</v>
      </c>
      <c r="K428" s="361">
        <f>IF(OR(M428="RFA",M428="UFA",M428="",M428=0),0,M428)</f>
        <v>1750000</v>
      </c>
      <c r="L428" s="361">
        <f>IF(OR(N428="RFA",N428="UFA",N428="",N428=0),0,N428)</f>
        <v>0</v>
      </c>
      <c r="M428" s="358">
        <v>1750000</v>
      </c>
      <c r="N428" s="358" t="s">
        <v>7</v>
      </c>
      <c r="O428" s="358">
        <v>0</v>
      </c>
      <c r="P428" s="358">
        <v>0</v>
      </c>
      <c r="Q428" s="358">
        <v>0</v>
      </c>
      <c r="R428" s="358">
        <v>0</v>
      </c>
      <c r="S428" s="358">
        <v>0</v>
      </c>
      <c r="T428" s="35">
        <f>COUNTIF(M428:S428,"&gt;0")</f>
        <v>1</v>
      </c>
      <c r="V428">
        <f t="shared" si="18"/>
        <v>1</v>
      </c>
      <c r="W428" s="35">
        <f t="shared" si="19"/>
        <v>0</v>
      </c>
      <c r="X428">
        <f t="shared" si="20"/>
        <v>0</v>
      </c>
    </row>
    <row r="429" spans="1:24" ht="15.75" x14ac:dyDescent="0.25">
      <c r="A429" t="str">
        <f>B429&amp;" "&amp;C429</f>
        <v>Corey Perry</v>
      </c>
      <c r="B429" t="str">
        <f>RIGHT(D429,(LEN(D429)-1)-SEARCH(",",D429,1))</f>
        <v>Corey</v>
      </c>
      <c r="C429" t="str">
        <f>LEFT(D429,SEARCH(",",D429,1)-1)</f>
        <v>Perry</v>
      </c>
      <c r="D429" s="39" t="s">
        <v>2664</v>
      </c>
      <c r="E429" s="30" t="s">
        <v>16</v>
      </c>
      <c r="F429" s="35" t="s">
        <v>381</v>
      </c>
      <c r="G429" s="35" t="s">
        <v>2611</v>
      </c>
      <c r="H429" s="35" t="s">
        <v>2612</v>
      </c>
      <c r="I429" s="35">
        <v>34</v>
      </c>
      <c r="J429" s="35">
        <f>VALUE(COUNTIF(Validation!$A$2:$H$47,D429))</f>
        <v>0</v>
      </c>
      <c r="K429" s="361">
        <f>IF(OR(M429="RFA",M429="UFA",M429="",M429=0),0,M429)</f>
        <v>1500000</v>
      </c>
      <c r="L429" s="361">
        <f>IF(OR(N429="RFA",N429="UFA",N429="",N429=0),0,N429)</f>
        <v>0</v>
      </c>
      <c r="M429" s="358">
        <v>1500000</v>
      </c>
      <c r="N429" s="358" t="s">
        <v>7</v>
      </c>
      <c r="O429" s="358">
        <v>0</v>
      </c>
      <c r="P429" s="358">
        <v>0</v>
      </c>
      <c r="Q429" s="358">
        <v>0</v>
      </c>
      <c r="R429" s="358">
        <v>0</v>
      </c>
      <c r="S429" s="358">
        <v>0</v>
      </c>
      <c r="T429" s="35">
        <f>COUNTIF(M429:S429,"&gt;0")</f>
        <v>1</v>
      </c>
      <c r="V429">
        <f t="shared" si="18"/>
        <v>1</v>
      </c>
      <c r="W429" s="35">
        <f t="shared" si="19"/>
        <v>0</v>
      </c>
      <c r="X429">
        <f t="shared" si="20"/>
        <v>0</v>
      </c>
    </row>
    <row r="430" spans="1:24" ht="15.75" x14ac:dyDescent="0.25">
      <c r="A430" t="str">
        <f>B430&amp;" "&amp;C430</f>
        <v>Andrej Sekera</v>
      </c>
      <c r="B430" t="str">
        <f>RIGHT(D430,(LEN(D430)-1)-SEARCH(",",D430,1))</f>
        <v>Andrej</v>
      </c>
      <c r="C430" t="str">
        <f>LEFT(D430,SEARCH(",",D430,1)-1)</f>
        <v>Sekera</v>
      </c>
      <c r="D430" s="39" t="s">
        <v>2319</v>
      </c>
      <c r="E430" s="30" t="s">
        <v>16</v>
      </c>
      <c r="F430" s="35">
        <v>0</v>
      </c>
      <c r="G430" s="35" t="s">
        <v>2618</v>
      </c>
      <c r="H430" s="35" t="s">
        <v>2612</v>
      </c>
      <c r="I430" s="35">
        <v>33</v>
      </c>
      <c r="J430" s="35">
        <f>VALUE(COUNTIF(Validation!$A$2:$H$47,D430))</f>
        <v>0</v>
      </c>
      <c r="K430" s="361">
        <f>IF(OR(M430="RFA",M430="UFA",M430="",M430=0),0,M430)</f>
        <v>1500000</v>
      </c>
      <c r="L430" s="361">
        <f>IF(OR(N430="RFA",N430="UFA",N430="",N430=0),0,N430)</f>
        <v>0</v>
      </c>
      <c r="M430" s="358">
        <v>1500000</v>
      </c>
      <c r="N430" s="358" t="s">
        <v>7</v>
      </c>
      <c r="O430" s="358">
        <v>0</v>
      </c>
      <c r="P430" s="358">
        <v>0</v>
      </c>
      <c r="Q430" s="358">
        <v>0</v>
      </c>
      <c r="R430" s="358">
        <v>0</v>
      </c>
      <c r="S430" s="358">
        <v>0</v>
      </c>
      <c r="T430" s="35">
        <f>COUNTIF(M430:S430,"&gt;0")</f>
        <v>1</v>
      </c>
      <c r="V430">
        <f t="shared" si="18"/>
        <v>2</v>
      </c>
      <c r="W430" s="35">
        <f t="shared" si="19"/>
        <v>0</v>
      </c>
      <c r="X430">
        <f t="shared" si="20"/>
        <v>0</v>
      </c>
    </row>
    <row r="431" spans="1:24" ht="15.75" x14ac:dyDescent="0.25">
      <c r="A431" t="str">
        <f>B431&amp;" "&amp;C431</f>
        <v>Joel Kiviranta</v>
      </c>
      <c r="B431" t="str">
        <f>RIGHT(D431,(LEN(D431)-1)-SEARCH(",",D431,1))</f>
        <v>Joel</v>
      </c>
      <c r="C431" t="str">
        <f>LEFT(D431,SEARCH(",",D431,1)-1)</f>
        <v>Kiviranta</v>
      </c>
      <c r="D431" s="39" t="s">
        <v>2666</v>
      </c>
      <c r="E431" s="30" t="s">
        <v>16</v>
      </c>
      <c r="F431" s="35" t="s">
        <v>395</v>
      </c>
      <c r="G431" s="35" t="s">
        <v>2615</v>
      </c>
      <c r="H431" s="35" t="s">
        <v>2619</v>
      </c>
      <c r="I431" s="35">
        <v>23</v>
      </c>
      <c r="J431" s="35">
        <f>VALUE(COUNTIF(Validation!$A$2:$H$47,D431))</f>
        <v>0</v>
      </c>
      <c r="K431" s="361">
        <f>IF(OR(M431="RFA",M431="UFA",M431="",M431=0),0,M431)</f>
        <v>925000</v>
      </c>
      <c r="L431" s="361">
        <f>IF(OR(N431="RFA",N431="UFA",N431="",N431=0),0,N431)</f>
        <v>925000</v>
      </c>
      <c r="M431" s="358">
        <v>925000</v>
      </c>
      <c r="N431" s="358">
        <v>925000</v>
      </c>
      <c r="O431" s="358" t="s">
        <v>8</v>
      </c>
      <c r="P431" s="362">
        <v>0</v>
      </c>
      <c r="Q431" s="358">
        <v>0</v>
      </c>
      <c r="R431" s="358">
        <v>0</v>
      </c>
      <c r="S431" s="358">
        <v>0</v>
      </c>
      <c r="T431" s="35">
        <f>COUNTIF(M431:S431,"&gt;0")</f>
        <v>2</v>
      </c>
      <c r="V431">
        <f t="shared" si="18"/>
        <v>1</v>
      </c>
      <c r="W431" s="35">
        <f t="shared" si="19"/>
        <v>1</v>
      </c>
      <c r="X431">
        <f t="shared" si="20"/>
        <v>1</v>
      </c>
    </row>
    <row r="432" spans="1:24" ht="15.75" x14ac:dyDescent="0.25">
      <c r="A432" t="str">
        <f>B432&amp;" "&amp;C432</f>
        <v>Rhett Gardner</v>
      </c>
      <c r="B432" t="str">
        <f>RIGHT(D432,(LEN(D432)-1)-SEARCH(",",D432,1))</f>
        <v>Rhett</v>
      </c>
      <c r="C432" t="str">
        <f>LEFT(D432,SEARCH(",",D432,1)-1)</f>
        <v>Gardner</v>
      </c>
      <c r="D432" s="39" t="s">
        <v>2667</v>
      </c>
      <c r="E432" s="30" t="s">
        <v>16</v>
      </c>
      <c r="F432" s="35" t="s">
        <v>395</v>
      </c>
      <c r="G432" s="35" t="s">
        <v>2626</v>
      </c>
      <c r="H432" s="35" t="s">
        <v>2619</v>
      </c>
      <c r="I432" s="35">
        <v>23</v>
      </c>
      <c r="J432" s="35">
        <f>VALUE(COUNTIF(Validation!$A$2:$H$47,D432))</f>
        <v>0</v>
      </c>
      <c r="K432" s="361">
        <f>IF(OR(M432="RFA",M432="UFA",M432="",M432=0),0,M432)</f>
        <v>925000</v>
      </c>
      <c r="L432" s="361">
        <f>IF(OR(N432="RFA",N432="UFA",N432="",N432=0),0,N432)</f>
        <v>925000</v>
      </c>
      <c r="M432" s="358">
        <v>925000</v>
      </c>
      <c r="N432" s="358">
        <v>925000</v>
      </c>
      <c r="O432" s="358" t="s">
        <v>8</v>
      </c>
      <c r="P432" s="358">
        <v>0</v>
      </c>
      <c r="Q432" s="358">
        <v>0</v>
      </c>
      <c r="R432" s="358">
        <v>0</v>
      </c>
      <c r="S432" s="358">
        <v>0</v>
      </c>
      <c r="T432" s="35">
        <f>COUNTIF(M432:S432,"&gt;0")</f>
        <v>2</v>
      </c>
      <c r="V432">
        <f t="shared" si="18"/>
        <v>1</v>
      </c>
      <c r="W432" s="35">
        <f t="shared" si="19"/>
        <v>1</v>
      </c>
      <c r="X432">
        <f t="shared" si="20"/>
        <v>1</v>
      </c>
    </row>
    <row r="433" spans="1:24" ht="15.75" x14ac:dyDescent="0.25">
      <c r="A433" t="str">
        <f>B433&amp;" "&amp;C433</f>
        <v>Tye Felhaber</v>
      </c>
      <c r="B433" t="str">
        <f>RIGHT(D433,(LEN(D433)-1)-SEARCH(",",D433,1))</f>
        <v>Tye</v>
      </c>
      <c r="C433" t="str">
        <f>LEFT(D433,SEARCH(",",D433,1)-1)</f>
        <v>Felhaber</v>
      </c>
      <c r="D433" s="39" t="s">
        <v>2668</v>
      </c>
      <c r="E433" s="30" t="s">
        <v>16</v>
      </c>
      <c r="F433" s="35" t="s">
        <v>395</v>
      </c>
      <c r="G433" s="35" t="s">
        <v>73</v>
      </c>
      <c r="H433" s="35" t="s">
        <v>2619</v>
      </c>
      <c r="I433" s="35">
        <v>20</v>
      </c>
      <c r="J433" s="35">
        <f>VALUE(COUNTIF(Validation!$A$2:$H$47,D433))</f>
        <v>0</v>
      </c>
      <c r="K433" s="361">
        <f>IF(OR(M433="RFA",M433="UFA",M433="",M433=0),0,M433)</f>
        <v>925000</v>
      </c>
      <c r="L433" s="361">
        <f>IF(OR(N433="RFA",N433="UFA",N433="",N433=0),0,N433)</f>
        <v>925000</v>
      </c>
      <c r="M433" s="358">
        <v>925000</v>
      </c>
      <c r="N433" s="358">
        <v>925000</v>
      </c>
      <c r="O433" s="358">
        <v>925000</v>
      </c>
      <c r="P433" s="358" t="s">
        <v>8</v>
      </c>
      <c r="Q433" s="358">
        <v>0</v>
      </c>
      <c r="R433" s="358">
        <v>0</v>
      </c>
      <c r="S433" s="358">
        <v>0</v>
      </c>
      <c r="T433" s="35">
        <f>COUNTIF(M433:S433,"&gt;0")</f>
        <v>3</v>
      </c>
      <c r="V433">
        <f t="shared" si="18"/>
        <v>1</v>
      </c>
      <c r="W433" s="35">
        <f t="shared" si="19"/>
        <v>1</v>
      </c>
      <c r="X433">
        <f t="shared" si="20"/>
        <v>1</v>
      </c>
    </row>
    <row r="434" spans="1:24" ht="15.75" x14ac:dyDescent="0.25">
      <c r="A434" t="str">
        <f>B434&amp;" "&amp;C434</f>
        <v>Riley Tufte</v>
      </c>
      <c r="B434" t="str">
        <f>RIGHT(D434,(LEN(D434)-1)-SEARCH(",",D434,1))</f>
        <v>Riley</v>
      </c>
      <c r="C434" t="str">
        <f>LEFT(D434,SEARCH(",",D434,1)-1)</f>
        <v>Tufte</v>
      </c>
      <c r="D434" s="39" t="s">
        <v>2669</v>
      </c>
      <c r="E434" s="30" t="s">
        <v>16</v>
      </c>
      <c r="F434" s="35" t="s">
        <v>395</v>
      </c>
      <c r="G434" s="9" t="s">
        <v>2613</v>
      </c>
      <c r="H434" s="9" t="s">
        <v>2619</v>
      </c>
      <c r="I434" s="9">
        <v>21</v>
      </c>
      <c r="J434" s="35">
        <f>VALUE(COUNTIF(Validation!$A$2:$H$47,D434))</f>
        <v>0</v>
      </c>
      <c r="K434" s="361">
        <f>IF(OR(M434="RFA",M434="UFA",M434="",M434=0),0,M434)</f>
        <v>925000</v>
      </c>
      <c r="L434" s="361">
        <f>IF(OR(N434="RFA",N434="UFA",N434="",N434=0),0,N434)</f>
        <v>925000</v>
      </c>
      <c r="M434" s="358">
        <v>925000</v>
      </c>
      <c r="N434" s="358">
        <v>925000</v>
      </c>
      <c r="O434" s="358">
        <v>925000</v>
      </c>
      <c r="P434" s="358" t="s">
        <v>8</v>
      </c>
      <c r="Q434" s="358">
        <v>0</v>
      </c>
      <c r="R434" s="358">
        <v>0</v>
      </c>
      <c r="S434" s="358">
        <v>0</v>
      </c>
      <c r="T434" s="35">
        <f>COUNTIF(M434:S434,"&gt;0")</f>
        <v>3</v>
      </c>
      <c r="V434">
        <f t="shared" si="18"/>
        <v>1</v>
      </c>
      <c r="W434" s="35">
        <f t="shared" si="19"/>
        <v>1</v>
      </c>
      <c r="X434">
        <f t="shared" si="20"/>
        <v>1</v>
      </c>
    </row>
    <row r="435" spans="1:24" ht="15.75" x14ac:dyDescent="0.25">
      <c r="A435" t="str">
        <f>B435&amp;" "&amp;C435</f>
        <v>Josh Melnick</v>
      </c>
      <c r="B435" t="str">
        <f>RIGHT(D435,(LEN(D435)-1)-SEARCH(",",D435,1))</f>
        <v>Josh</v>
      </c>
      <c r="C435" t="str">
        <f>LEFT(D435,SEARCH(",",D435,1)-1)</f>
        <v>Melnick</v>
      </c>
      <c r="D435" s="39" t="s">
        <v>2670</v>
      </c>
      <c r="E435" s="30" t="s">
        <v>16</v>
      </c>
      <c r="F435" s="35" t="s">
        <v>395</v>
      </c>
      <c r="G435" s="35" t="s">
        <v>2611</v>
      </c>
      <c r="H435" s="35" t="s">
        <v>2619</v>
      </c>
      <c r="I435" s="35">
        <v>23</v>
      </c>
      <c r="J435" s="35">
        <f>VALUE(COUNTIF(Validation!$A$2:$H$47,D435))</f>
        <v>0</v>
      </c>
      <c r="K435" s="361">
        <f>IF(OR(M435="RFA",M435="UFA",M435="",M435=0),0,M435)</f>
        <v>925000</v>
      </c>
      <c r="L435" s="361">
        <f>IF(OR(N435="RFA",N435="UFA",N435="",N435=0),0,N435)</f>
        <v>0</v>
      </c>
      <c r="M435" s="358">
        <v>925000</v>
      </c>
      <c r="N435" s="358" t="s">
        <v>8</v>
      </c>
      <c r="O435" s="358">
        <v>0</v>
      </c>
      <c r="P435" s="358">
        <v>0</v>
      </c>
      <c r="Q435" s="358">
        <v>0</v>
      </c>
      <c r="R435" s="358">
        <v>0</v>
      </c>
      <c r="S435" s="358">
        <v>0</v>
      </c>
      <c r="T435" s="35">
        <f>COUNTIF(M435:S435,"&gt;0")</f>
        <v>1</v>
      </c>
      <c r="V435">
        <f t="shared" si="18"/>
        <v>1</v>
      </c>
      <c r="W435" s="35">
        <f t="shared" si="19"/>
        <v>1</v>
      </c>
      <c r="X435">
        <f t="shared" si="20"/>
        <v>0</v>
      </c>
    </row>
    <row r="436" spans="1:24" ht="15.75" x14ac:dyDescent="0.25">
      <c r="A436" t="str">
        <f>B436&amp;" "&amp;C436</f>
        <v>Joseph Cecconi</v>
      </c>
      <c r="B436" t="str">
        <f>RIGHT(D436,(LEN(D436)-1)-SEARCH(",",D436,1))</f>
        <v>Joseph</v>
      </c>
      <c r="C436" t="str">
        <f>LEFT(D436,SEARCH(",",D436,1)-1)</f>
        <v>Cecconi</v>
      </c>
      <c r="D436" s="39" t="s">
        <v>2673</v>
      </c>
      <c r="E436" s="30" t="s">
        <v>16</v>
      </c>
      <c r="F436" s="35" t="s">
        <v>395</v>
      </c>
      <c r="G436" s="35" t="s">
        <v>82</v>
      </c>
      <c r="H436" s="35" t="s">
        <v>2619</v>
      </c>
      <c r="I436" s="35">
        <v>22</v>
      </c>
      <c r="J436" s="35">
        <f>VALUE(COUNTIF(Validation!$A$2:$H$47,D436))</f>
        <v>0</v>
      </c>
      <c r="K436" s="361">
        <f>IF(OR(M436="RFA",M436="UFA",M436="",M436=0),0,M436)</f>
        <v>925000</v>
      </c>
      <c r="L436" s="361">
        <f>IF(OR(N436="RFA",N436="UFA",N436="",N436=0),0,N436)</f>
        <v>925000</v>
      </c>
      <c r="M436" s="358">
        <v>925000</v>
      </c>
      <c r="N436" s="358">
        <v>925000</v>
      </c>
      <c r="O436" s="358" t="s">
        <v>8</v>
      </c>
      <c r="P436" s="358">
        <v>0</v>
      </c>
      <c r="Q436" s="358">
        <v>0</v>
      </c>
      <c r="R436" s="358">
        <v>0</v>
      </c>
      <c r="S436" s="358">
        <v>0</v>
      </c>
      <c r="T436" s="35">
        <f>COUNTIF(M436:S436,"&gt;0")</f>
        <v>2</v>
      </c>
      <c r="V436">
        <f t="shared" si="18"/>
        <v>1</v>
      </c>
      <c r="W436" s="35">
        <f t="shared" si="19"/>
        <v>1</v>
      </c>
      <c r="X436">
        <f t="shared" si="20"/>
        <v>1</v>
      </c>
    </row>
    <row r="437" spans="1:24" ht="15.75" x14ac:dyDescent="0.25">
      <c r="A437" t="str">
        <f>B437&amp;" "&amp;C437</f>
        <v>Emil Djuse</v>
      </c>
      <c r="B437" t="str">
        <f>RIGHT(D437,(LEN(D437)-1)-SEARCH(",",D437,1))</f>
        <v>Emil</v>
      </c>
      <c r="C437" t="str">
        <f>LEFT(D437,SEARCH(",",D437,1)-1)</f>
        <v>Djuse</v>
      </c>
      <c r="D437" s="39" t="s">
        <v>2674</v>
      </c>
      <c r="E437" s="30" t="s">
        <v>16</v>
      </c>
      <c r="F437" s="35" t="s">
        <v>395</v>
      </c>
      <c r="G437" s="35" t="s">
        <v>2618</v>
      </c>
      <c r="H437" s="35" t="s">
        <v>2619</v>
      </c>
      <c r="I437" s="35">
        <v>25</v>
      </c>
      <c r="J437" s="35">
        <f>VALUE(COUNTIF(Validation!$A$2:$H$47,D437))</f>
        <v>0</v>
      </c>
      <c r="K437" s="361">
        <f>IF(OR(M437="RFA",M437="UFA",M437="",M437=0),0,M437)</f>
        <v>925000</v>
      </c>
      <c r="L437" s="361">
        <f>IF(OR(N437="RFA",N437="UFA",N437="",N437=0),0,N437)</f>
        <v>0</v>
      </c>
      <c r="M437" s="358">
        <v>925000</v>
      </c>
      <c r="N437" s="358" t="s">
        <v>8</v>
      </c>
      <c r="O437" s="358">
        <v>0</v>
      </c>
      <c r="P437" s="358">
        <v>0</v>
      </c>
      <c r="Q437" s="358">
        <v>0</v>
      </c>
      <c r="R437" s="358">
        <v>0</v>
      </c>
      <c r="S437" s="358">
        <v>0</v>
      </c>
      <c r="T437" s="35">
        <f>COUNTIF(M437:S437,"&gt;0")</f>
        <v>1</v>
      </c>
      <c r="V437">
        <f t="shared" si="18"/>
        <v>1</v>
      </c>
      <c r="W437" s="35">
        <f t="shared" si="19"/>
        <v>1</v>
      </c>
      <c r="X437">
        <f t="shared" si="20"/>
        <v>0</v>
      </c>
    </row>
    <row r="438" spans="1:24" ht="15.75" x14ac:dyDescent="0.25">
      <c r="A438" t="str">
        <f>B438&amp;" "&amp;C438</f>
        <v>Colton Point</v>
      </c>
      <c r="B438" t="str">
        <f>RIGHT(D438,(LEN(D438)-1)-SEARCH(",",D438,1))</f>
        <v>Colton</v>
      </c>
      <c r="C438" t="str">
        <f>LEFT(D438,SEARCH(",",D438,1)-1)</f>
        <v>Point</v>
      </c>
      <c r="D438" s="39" t="s">
        <v>2040</v>
      </c>
      <c r="E438" s="30" t="s">
        <v>16</v>
      </c>
      <c r="F438" s="35" t="s">
        <v>395</v>
      </c>
      <c r="G438" s="35" t="s">
        <v>128</v>
      </c>
      <c r="H438" s="35" t="s">
        <v>2619</v>
      </c>
      <c r="I438" s="35">
        <v>21</v>
      </c>
      <c r="J438" s="35">
        <f>VALUE(COUNTIF(Validation!$A$2:$H$47,D438))</f>
        <v>0</v>
      </c>
      <c r="K438" s="361">
        <f>IF(OR(M438="RFA",M438="UFA",M438="",M438=0),0,M438)</f>
        <v>925000</v>
      </c>
      <c r="L438" s="361">
        <f>IF(OR(N438="RFA",N438="UFA",N438="",N438=0),0,N438)</f>
        <v>925000</v>
      </c>
      <c r="M438" s="358">
        <v>925000</v>
      </c>
      <c r="N438" s="358">
        <v>925000</v>
      </c>
      <c r="O438" s="358" t="s">
        <v>8</v>
      </c>
      <c r="P438" s="358">
        <v>0</v>
      </c>
      <c r="Q438" s="358">
        <v>0</v>
      </c>
      <c r="R438" s="358">
        <v>0</v>
      </c>
      <c r="S438" s="358">
        <v>0</v>
      </c>
      <c r="T438" s="35">
        <f>COUNTIF(M438:S438,"&gt;0")</f>
        <v>2</v>
      </c>
      <c r="V438">
        <f t="shared" si="18"/>
        <v>1</v>
      </c>
      <c r="W438" s="35">
        <f t="shared" si="19"/>
        <v>1</v>
      </c>
      <c r="X438">
        <f t="shared" si="20"/>
        <v>1</v>
      </c>
    </row>
    <row r="439" spans="1:24" ht="15.75" x14ac:dyDescent="0.25">
      <c r="A439" t="str">
        <f>B439&amp;" "&amp;C439</f>
        <v>Jake Oettinger</v>
      </c>
      <c r="B439" t="str">
        <f>RIGHT(D439,(LEN(D439)-1)-SEARCH(",",D439,1))</f>
        <v>Jake</v>
      </c>
      <c r="C439" t="str">
        <f>LEFT(D439,SEARCH(",",D439,1)-1)</f>
        <v>Oettinger</v>
      </c>
      <c r="D439" s="39" t="s">
        <v>2675</v>
      </c>
      <c r="E439" s="30" t="s">
        <v>16</v>
      </c>
      <c r="F439" s="35" t="s">
        <v>395</v>
      </c>
      <c r="G439" s="35" t="s">
        <v>128</v>
      </c>
      <c r="H439" s="35" t="s">
        <v>2619</v>
      </c>
      <c r="I439" s="35">
        <v>20</v>
      </c>
      <c r="J439" s="35">
        <f>VALUE(COUNTIF(Validation!$A$2:$H$47,D439))</f>
        <v>0</v>
      </c>
      <c r="K439" s="361">
        <f>IF(OR(M439="RFA",M439="UFA",M439="",M439=0),0,M439)</f>
        <v>925000</v>
      </c>
      <c r="L439" s="361">
        <f>IF(OR(N439="RFA",N439="UFA",N439="",N439=0),0,N439)</f>
        <v>925000</v>
      </c>
      <c r="M439" s="358">
        <v>925000</v>
      </c>
      <c r="N439" s="358">
        <v>925000</v>
      </c>
      <c r="O439" s="358">
        <v>925000</v>
      </c>
      <c r="P439" s="358" t="s">
        <v>8</v>
      </c>
      <c r="Q439" s="358">
        <v>0</v>
      </c>
      <c r="R439" s="358">
        <v>0</v>
      </c>
      <c r="S439" s="358">
        <v>0</v>
      </c>
      <c r="T439" s="35">
        <f>COUNTIF(M439:S439,"&gt;0")</f>
        <v>3</v>
      </c>
      <c r="V439">
        <f t="shared" si="18"/>
        <v>1</v>
      </c>
      <c r="W439" s="35">
        <f t="shared" si="19"/>
        <v>1</v>
      </c>
      <c r="X439">
        <f t="shared" si="20"/>
        <v>1</v>
      </c>
    </row>
    <row r="440" spans="1:24" ht="15.75" x14ac:dyDescent="0.25">
      <c r="A440" t="str">
        <f>B440&amp;" "&amp;C440</f>
        <v>Ty Dellandrea</v>
      </c>
      <c r="B440" t="str">
        <f>RIGHT(D440,(LEN(D440)-1)-SEARCH(",",D440,1))</f>
        <v>Ty</v>
      </c>
      <c r="C440" t="str">
        <f>LEFT(D440,SEARCH(",",D440,1)-1)</f>
        <v>Dellandrea</v>
      </c>
      <c r="D440" s="39" t="s">
        <v>2671</v>
      </c>
      <c r="E440" s="30" t="s">
        <v>16</v>
      </c>
      <c r="F440" s="35" t="s">
        <v>395</v>
      </c>
      <c r="G440" s="35" t="s">
        <v>73</v>
      </c>
      <c r="H440" s="35" t="s">
        <v>2619</v>
      </c>
      <c r="I440" s="35">
        <v>18</v>
      </c>
      <c r="J440" s="35">
        <f>VALUE(COUNTIF(Validation!$A$2:$H$47,D440))</f>
        <v>0</v>
      </c>
      <c r="K440" s="361">
        <f>IF(OR(M440="RFA",M440="UFA",M440="",M440=0),0,M440)</f>
        <v>894167</v>
      </c>
      <c r="L440" s="361">
        <f>IF(OR(N440="RFA",N440="UFA",N440="",N440=0),0,N440)</f>
        <v>894167</v>
      </c>
      <c r="M440" s="358">
        <v>894167</v>
      </c>
      <c r="N440" s="358">
        <v>894167</v>
      </c>
      <c r="O440" s="358">
        <v>894167</v>
      </c>
      <c r="P440" s="358" t="s">
        <v>8</v>
      </c>
      <c r="Q440" s="358">
        <v>0</v>
      </c>
      <c r="R440" s="358">
        <v>0</v>
      </c>
      <c r="S440" s="358">
        <v>0</v>
      </c>
      <c r="T440" s="35">
        <f>COUNTIF(M440:S440,"&gt;0")</f>
        <v>3</v>
      </c>
      <c r="V440">
        <f t="shared" si="18"/>
        <v>1</v>
      </c>
      <c r="W440" s="35">
        <f t="shared" si="19"/>
        <v>1</v>
      </c>
      <c r="X440">
        <f t="shared" si="20"/>
        <v>1</v>
      </c>
    </row>
    <row r="441" spans="1:24" ht="15.75" x14ac:dyDescent="0.25">
      <c r="A441" t="str">
        <f>B441&amp;" "&amp;C441</f>
        <v>Miro Heiskanen</v>
      </c>
      <c r="B441" t="str">
        <f>RIGHT(D441,(LEN(D441)-1)-SEARCH(",",D441,1))</f>
        <v>Miro</v>
      </c>
      <c r="C441" t="str">
        <f>LEFT(D441,SEARCH(",",D441,1)-1)</f>
        <v>Heiskanen</v>
      </c>
      <c r="D441" s="39" t="s">
        <v>2041</v>
      </c>
      <c r="E441" s="30" t="s">
        <v>16</v>
      </c>
      <c r="F441" s="35" t="s">
        <v>395</v>
      </c>
      <c r="G441" s="35" t="s">
        <v>2618</v>
      </c>
      <c r="H441" s="35" t="s">
        <v>2612</v>
      </c>
      <c r="I441" s="35">
        <v>19</v>
      </c>
      <c r="J441" s="35">
        <f>VALUE(COUNTIF(Validation!$A$2:$H$47,D441))</f>
        <v>0</v>
      </c>
      <c r="K441" s="361">
        <f>IF(OR(M441="RFA",M441="UFA",M441="",M441=0),0,M441)</f>
        <v>894166</v>
      </c>
      <c r="L441" s="361">
        <f>IF(OR(N441="RFA",N441="UFA",N441="",N441=0),0,N441)</f>
        <v>894166</v>
      </c>
      <c r="M441" s="358">
        <v>894166</v>
      </c>
      <c r="N441" s="358">
        <v>894166</v>
      </c>
      <c r="O441" s="358" t="s">
        <v>8</v>
      </c>
      <c r="P441" s="358">
        <v>0</v>
      </c>
      <c r="Q441" s="358">
        <v>0</v>
      </c>
      <c r="R441" s="358">
        <v>0</v>
      </c>
      <c r="S441" s="358">
        <v>0</v>
      </c>
      <c r="T441" s="35">
        <f>COUNTIF(M441:S441,"&gt;0")</f>
        <v>2</v>
      </c>
      <c r="V441">
        <f t="shared" si="18"/>
        <v>1</v>
      </c>
      <c r="W441" s="35">
        <f t="shared" si="19"/>
        <v>1</v>
      </c>
      <c r="X441">
        <f t="shared" si="20"/>
        <v>1</v>
      </c>
    </row>
    <row r="442" spans="1:24" ht="15.75" x14ac:dyDescent="0.25">
      <c r="A442" t="str">
        <f>B442&amp;" "&amp;C442</f>
        <v>Denis Gurianov</v>
      </c>
      <c r="B442" t="str">
        <f>RIGHT(D442,(LEN(D442)-1)-SEARCH(",",D442,1))</f>
        <v>Denis</v>
      </c>
      <c r="C442" t="str">
        <f>LEFT(D442,SEARCH(",",D442,1)-1)</f>
        <v>Gurianov</v>
      </c>
      <c r="D442" s="39" t="s">
        <v>2042</v>
      </c>
      <c r="E442" s="30" t="s">
        <v>16</v>
      </c>
      <c r="F442" s="35" t="s">
        <v>395</v>
      </c>
      <c r="G442" s="35" t="s">
        <v>2613</v>
      </c>
      <c r="H442" s="35" t="s">
        <v>2619</v>
      </c>
      <c r="I442" s="35">
        <v>22</v>
      </c>
      <c r="J442" s="35">
        <f>VALUE(COUNTIF(Validation!$A$2:$H$47,D442))</f>
        <v>0</v>
      </c>
      <c r="K442" s="361">
        <f>IF(OR(M442="RFA",M442="UFA",M442="",M442=0),0,M442)</f>
        <v>894166</v>
      </c>
      <c r="L442" s="361">
        <f>IF(OR(N442="RFA",N442="UFA",N442="",N442=0),0,N442)</f>
        <v>0</v>
      </c>
      <c r="M442" s="358">
        <v>894166</v>
      </c>
      <c r="N442" s="358" t="s">
        <v>8</v>
      </c>
      <c r="O442" s="358">
        <v>0</v>
      </c>
      <c r="P442" s="358">
        <v>0</v>
      </c>
      <c r="Q442" s="358">
        <v>0</v>
      </c>
      <c r="R442" s="358">
        <v>0</v>
      </c>
      <c r="S442" s="358">
        <v>0</v>
      </c>
      <c r="T442" s="35">
        <f>COUNTIF(M442:S442,"&gt;0")</f>
        <v>1</v>
      </c>
      <c r="V442">
        <f t="shared" si="18"/>
        <v>1</v>
      </c>
      <c r="W442" s="35">
        <f t="shared" si="19"/>
        <v>1</v>
      </c>
      <c r="X442">
        <f t="shared" si="20"/>
        <v>0</v>
      </c>
    </row>
    <row r="443" spans="1:24" ht="15.75" x14ac:dyDescent="0.25">
      <c r="A443" t="str">
        <f>B443&amp;" "&amp;C443</f>
        <v>Riley Damiani</v>
      </c>
      <c r="B443" t="str">
        <f>RIGHT(D443,(LEN(D443)-1)-SEARCH(",",D443,1))</f>
        <v>Riley</v>
      </c>
      <c r="C443" t="str">
        <f>LEFT(D443,SEARCH(",",D443,1)-1)</f>
        <v>Damiani</v>
      </c>
      <c r="D443" s="39" t="s">
        <v>2672</v>
      </c>
      <c r="E443" s="30" t="s">
        <v>16</v>
      </c>
      <c r="F443" s="35" t="s">
        <v>395</v>
      </c>
      <c r="G443" s="35" t="s">
        <v>73</v>
      </c>
      <c r="H443" s="35" t="s">
        <v>2619</v>
      </c>
      <c r="I443" s="35">
        <v>19</v>
      </c>
      <c r="J443" s="35">
        <f>VALUE(COUNTIF(Validation!$A$2:$H$47,D443))</f>
        <v>0</v>
      </c>
      <c r="K443" s="361">
        <f>IF(OR(M443="RFA",M443="UFA",M443="",M443=0),0,M443)</f>
        <v>813333</v>
      </c>
      <c r="L443" s="361">
        <f>IF(OR(N443="RFA",N443="UFA",N443="",N443=0),0,N443)</f>
        <v>813333</v>
      </c>
      <c r="M443" s="358">
        <v>813333</v>
      </c>
      <c r="N443" s="358">
        <v>813333</v>
      </c>
      <c r="O443" s="358">
        <v>813333</v>
      </c>
      <c r="P443" s="358" t="s">
        <v>8</v>
      </c>
      <c r="Q443" s="358">
        <v>0</v>
      </c>
      <c r="R443" s="358">
        <v>0</v>
      </c>
      <c r="S443" s="358">
        <v>0</v>
      </c>
      <c r="T443" s="35">
        <f>COUNTIF(M443:S443,"&gt;0")</f>
        <v>3</v>
      </c>
      <c r="V443">
        <f t="shared" si="18"/>
        <v>1</v>
      </c>
      <c r="W443" s="35">
        <f t="shared" si="19"/>
        <v>1</v>
      </c>
      <c r="X443">
        <f t="shared" si="20"/>
        <v>1</v>
      </c>
    </row>
    <row r="444" spans="1:24" ht="15.75" x14ac:dyDescent="0.25">
      <c r="A444" t="str">
        <f>B444&amp;" "&amp;C444</f>
        <v>Roope Hintz</v>
      </c>
      <c r="B444" t="str">
        <f>RIGHT(D444,(LEN(D444)-1)-SEARCH(",",D444,1))</f>
        <v>Roope</v>
      </c>
      <c r="C444" t="str">
        <f>LEFT(D444,SEARCH(",",D444,1)-1)</f>
        <v>Hintz</v>
      </c>
      <c r="D444" s="39" t="s">
        <v>2045</v>
      </c>
      <c r="E444" s="30" t="s">
        <v>16</v>
      </c>
      <c r="F444" s="35" t="s">
        <v>395</v>
      </c>
      <c r="G444" s="35" t="s">
        <v>2626</v>
      </c>
      <c r="H444" s="35" t="s">
        <v>2612</v>
      </c>
      <c r="I444" s="35">
        <v>22</v>
      </c>
      <c r="J444" s="35">
        <f>VALUE(COUNTIF(Validation!$A$2:$H$47,D444))</f>
        <v>0</v>
      </c>
      <c r="K444" s="361">
        <f>IF(OR(M444="RFA",M444="UFA",M444="",M444=0),0,M444)</f>
        <v>811667</v>
      </c>
      <c r="L444" s="361">
        <f>IF(OR(N444="RFA",N444="UFA",N444="",N444=0),0,N444)</f>
        <v>0</v>
      </c>
      <c r="M444" s="358">
        <v>811667</v>
      </c>
      <c r="N444" s="358" t="s">
        <v>8</v>
      </c>
      <c r="O444" s="358">
        <v>0</v>
      </c>
      <c r="P444" s="358">
        <v>0</v>
      </c>
      <c r="Q444" s="358">
        <v>0</v>
      </c>
      <c r="R444" s="358">
        <v>0</v>
      </c>
      <c r="S444" s="358">
        <v>0</v>
      </c>
      <c r="T444" s="35">
        <f>COUNTIF(M444:S444,"&gt;0")</f>
        <v>1</v>
      </c>
      <c r="V444">
        <f t="shared" si="18"/>
        <v>1</v>
      </c>
      <c r="W444" s="35">
        <f t="shared" si="19"/>
        <v>1</v>
      </c>
      <c r="X444">
        <f t="shared" si="20"/>
        <v>0</v>
      </c>
    </row>
    <row r="445" spans="1:24" ht="15.75" x14ac:dyDescent="0.25">
      <c r="A445" t="str">
        <f>B445&amp;" "&amp;C445</f>
        <v>Jason Robertson</v>
      </c>
      <c r="B445" t="str">
        <f>RIGHT(D445,(LEN(D445)-1)-SEARCH(",",D445,1))</f>
        <v>Jason</v>
      </c>
      <c r="C445" t="str">
        <f>LEFT(D445,SEARCH(",",D445,1)-1)</f>
        <v>Robertson</v>
      </c>
      <c r="D445" s="39" t="s">
        <v>2044</v>
      </c>
      <c r="E445" s="30" t="s">
        <v>16</v>
      </c>
      <c r="F445" s="35" t="s">
        <v>395</v>
      </c>
      <c r="G445" s="35" t="s">
        <v>2613</v>
      </c>
      <c r="H445" s="35" t="s">
        <v>2619</v>
      </c>
      <c r="I445" s="35">
        <v>19</v>
      </c>
      <c r="J445" s="35">
        <f>VALUE(COUNTIF(Validation!$A$2:$H$47,D445))</f>
        <v>0</v>
      </c>
      <c r="K445" s="361">
        <f>IF(OR(M445="RFA",M445="UFA",M445="",M445=0),0,M445)</f>
        <v>795000</v>
      </c>
      <c r="L445" s="361">
        <f>IF(OR(N445="RFA",N445="UFA",N445="",N445=0),0,N445)</f>
        <v>795000</v>
      </c>
      <c r="M445" s="358">
        <v>795000</v>
      </c>
      <c r="N445" s="358">
        <v>795000</v>
      </c>
      <c r="O445" s="358">
        <v>795000</v>
      </c>
      <c r="P445" s="358" t="s">
        <v>8</v>
      </c>
      <c r="Q445" s="358">
        <v>0</v>
      </c>
      <c r="R445" s="358">
        <v>0</v>
      </c>
      <c r="S445" s="358">
        <v>0</v>
      </c>
      <c r="T445" s="35">
        <f>COUNTIF(M445:S445,"&gt;0")</f>
        <v>3</v>
      </c>
      <c r="V445">
        <f t="shared" si="18"/>
        <v>1</v>
      </c>
      <c r="W445" s="35">
        <f t="shared" si="19"/>
        <v>1</v>
      </c>
      <c r="X445">
        <f t="shared" si="20"/>
        <v>1</v>
      </c>
    </row>
    <row r="446" spans="1:24" ht="15.75" x14ac:dyDescent="0.25">
      <c r="A446" t="str">
        <f>B446&amp;" "&amp;C446</f>
        <v>Adam Mascherin</v>
      </c>
      <c r="B446" t="str">
        <f>RIGHT(D446,(LEN(D446)-1)-SEARCH(",",D446,1))</f>
        <v>Adam</v>
      </c>
      <c r="C446" t="str">
        <f>LEFT(D446,SEARCH(",",D446,1)-1)</f>
        <v>Mascherin</v>
      </c>
      <c r="D446" s="39" t="s">
        <v>2046</v>
      </c>
      <c r="E446" s="30" t="s">
        <v>16</v>
      </c>
      <c r="F446" s="35" t="s">
        <v>395</v>
      </c>
      <c r="G446" s="35" t="s">
        <v>2626</v>
      </c>
      <c r="H446" s="35" t="s">
        <v>2619</v>
      </c>
      <c r="I446" s="35">
        <v>21</v>
      </c>
      <c r="J446" s="35">
        <f>VALUE(COUNTIF(Validation!$A$2:$H$47,D446))</f>
        <v>0</v>
      </c>
      <c r="K446" s="361">
        <f>IF(OR(M446="RFA",M446="UFA",M446="",M446=0),0,M446)</f>
        <v>775000</v>
      </c>
      <c r="L446" s="361">
        <f>IF(OR(N446="RFA",N446="UFA",N446="",N446=0),0,N446)</f>
        <v>775000</v>
      </c>
      <c r="M446" s="358">
        <v>775000</v>
      </c>
      <c r="N446" s="358">
        <v>775000</v>
      </c>
      <c r="O446" s="358" t="s">
        <v>8</v>
      </c>
      <c r="P446" s="358">
        <v>0</v>
      </c>
      <c r="Q446" s="358">
        <v>0</v>
      </c>
      <c r="R446" s="358">
        <v>0</v>
      </c>
      <c r="S446" s="358">
        <v>0</v>
      </c>
      <c r="T446" s="35">
        <f>COUNTIF(M446:S446,"&gt;0")</f>
        <v>2</v>
      </c>
      <c r="V446">
        <f t="shared" si="18"/>
        <v>1</v>
      </c>
      <c r="W446" s="35">
        <f t="shared" si="19"/>
        <v>1</v>
      </c>
      <c r="X446">
        <f t="shared" si="20"/>
        <v>1</v>
      </c>
    </row>
    <row r="447" spans="1:24" ht="15.75" x14ac:dyDescent="0.25">
      <c r="A447" t="str">
        <f>B447&amp;" "&amp;C447</f>
        <v>Tony Calderone</v>
      </c>
      <c r="B447" t="str">
        <f>RIGHT(D447,(LEN(D447)-1)-SEARCH(",",D447,1))</f>
        <v>Tony</v>
      </c>
      <c r="C447" t="str">
        <f>LEFT(D447,SEARCH(",",D447,1)-1)</f>
        <v>Calderone</v>
      </c>
      <c r="D447" s="39" t="s">
        <v>2047</v>
      </c>
      <c r="E447" s="30" t="s">
        <v>16</v>
      </c>
      <c r="F447" s="35" t="s">
        <v>395</v>
      </c>
      <c r="G447" s="35" t="s">
        <v>2611</v>
      </c>
      <c r="H447" s="35" t="s">
        <v>2619</v>
      </c>
      <c r="I447" s="35">
        <v>24</v>
      </c>
      <c r="J447" s="35">
        <f>VALUE(COUNTIF(Validation!$A$2:$H$47,D447))</f>
        <v>0</v>
      </c>
      <c r="K447" s="361">
        <f>IF(OR(M447="RFA",M447="UFA",M447="",M447=0),0,M447)</f>
        <v>767500</v>
      </c>
      <c r="L447" s="361">
        <f>IF(OR(N447="RFA",N447="UFA",N447="",N447=0),0,N447)</f>
        <v>0</v>
      </c>
      <c r="M447" s="358">
        <v>767500</v>
      </c>
      <c r="N447" s="358" t="s">
        <v>8</v>
      </c>
      <c r="O447" s="358">
        <v>0</v>
      </c>
      <c r="P447" s="358">
        <v>0</v>
      </c>
      <c r="Q447" s="358">
        <v>0</v>
      </c>
      <c r="R447" s="358">
        <v>0</v>
      </c>
      <c r="S447" s="358">
        <v>0</v>
      </c>
      <c r="T447" s="35">
        <f>COUNTIF(M447:S447,"&gt;0")</f>
        <v>1</v>
      </c>
      <c r="V447">
        <f t="shared" si="18"/>
        <v>1</v>
      </c>
      <c r="W447" s="35">
        <f t="shared" si="19"/>
        <v>1</v>
      </c>
      <c r="X447">
        <f t="shared" si="20"/>
        <v>0</v>
      </c>
    </row>
    <row r="448" spans="1:24" ht="15.75" x14ac:dyDescent="0.25">
      <c r="A448" t="str">
        <f>B448&amp;" "&amp;C448</f>
        <v>Benjamin Gleason</v>
      </c>
      <c r="B448" t="str">
        <f>RIGHT(D448,(LEN(D448)-1)-SEARCH(",",D448,1))</f>
        <v>Benjamin</v>
      </c>
      <c r="C448" t="str">
        <f>LEFT(D448,SEARCH(",",D448,1)-1)</f>
        <v>Gleason</v>
      </c>
      <c r="D448" s="39" t="s">
        <v>2048</v>
      </c>
      <c r="E448" s="30" t="s">
        <v>16</v>
      </c>
      <c r="F448" s="35" t="s">
        <v>395</v>
      </c>
      <c r="G448" s="35" t="s">
        <v>2618</v>
      </c>
      <c r="H448" s="35" t="s">
        <v>2619</v>
      </c>
      <c r="I448" s="35">
        <v>21</v>
      </c>
      <c r="J448" s="35">
        <f>VALUE(COUNTIF(Validation!$A$2:$H$47,D448))</f>
        <v>0</v>
      </c>
      <c r="K448" s="361">
        <f>IF(OR(M448="RFA",M448="UFA",M448="",M448=0),0,M448)</f>
        <v>761666</v>
      </c>
      <c r="L448" s="361">
        <f>IF(OR(N448="RFA",N448="UFA",N448="",N448=0),0,N448)</f>
        <v>761666</v>
      </c>
      <c r="M448" s="358">
        <v>761666</v>
      </c>
      <c r="N448" s="358">
        <v>761666</v>
      </c>
      <c r="O448" s="358" t="s">
        <v>8</v>
      </c>
      <c r="P448" s="358">
        <v>0</v>
      </c>
      <c r="Q448" s="358">
        <v>0</v>
      </c>
      <c r="R448" s="358">
        <v>0</v>
      </c>
      <c r="S448" s="358">
        <v>0</v>
      </c>
      <c r="T448" s="35">
        <f>COUNTIF(M448:S448,"&gt;0")</f>
        <v>2</v>
      </c>
      <c r="V448">
        <f t="shared" si="18"/>
        <v>1</v>
      </c>
      <c r="W448" s="35">
        <f t="shared" si="19"/>
        <v>1</v>
      </c>
      <c r="X448">
        <f t="shared" si="20"/>
        <v>1</v>
      </c>
    </row>
    <row r="449" spans="1:24" ht="15.75" x14ac:dyDescent="0.25">
      <c r="A449" t="str">
        <f>B449&amp;" "&amp;C449</f>
        <v>Justin Dowling</v>
      </c>
      <c r="B449" t="str">
        <f>RIGHT(D449,(LEN(D449)-1)-SEARCH(",",D449,1))</f>
        <v>Justin</v>
      </c>
      <c r="C449" t="str">
        <f>LEFT(D449,SEARCH(",",D449,1)-1)</f>
        <v>Dowling</v>
      </c>
      <c r="D449" s="39" t="s">
        <v>2058</v>
      </c>
      <c r="E449" s="30" t="s">
        <v>16</v>
      </c>
      <c r="F449" s="35">
        <v>0</v>
      </c>
      <c r="G449" s="9" t="s">
        <v>73</v>
      </c>
      <c r="H449" s="9" t="s">
        <v>2612</v>
      </c>
      <c r="I449" s="9">
        <v>28</v>
      </c>
      <c r="J449" s="35">
        <f>VALUE(COUNTIF(Validation!$A$2:$H$47,D449))</f>
        <v>0</v>
      </c>
      <c r="K449" s="361">
        <f>IF(OR(M449="RFA",M449="UFA",M449="",M449=0),0,M449)</f>
        <v>750000</v>
      </c>
      <c r="L449" s="361">
        <f>IF(OR(N449="RFA",N449="UFA",N449="",N449=0),0,N449)</f>
        <v>750000</v>
      </c>
      <c r="M449" s="358">
        <v>750000</v>
      </c>
      <c r="N449" s="358">
        <v>750000</v>
      </c>
      <c r="O449" s="358" t="s">
        <v>7</v>
      </c>
      <c r="P449" s="358">
        <v>0</v>
      </c>
      <c r="Q449" s="358">
        <v>0</v>
      </c>
      <c r="R449" s="358">
        <v>0</v>
      </c>
      <c r="S449" s="358">
        <v>0</v>
      </c>
      <c r="T449" s="35">
        <f>COUNTIF(M449:S449,"&gt;0")</f>
        <v>2</v>
      </c>
      <c r="V449">
        <f t="shared" si="18"/>
        <v>1</v>
      </c>
      <c r="W449" s="35">
        <f t="shared" si="19"/>
        <v>0</v>
      </c>
      <c r="X449">
        <f t="shared" si="20"/>
        <v>1</v>
      </c>
    </row>
    <row r="450" spans="1:24" ht="15.75" x14ac:dyDescent="0.25">
      <c r="A450" t="str">
        <f>B450&amp;" "&amp;C450</f>
        <v>John Nyberg</v>
      </c>
      <c r="B450" t="str">
        <f>RIGHT(D450,(LEN(D450)-1)-SEARCH(",",D450,1))</f>
        <v>John</v>
      </c>
      <c r="C450" t="str">
        <f>LEFT(D450,SEARCH(",",D450,1)-1)</f>
        <v>Nyberg</v>
      </c>
      <c r="D450" s="39" t="s">
        <v>2050</v>
      </c>
      <c r="E450" s="30" t="s">
        <v>16</v>
      </c>
      <c r="F450" s="35" t="s">
        <v>395</v>
      </c>
      <c r="G450" s="35" t="s">
        <v>2618</v>
      </c>
      <c r="H450" s="35" t="s">
        <v>2619</v>
      </c>
      <c r="I450" s="35">
        <v>22</v>
      </c>
      <c r="J450" s="35">
        <f>VALUE(COUNTIF(Validation!$A$2:$H$47,D450))</f>
        <v>0</v>
      </c>
      <c r="K450" s="361">
        <f>IF(OR(M450="RFA",M450="UFA",M450="",M450=0),0,M450)</f>
        <v>745000</v>
      </c>
      <c r="L450" s="361">
        <f>IF(OR(N450="RFA",N450="UFA",N450="",N450=0),0,N450)</f>
        <v>0</v>
      </c>
      <c r="M450" s="358">
        <v>745000</v>
      </c>
      <c r="N450" s="358" t="s">
        <v>8</v>
      </c>
      <c r="O450" s="358">
        <v>0</v>
      </c>
      <c r="P450" s="358">
        <v>0</v>
      </c>
      <c r="Q450" s="358">
        <v>0</v>
      </c>
      <c r="R450" s="358">
        <v>0</v>
      </c>
      <c r="S450" s="358">
        <v>0</v>
      </c>
      <c r="T450" s="35">
        <f>COUNTIF(M450:S450,"&gt;0")</f>
        <v>1</v>
      </c>
      <c r="V450">
        <f t="shared" si="18"/>
        <v>1</v>
      </c>
      <c r="W450" s="35">
        <f t="shared" si="19"/>
        <v>1</v>
      </c>
      <c r="X450">
        <f t="shared" si="20"/>
        <v>0</v>
      </c>
    </row>
    <row r="451" spans="1:24" ht="15.75" x14ac:dyDescent="0.25">
      <c r="A451" t="str">
        <f>B451&amp;" "&amp;C451</f>
        <v>Nicholas Caamano</v>
      </c>
      <c r="B451" t="str">
        <f>RIGHT(D451,(LEN(D451)-1)-SEARCH(",",D451,1))</f>
        <v>Nicholas</v>
      </c>
      <c r="C451" t="str">
        <f>LEFT(D451,SEARCH(",",D451,1)-1)</f>
        <v>Caamano</v>
      </c>
      <c r="D451" s="39" t="s">
        <v>2051</v>
      </c>
      <c r="E451" s="30" t="s">
        <v>16</v>
      </c>
      <c r="F451" s="35" t="s">
        <v>395</v>
      </c>
      <c r="G451" s="35" t="s">
        <v>2611</v>
      </c>
      <c r="H451" s="35" t="s">
        <v>2619</v>
      </c>
      <c r="I451" s="35">
        <v>20</v>
      </c>
      <c r="J451" s="35">
        <f>VALUE(COUNTIF(Validation!$A$2:$H$47,D451))</f>
        <v>0</v>
      </c>
      <c r="K451" s="361">
        <f>IF(OR(M451="RFA",M451="UFA",M451="",M451=0),0,M451)</f>
        <v>738333</v>
      </c>
      <c r="L451" s="361">
        <f>IF(OR(N451="RFA",N451="UFA",N451="",N451=0),0,N451)</f>
        <v>738333</v>
      </c>
      <c r="M451" s="358">
        <v>738333</v>
      </c>
      <c r="N451" s="358">
        <v>738333</v>
      </c>
      <c r="O451" s="358" t="s">
        <v>8</v>
      </c>
      <c r="P451" s="358">
        <v>0</v>
      </c>
      <c r="Q451" s="358">
        <v>0</v>
      </c>
      <c r="R451" s="358">
        <v>0</v>
      </c>
      <c r="S451" s="358">
        <v>0</v>
      </c>
      <c r="T451" s="35">
        <f>COUNTIF(M451:S451,"&gt;0")</f>
        <v>2</v>
      </c>
      <c r="V451">
        <f t="shared" ref="V451:V514" si="21">COUNTIF($D$3:$D$1490,D451)</f>
        <v>1</v>
      </c>
      <c r="W451" s="35">
        <f t="shared" ref="W451:W514" si="22">IF(LEFT(F451,3)="ELC",1,0)</f>
        <v>1</v>
      </c>
      <c r="X451">
        <f t="shared" ref="X451:X514" si="23">IF(K451=L451,1,0)</f>
        <v>1</v>
      </c>
    </row>
    <row r="452" spans="1:24" ht="15.75" x14ac:dyDescent="0.25">
      <c r="A452" t="str">
        <f>B452&amp;" "&amp;C452</f>
        <v>Taylor Fedun</v>
      </c>
      <c r="B452" t="str">
        <f>RIGHT(D452,(LEN(D452)-1)-SEARCH(",",D452,1))</f>
        <v>Taylor</v>
      </c>
      <c r="C452" t="str">
        <f>LEFT(D452,SEARCH(",",D452,1)-1)</f>
        <v>Fedun</v>
      </c>
      <c r="D452" s="39" t="s">
        <v>1430</v>
      </c>
      <c r="E452" s="30" t="s">
        <v>16</v>
      </c>
      <c r="F452" s="35">
        <v>0</v>
      </c>
      <c r="G452" s="9" t="s">
        <v>2617</v>
      </c>
      <c r="H452" s="9" t="s">
        <v>2612</v>
      </c>
      <c r="I452" s="9">
        <v>31</v>
      </c>
      <c r="J452" s="35">
        <f>VALUE(COUNTIF(Validation!$A$2:$H$47,D452))</f>
        <v>0</v>
      </c>
      <c r="K452" s="361">
        <f>IF(OR(M452="RFA",M452="UFA",M452="",M452=0),0,M452)</f>
        <v>737500</v>
      </c>
      <c r="L452" s="361">
        <f>IF(OR(N452="RFA",N452="UFA",N452="",N452=0),0,N452)</f>
        <v>737500</v>
      </c>
      <c r="M452" s="358">
        <v>737500</v>
      </c>
      <c r="N452" s="358">
        <v>737500</v>
      </c>
      <c r="O452" s="358" t="s">
        <v>7</v>
      </c>
      <c r="P452" s="358">
        <v>0</v>
      </c>
      <c r="Q452" s="358">
        <v>0</v>
      </c>
      <c r="R452" s="358">
        <v>0</v>
      </c>
      <c r="S452" s="358">
        <v>0</v>
      </c>
      <c r="T452" s="35">
        <f>COUNTIF(M452:S452,"&gt;0")</f>
        <v>2</v>
      </c>
      <c r="V452">
        <f t="shared" si="21"/>
        <v>1</v>
      </c>
      <c r="W452" s="35">
        <f t="shared" si="22"/>
        <v>0</v>
      </c>
      <c r="X452">
        <f t="shared" si="23"/>
        <v>1</v>
      </c>
    </row>
    <row r="453" spans="1:24" ht="15.75" x14ac:dyDescent="0.25">
      <c r="A453" t="str">
        <f>B453&amp;" "&amp;C453</f>
        <v>Tanner Kero</v>
      </c>
      <c r="B453" t="str">
        <f>RIGHT(D453,(LEN(D453)-1)-SEARCH(",",D453,1))</f>
        <v>Tanner</v>
      </c>
      <c r="C453" t="str">
        <f>LEFT(D453,SEARCH(",",D453,1)-1)</f>
        <v>Kero</v>
      </c>
      <c r="D453" s="39" t="s">
        <v>2463</v>
      </c>
      <c r="E453" s="30" t="s">
        <v>16</v>
      </c>
      <c r="F453" s="35">
        <v>0</v>
      </c>
      <c r="G453" s="35" t="s">
        <v>73</v>
      </c>
      <c r="H453" s="35" t="s">
        <v>2619</v>
      </c>
      <c r="I453" s="35">
        <v>26</v>
      </c>
      <c r="J453" s="35">
        <f>VALUE(COUNTIF(Validation!$A$2:$H$47,D453))</f>
        <v>0</v>
      </c>
      <c r="K453" s="361">
        <f>IF(OR(M453="RFA",M453="UFA",M453="",M453=0),0,M453)</f>
        <v>737500</v>
      </c>
      <c r="L453" s="361">
        <f>IF(OR(N453="RFA",N453="UFA",N453="",N453=0),0,N453)</f>
        <v>737500</v>
      </c>
      <c r="M453" s="358">
        <v>737500</v>
      </c>
      <c r="N453" s="358">
        <v>737500</v>
      </c>
      <c r="O453" s="358" t="s">
        <v>7</v>
      </c>
      <c r="P453" s="358">
        <v>0</v>
      </c>
      <c r="Q453" s="358">
        <v>0</v>
      </c>
      <c r="R453" s="358">
        <v>0</v>
      </c>
      <c r="S453" s="358">
        <v>0</v>
      </c>
      <c r="T453" s="35">
        <f>COUNTIF(M453:S453,"&gt;0")</f>
        <v>2</v>
      </c>
      <c r="V453">
        <f t="shared" si="21"/>
        <v>1</v>
      </c>
      <c r="W453" s="35">
        <f t="shared" si="22"/>
        <v>0</v>
      </c>
      <c r="X453">
        <f t="shared" si="23"/>
        <v>1</v>
      </c>
    </row>
    <row r="454" spans="1:24" ht="15.75" x14ac:dyDescent="0.25">
      <c r="A454" t="str">
        <f>B454&amp;" "&amp;C454</f>
        <v>Joel L'Esperance</v>
      </c>
      <c r="B454" t="str">
        <f>RIGHT(D454,(LEN(D454)-1)-SEARCH(",",D454,1))</f>
        <v>Joel</v>
      </c>
      <c r="C454" t="str">
        <f>LEFT(D454,SEARCH(",",D454,1)-1)</f>
        <v>L'Esperance</v>
      </c>
      <c r="D454" s="39" t="s">
        <v>2053</v>
      </c>
      <c r="E454" s="30" t="s">
        <v>16</v>
      </c>
      <c r="F454" s="35" t="s">
        <v>395</v>
      </c>
      <c r="G454" s="35" t="s">
        <v>2621</v>
      </c>
      <c r="H454" s="35" t="s">
        <v>2619</v>
      </c>
      <c r="I454" s="35">
        <v>23</v>
      </c>
      <c r="J454" s="35">
        <f>VALUE(COUNTIF(Validation!$A$2:$H$47,D454))</f>
        <v>0</v>
      </c>
      <c r="K454" s="361">
        <f>IF(OR(M454="RFA",M454="UFA",M454="",M454=0),0,M454)</f>
        <v>722500</v>
      </c>
      <c r="L454" s="361">
        <f>IF(OR(N454="RFA",N454="UFA",N454="",N454=0),0,N454)</f>
        <v>0</v>
      </c>
      <c r="M454" s="358">
        <v>722500</v>
      </c>
      <c r="N454" s="358" t="s">
        <v>8</v>
      </c>
      <c r="O454" s="358">
        <v>0</v>
      </c>
      <c r="P454" s="358">
        <v>0</v>
      </c>
      <c r="Q454" s="358">
        <v>0</v>
      </c>
      <c r="R454" s="358">
        <v>0</v>
      </c>
      <c r="S454" s="358">
        <v>0</v>
      </c>
      <c r="T454" s="35">
        <f>COUNTIF(M454:S454,"&gt;0")</f>
        <v>1</v>
      </c>
      <c r="V454">
        <f t="shared" si="21"/>
        <v>1</v>
      </c>
      <c r="W454" s="35">
        <f t="shared" si="22"/>
        <v>1</v>
      </c>
      <c r="X454">
        <f t="shared" si="23"/>
        <v>0</v>
      </c>
    </row>
    <row r="455" spans="1:24" ht="15.75" x14ac:dyDescent="0.25">
      <c r="A455" t="str">
        <f>B455&amp;" "&amp;C455</f>
        <v>Ondrej Vala</v>
      </c>
      <c r="B455" t="str">
        <f>RIGHT(D455,(LEN(D455)-1)-SEARCH(",",D455,1))</f>
        <v>Ondrej</v>
      </c>
      <c r="C455" t="str">
        <f>LEFT(D455,SEARCH(",",D455,1)-1)</f>
        <v>Vala</v>
      </c>
      <c r="D455" s="39" t="s">
        <v>2055</v>
      </c>
      <c r="E455" s="30" t="s">
        <v>16</v>
      </c>
      <c r="F455" s="35" t="s">
        <v>395</v>
      </c>
      <c r="G455" s="35" t="s">
        <v>2618</v>
      </c>
      <c r="H455" s="35" t="s">
        <v>2619</v>
      </c>
      <c r="I455" s="35">
        <v>21</v>
      </c>
      <c r="J455" s="35">
        <f>VALUE(COUNTIF(Validation!$A$2:$H$47,D455))</f>
        <v>0</v>
      </c>
      <c r="K455" s="361">
        <f>IF(OR(M455="RFA",M455="UFA",M455="",M455=0),0,M455)</f>
        <v>701666</v>
      </c>
      <c r="L455" s="361">
        <f>IF(OR(N455="RFA",N455="UFA",N455="",N455=0),0,N455)</f>
        <v>701666</v>
      </c>
      <c r="M455" s="358">
        <v>701666</v>
      </c>
      <c r="N455" s="358">
        <v>701666</v>
      </c>
      <c r="O455" s="358" t="s">
        <v>8</v>
      </c>
      <c r="P455" s="358">
        <v>0</v>
      </c>
      <c r="Q455" s="358">
        <v>0</v>
      </c>
      <c r="R455" s="358">
        <v>0</v>
      </c>
      <c r="S455" s="358">
        <v>0</v>
      </c>
      <c r="T455" s="35">
        <f>COUNTIF(M455:S455,"&gt;0")</f>
        <v>2</v>
      </c>
      <c r="V455">
        <f t="shared" si="21"/>
        <v>1</v>
      </c>
      <c r="W455" s="35">
        <f t="shared" si="22"/>
        <v>1</v>
      </c>
      <c r="X455">
        <f t="shared" si="23"/>
        <v>1</v>
      </c>
    </row>
    <row r="456" spans="1:24" ht="15.75" x14ac:dyDescent="0.25">
      <c r="A456" t="str">
        <f>B456&amp;" "&amp;C456</f>
        <v>Valeri Nichushkin</v>
      </c>
      <c r="B456" t="str">
        <f>RIGHT(D456,(LEN(D456)-1)-SEARCH(",",D456,1))</f>
        <v>Valeri</v>
      </c>
      <c r="C456" t="str">
        <f>LEFT(D456,SEARCH(",",D456,1)-1)</f>
        <v>Nichushkin</v>
      </c>
      <c r="D456" s="39" t="s">
        <v>2025</v>
      </c>
      <c r="E456" s="30" t="s">
        <v>16</v>
      </c>
      <c r="F456" s="35">
        <v>0</v>
      </c>
      <c r="G456" s="35">
        <v>0</v>
      </c>
      <c r="H456" s="35">
        <v>0</v>
      </c>
      <c r="I456" s="35">
        <v>0</v>
      </c>
      <c r="J456" s="35">
        <f>VALUE(COUNTIF(Validation!$A$2:$H$47,D456))</f>
        <v>0</v>
      </c>
      <c r="K456" s="361">
        <f>IF(OR(M456="RFA",M456="UFA",M456="",M456=0),0,M456)</f>
        <v>700000</v>
      </c>
      <c r="L456" s="361">
        <f>IF(OR(N456="RFA",N456="UFA",N456="",N456=0),0,N456)</f>
        <v>450000</v>
      </c>
      <c r="M456" s="358">
        <v>700000</v>
      </c>
      <c r="N456" s="358">
        <v>450000</v>
      </c>
      <c r="O456" s="358">
        <v>0</v>
      </c>
      <c r="P456" s="358">
        <v>0</v>
      </c>
      <c r="Q456" s="358">
        <v>0</v>
      </c>
      <c r="R456" s="358">
        <v>0</v>
      </c>
      <c r="S456" s="358">
        <v>0</v>
      </c>
      <c r="T456" s="35">
        <f>COUNTIF(M456:S456,"&gt;0")</f>
        <v>2</v>
      </c>
      <c r="V456">
        <f t="shared" si="21"/>
        <v>1</v>
      </c>
      <c r="W456" s="35">
        <f t="shared" si="22"/>
        <v>0</v>
      </c>
      <c r="X456">
        <f t="shared" si="23"/>
        <v>0</v>
      </c>
    </row>
    <row r="457" spans="1:24" ht="15.75" x14ac:dyDescent="0.25">
      <c r="A457" t="str">
        <f>B457&amp;" "&amp;C457</f>
        <v>Joel Hanley</v>
      </c>
      <c r="B457" t="str">
        <f>RIGHT(D457,(LEN(D457)-1)-SEARCH(",",D457,1))</f>
        <v>Joel</v>
      </c>
      <c r="C457" t="str">
        <f>LEFT(D457,SEARCH(",",D457,1)-1)</f>
        <v>Hanley</v>
      </c>
      <c r="D457" s="39" t="s">
        <v>2060</v>
      </c>
      <c r="E457" s="30" t="s">
        <v>16</v>
      </c>
      <c r="F457" s="35">
        <v>0</v>
      </c>
      <c r="G457" s="35" t="s">
        <v>2618</v>
      </c>
      <c r="H457" s="35" t="s">
        <v>2619</v>
      </c>
      <c r="I457" s="35">
        <v>28</v>
      </c>
      <c r="J457" s="35">
        <f>VALUE(COUNTIF(Validation!$A$2:$H$47,D457))</f>
        <v>0</v>
      </c>
      <c r="K457" s="361">
        <f>IF(OR(M457="RFA",M457="UFA",M457="",M457=0),0,M457)</f>
        <v>700000</v>
      </c>
      <c r="L457" s="361">
        <f>IF(OR(N457="RFA",N457="UFA",N457="",N457=0),0,N457)</f>
        <v>700000</v>
      </c>
      <c r="M457" s="358">
        <v>700000</v>
      </c>
      <c r="N457" s="358">
        <v>700000</v>
      </c>
      <c r="O457" s="358" t="s">
        <v>7</v>
      </c>
      <c r="P457" s="358">
        <v>0</v>
      </c>
      <c r="Q457" s="358">
        <v>0</v>
      </c>
      <c r="R457" s="358">
        <v>0</v>
      </c>
      <c r="S457" s="358">
        <v>0</v>
      </c>
      <c r="T457" s="35">
        <f>COUNTIF(M457:S457,"&gt;0")</f>
        <v>2</v>
      </c>
      <c r="V457">
        <f t="shared" si="21"/>
        <v>1</v>
      </c>
      <c r="W457" s="35">
        <f t="shared" si="22"/>
        <v>0</v>
      </c>
      <c r="X457">
        <f t="shared" si="23"/>
        <v>1</v>
      </c>
    </row>
    <row r="458" spans="1:24" ht="15.75" x14ac:dyDescent="0.25">
      <c r="A458" t="str">
        <f>B458&amp;" "&amp;C458</f>
        <v>Reece Scarlett</v>
      </c>
      <c r="B458" t="str">
        <f>RIGHT(D458,(LEN(D458)-1)-SEARCH(",",D458,1))</f>
        <v>Reece</v>
      </c>
      <c r="C458" t="str">
        <f>LEFT(D458,SEARCH(",",D458,1)-1)</f>
        <v>Scarlett</v>
      </c>
      <c r="D458" s="39" t="s">
        <v>2061</v>
      </c>
      <c r="E458" s="30" t="s">
        <v>16</v>
      </c>
      <c r="F458" s="35">
        <v>0</v>
      </c>
      <c r="G458" s="35" t="s">
        <v>2617</v>
      </c>
      <c r="H458" s="35" t="s">
        <v>2619</v>
      </c>
      <c r="I458" s="35">
        <v>26</v>
      </c>
      <c r="J458" s="35">
        <f>VALUE(COUNTIF(Validation!$A$2:$H$47,D458))</f>
        <v>0</v>
      </c>
      <c r="K458" s="361">
        <f>IF(OR(M458="RFA",M458="UFA",M458="",M458=0),0,M458)</f>
        <v>700000</v>
      </c>
      <c r="L458" s="361">
        <f>IF(OR(N458="RFA",N458="UFA",N458="",N458=0),0,N458)</f>
        <v>0</v>
      </c>
      <c r="M458" s="358">
        <v>700000</v>
      </c>
      <c r="N458" s="358" t="s">
        <v>7</v>
      </c>
      <c r="O458" s="358">
        <v>0</v>
      </c>
      <c r="P458" s="358">
        <v>0</v>
      </c>
      <c r="Q458" s="358">
        <v>0</v>
      </c>
      <c r="R458" s="358">
        <v>0</v>
      </c>
      <c r="S458" s="358">
        <v>0</v>
      </c>
      <c r="T458" s="35">
        <f>COUNTIF(M458:S458,"&gt;0")</f>
        <v>1</v>
      </c>
      <c r="V458">
        <f t="shared" si="21"/>
        <v>1</v>
      </c>
      <c r="W458" s="35">
        <f t="shared" si="22"/>
        <v>0</v>
      </c>
      <c r="X458">
        <f t="shared" si="23"/>
        <v>0</v>
      </c>
    </row>
    <row r="459" spans="1:24" ht="15.75" x14ac:dyDescent="0.25">
      <c r="A459" t="str">
        <f>B459&amp;" "&amp;C459</f>
        <v>Landon Bow</v>
      </c>
      <c r="B459" t="str">
        <f>RIGHT(D459,(LEN(D459)-1)-SEARCH(",",D459,1))</f>
        <v>Landon</v>
      </c>
      <c r="C459" t="str">
        <f>LEFT(D459,SEARCH(",",D459,1)-1)</f>
        <v>Bow</v>
      </c>
      <c r="D459" s="39" t="s">
        <v>2056</v>
      </c>
      <c r="E459" s="35" t="s">
        <v>16</v>
      </c>
      <c r="F459" s="35">
        <v>0</v>
      </c>
      <c r="G459" s="35" t="s">
        <v>128</v>
      </c>
      <c r="H459" s="35" t="s">
        <v>2619</v>
      </c>
      <c r="I459" s="35">
        <v>23</v>
      </c>
      <c r="J459" s="35">
        <f>VALUE(COUNTIF(Validation!$A$2:$H$47,D459))</f>
        <v>0</v>
      </c>
      <c r="K459" s="361">
        <f>IF(OR(M459="RFA",M459="UFA",M459="",M459=0),0,M459)</f>
        <v>700000</v>
      </c>
      <c r="L459" s="361">
        <f>IF(OR(N459="RFA",N459="UFA",N459="",N459=0),0,N459)</f>
        <v>0</v>
      </c>
      <c r="M459" s="358">
        <v>700000</v>
      </c>
      <c r="N459" s="358" t="s">
        <v>8</v>
      </c>
      <c r="O459" s="358">
        <v>0</v>
      </c>
      <c r="P459" s="358">
        <v>0</v>
      </c>
      <c r="Q459" s="358">
        <v>0</v>
      </c>
      <c r="R459" s="358">
        <v>0</v>
      </c>
      <c r="S459" s="358">
        <v>0</v>
      </c>
      <c r="T459" s="35">
        <f>COUNTIF(M459:S459,"&gt;0")</f>
        <v>1</v>
      </c>
      <c r="V459">
        <f t="shared" si="21"/>
        <v>1</v>
      </c>
      <c r="W459" s="35">
        <f t="shared" si="22"/>
        <v>0</v>
      </c>
      <c r="X459">
        <f t="shared" si="23"/>
        <v>0</v>
      </c>
    </row>
    <row r="460" spans="1:24" ht="15.75" x14ac:dyDescent="0.25">
      <c r="A460" t="str">
        <f>B460&amp;" "&amp;C460</f>
        <v>Michael Mersch</v>
      </c>
      <c r="B460" t="str">
        <f>RIGHT(D460,(LEN(D460)-1)-SEARCH(",",D460,1))</f>
        <v>Michael</v>
      </c>
      <c r="C460" t="str">
        <f>LEFT(D460,SEARCH(",",D460,1)-1)</f>
        <v>Mersch</v>
      </c>
      <c r="D460" s="39" t="s">
        <v>2057</v>
      </c>
      <c r="E460" s="30" t="s">
        <v>16</v>
      </c>
      <c r="F460" s="35">
        <v>0</v>
      </c>
      <c r="G460" s="9" t="s">
        <v>2613</v>
      </c>
      <c r="H460" s="9" t="s">
        <v>2619</v>
      </c>
      <c r="I460" s="9">
        <v>26</v>
      </c>
      <c r="J460" s="35">
        <f>VALUE(COUNTIF(Validation!$A$2:$H$47,D460))</f>
        <v>0</v>
      </c>
      <c r="K460" s="361">
        <f>IF(OR(M460="RFA",M460="UFA",M460="",M460=0),0,M460)</f>
        <v>675000</v>
      </c>
      <c r="L460" s="361">
        <f>IF(OR(N460="RFA",N460="UFA",N460="",N460=0),0,N460)</f>
        <v>0</v>
      </c>
      <c r="M460" s="358">
        <v>675000</v>
      </c>
      <c r="N460" s="358" t="s">
        <v>7</v>
      </c>
      <c r="O460" s="358">
        <v>0</v>
      </c>
      <c r="P460" s="358">
        <v>0</v>
      </c>
      <c r="Q460" s="358">
        <v>0</v>
      </c>
      <c r="R460" s="358">
        <v>0</v>
      </c>
      <c r="S460" s="358">
        <v>0</v>
      </c>
      <c r="T460" s="35">
        <f>COUNTIF(M460:S460,"&gt;0")</f>
        <v>1</v>
      </c>
      <c r="V460">
        <f t="shared" si="21"/>
        <v>1</v>
      </c>
      <c r="W460" s="35">
        <f t="shared" si="22"/>
        <v>0</v>
      </c>
      <c r="X460">
        <f t="shared" si="23"/>
        <v>0</v>
      </c>
    </row>
    <row r="461" spans="1:24" ht="15.75" x14ac:dyDescent="0.25">
      <c r="A461" t="str">
        <f>B461&amp;" "&amp;C461</f>
        <v>Jason Dickinson</v>
      </c>
      <c r="B461" t="str">
        <f>RIGHT(D461,(LEN(D461)-1)-SEARCH(",",D461,1))</f>
        <v>Jason</v>
      </c>
      <c r="C461" t="str">
        <f>LEFT(D461,SEARCH(",",D461,1)-1)</f>
        <v>Dickinson</v>
      </c>
      <c r="D461" s="39" t="s">
        <v>2043</v>
      </c>
      <c r="E461" s="30" t="s">
        <v>16</v>
      </c>
      <c r="F461" s="35">
        <v>0</v>
      </c>
      <c r="G461" s="35" t="s">
        <v>73</v>
      </c>
      <c r="H461" s="35" t="s">
        <v>2612</v>
      </c>
      <c r="I461" s="35">
        <v>23</v>
      </c>
      <c r="J461" s="35">
        <f>VALUE(COUNTIF(Validation!$A$2:$H$47,D461))</f>
        <v>0</v>
      </c>
      <c r="K461" s="361">
        <f>IF(OR(M461="RFA",M461="UFA",M461="",M461=0),0,M461)</f>
        <v>0</v>
      </c>
      <c r="L461" s="361">
        <f>IF(OR(N461="RFA",N461="UFA",N461="",N461=0),0,N461)</f>
        <v>0</v>
      </c>
      <c r="M461" s="358" t="s">
        <v>8</v>
      </c>
      <c r="N461" s="358">
        <v>0</v>
      </c>
      <c r="O461" s="358">
        <v>0</v>
      </c>
      <c r="P461" s="358">
        <v>0</v>
      </c>
      <c r="Q461" s="358">
        <v>0</v>
      </c>
      <c r="R461" s="358">
        <v>0</v>
      </c>
      <c r="S461" s="358">
        <v>0</v>
      </c>
      <c r="T461" s="35">
        <f>COUNTIF(M461:S461,"&gt;0")</f>
        <v>0</v>
      </c>
      <c r="V461">
        <f t="shared" si="21"/>
        <v>1</v>
      </c>
      <c r="W461" s="35">
        <f t="shared" si="22"/>
        <v>0</v>
      </c>
      <c r="X461">
        <f t="shared" si="23"/>
        <v>1</v>
      </c>
    </row>
    <row r="462" spans="1:24" ht="15.75" x14ac:dyDescent="0.25">
      <c r="A462" t="str">
        <f>B462&amp;" "&amp;C462</f>
        <v>Julius Honka</v>
      </c>
      <c r="B462" t="str">
        <f>RIGHT(D462,(LEN(D462)-1)-SEARCH(",",D462,1))</f>
        <v>Julius</v>
      </c>
      <c r="C462" t="str">
        <f>LEFT(D462,SEARCH(",",D462,1)-1)</f>
        <v>Honka</v>
      </c>
      <c r="D462" s="39" t="s">
        <v>2036</v>
      </c>
      <c r="E462" s="30" t="s">
        <v>16</v>
      </c>
      <c r="F462" s="35">
        <v>0</v>
      </c>
      <c r="G462" s="35" t="s">
        <v>2617</v>
      </c>
      <c r="H462" s="35" t="s">
        <v>2612</v>
      </c>
      <c r="I462" s="35">
        <v>23</v>
      </c>
      <c r="J462" s="35">
        <f>VALUE(COUNTIF(Validation!$A$2:$H$47,D462))</f>
        <v>0</v>
      </c>
      <c r="K462" s="361">
        <f>IF(OR(M462="RFA",M462="UFA",M462="",M462=0),0,M462)</f>
        <v>0</v>
      </c>
      <c r="L462" s="361">
        <f>IF(OR(N462="RFA",N462="UFA",N462="",N462=0),0,N462)</f>
        <v>0</v>
      </c>
      <c r="M462" s="358" t="s">
        <v>8</v>
      </c>
      <c r="N462" s="358">
        <v>0</v>
      </c>
      <c r="O462" s="358">
        <v>0</v>
      </c>
      <c r="P462" s="358">
        <v>0</v>
      </c>
      <c r="Q462" s="358">
        <v>0</v>
      </c>
      <c r="R462" s="358">
        <v>0</v>
      </c>
      <c r="S462" s="358">
        <v>0</v>
      </c>
      <c r="T462" s="35">
        <f>COUNTIF(M462:S462,"&gt;0")</f>
        <v>0</v>
      </c>
      <c r="V462">
        <f t="shared" si="21"/>
        <v>1</v>
      </c>
      <c r="W462" s="35">
        <f t="shared" si="22"/>
        <v>0</v>
      </c>
      <c r="X462">
        <f t="shared" si="23"/>
        <v>1</v>
      </c>
    </row>
    <row r="463" spans="1:24" ht="15.75" x14ac:dyDescent="0.25">
      <c r="A463" t="str">
        <f>B463&amp;" "&amp;C463</f>
        <v>Niklas Hansson</v>
      </c>
      <c r="B463" t="str">
        <f>RIGHT(D463,(LEN(D463)-1)-SEARCH(",",D463,1))</f>
        <v>Niklas</v>
      </c>
      <c r="C463" t="str">
        <f>LEFT(D463,SEARCH(",",D463,1)-1)</f>
        <v>Hansson</v>
      </c>
      <c r="D463" s="39" t="s">
        <v>2049</v>
      </c>
      <c r="E463" s="30" t="s">
        <v>16</v>
      </c>
      <c r="F463" s="35">
        <v>0</v>
      </c>
      <c r="G463" s="35" t="s">
        <v>2617</v>
      </c>
      <c r="H463" s="35" t="s">
        <v>2619</v>
      </c>
      <c r="I463" s="35">
        <v>24</v>
      </c>
      <c r="J463" s="35">
        <f>VALUE(COUNTIF(Validation!$A$2:$H$47,D463))</f>
        <v>0</v>
      </c>
      <c r="K463" s="361">
        <f>IF(OR(M463="RFA",M463="UFA",M463="",M463=0),0,M463)</f>
        <v>0</v>
      </c>
      <c r="L463" s="361">
        <f>IF(OR(N463="RFA",N463="UFA",N463="",N463=0),0,N463)</f>
        <v>0</v>
      </c>
      <c r="M463" s="358" t="s">
        <v>8</v>
      </c>
      <c r="N463" s="358">
        <v>0</v>
      </c>
      <c r="O463" s="358">
        <v>0</v>
      </c>
      <c r="P463" s="358">
        <v>0</v>
      </c>
      <c r="Q463" s="358">
        <v>0</v>
      </c>
      <c r="R463" s="358">
        <v>0</v>
      </c>
      <c r="S463" s="358">
        <v>0</v>
      </c>
      <c r="T463" s="35">
        <f>COUNTIF(M463:S463,"&gt;0")</f>
        <v>0</v>
      </c>
      <c r="V463">
        <f t="shared" si="21"/>
        <v>1</v>
      </c>
      <c r="W463" s="35">
        <f t="shared" si="22"/>
        <v>0</v>
      </c>
      <c r="X463">
        <f t="shared" si="23"/>
        <v>1</v>
      </c>
    </row>
    <row r="464" spans="1:24" ht="15.75" x14ac:dyDescent="0.25">
      <c r="A464" t="str">
        <f>B464&amp;" "&amp;C464</f>
        <v>Gavin Bayreuther</v>
      </c>
      <c r="B464" t="str">
        <f>RIGHT(D464,(LEN(D464)-1)-SEARCH(",",D464,1))</f>
        <v>Gavin</v>
      </c>
      <c r="C464" t="str">
        <f>LEFT(D464,SEARCH(",",D464,1)-1)</f>
        <v>Bayreuther</v>
      </c>
      <c r="D464" s="39" t="s">
        <v>2039</v>
      </c>
      <c r="E464" s="30" t="s">
        <v>16</v>
      </c>
      <c r="F464" s="35">
        <v>0</v>
      </c>
      <c r="G464" s="35" t="s">
        <v>82</v>
      </c>
      <c r="H464" s="35" t="s">
        <v>2619</v>
      </c>
      <c r="I464" s="35">
        <v>25</v>
      </c>
      <c r="J464" s="35">
        <f>VALUE(COUNTIF(Validation!$A$2:$H$47,D464))</f>
        <v>0</v>
      </c>
      <c r="K464" s="361">
        <f>IF(OR(M464="RFA",M464="UFA",M464="",M464=0),0,M464)</f>
        <v>0</v>
      </c>
      <c r="L464" s="361">
        <f>IF(OR(N464="RFA",N464="UFA",N464="",N464=0),0,N464)</f>
        <v>0</v>
      </c>
      <c r="M464" s="358" t="s">
        <v>8</v>
      </c>
      <c r="N464" s="358">
        <v>0</v>
      </c>
      <c r="O464" s="358">
        <v>0</v>
      </c>
      <c r="P464" s="358">
        <v>0</v>
      </c>
      <c r="Q464" s="358">
        <v>0</v>
      </c>
      <c r="R464" s="358">
        <v>0</v>
      </c>
      <c r="S464" s="358">
        <v>0</v>
      </c>
      <c r="T464" s="35">
        <f>COUNTIF(M464:S464,"&gt;0")</f>
        <v>0</v>
      </c>
      <c r="V464">
        <f t="shared" si="21"/>
        <v>1</v>
      </c>
      <c r="W464" s="35">
        <f t="shared" si="22"/>
        <v>0</v>
      </c>
      <c r="X464">
        <f t="shared" si="23"/>
        <v>1</v>
      </c>
    </row>
    <row r="465" spans="1:24" ht="15.75" x14ac:dyDescent="0.25">
      <c r="A465" t="str">
        <f>B465&amp;" "&amp;C465</f>
        <v>Dillon Heatherington</v>
      </c>
      <c r="B465" t="str">
        <f>RIGHT(D465,(LEN(D465)-1)-SEARCH(",",D465,1))</f>
        <v>Dillon</v>
      </c>
      <c r="C465" t="str">
        <f>LEFT(D465,SEARCH(",",D465,1)-1)</f>
        <v>Heatherington</v>
      </c>
      <c r="D465" s="39" t="s">
        <v>2059</v>
      </c>
      <c r="E465" s="30" t="s">
        <v>16</v>
      </c>
      <c r="F465" s="35">
        <v>0</v>
      </c>
      <c r="G465" s="35" t="s">
        <v>2618</v>
      </c>
      <c r="H465" s="35" t="s">
        <v>2619</v>
      </c>
      <c r="I465" s="35">
        <v>24</v>
      </c>
      <c r="J465" s="35">
        <f>VALUE(COUNTIF(Validation!$A$2:$H$47,D465))</f>
        <v>0</v>
      </c>
      <c r="K465" s="361">
        <f>IF(OR(M465="RFA",M465="UFA",M465="",M465=0),0,M465)</f>
        <v>0</v>
      </c>
      <c r="L465" s="361">
        <f>IF(OR(N465="RFA",N465="UFA",N465="",N465=0),0,N465)</f>
        <v>0</v>
      </c>
      <c r="M465" s="358" t="s">
        <v>8</v>
      </c>
      <c r="N465" s="358">
        <v>0</v>
      </c>
      <c r="O465" s="358">
        <v>0</v>
      </c>
      <c r="P465" s="358">
        <v>0</v>
      </c>
      <c r="Q465" s="358">
        <v>0</v>
      </c>
      <c r="R465" s="358">
        <v>0</v>
      </c>
      <c r="S465" s="358">
        <v>0</v>
      </c>
      <c r="T465" s="35">
        <f>COUNTIF(M465:S465,"&gt;0")</f>
        <v>0</v>
      </c>
      <c r="V465">
        <f t="shared" si="21"/>
        <v>1</v>
      </c>
      <c r="W465" s="35">
        <f t="shared" si="22"/>
        <v>0</v>
      </c>
      <c r="X465">
        <f t="shared" si="23"/>
        <v>1</v>
      </c>
    </row>
    <row r="466" spans="1:24" ht="15.75" x14ac:dyDescent="0.25">
      <c r="A466" t="str">
        <f>B466&amp;" "&amp;C466</f>
        <v>Dylan Larkin</v>
      </c>
      <c r="B466" t="str">
        <f>RIGHT(D466,(LEN(D466)-1)-SEARCH(",",D466,1))</f>
        <v>Dylan</v>
      </c>
      <c r="C466" t="str">
        <f>LEFT(D466,SEARCH(",",D466,1)-1)</f>
        <v>Larkin</v>
      </c>
      <c r="D466" s="39" t="s">
        <v>1432</v>
      </c>
      <c r="E466" s="30" t="s">
        <v>17</v>
      </c>
      <c r="F466" s="35">
        <v>0</v>
      </c>
      <c r="G466" s="35" t="s">
        <v>2626</v>
      </c>
      <c r="H466" s="35" t="s">
        <v>2612</v>
      </c>
      <c r="I466" s="35">
        <v>22</v>
      </c>
      <c r="J466" s="35">
        <f>VALUE(COUNTIF(Validation!$A$2:$H$47,D466))</f>
        <v>0</v>
      </c>
      <c r="K466" s="361">
        <f>IF(OR(M466="RFA",M466="UFA",M466="",M466=0),0,M466)</f>
        <v>6100000</v>
      </c>
      <c r="L466" s="361">
        <f>IF(OR(N466="RFA",N466="UFA",N466="",N466=0),0,N466)</f>
        <v>6100000</v>
      </c>
      <c r="M466" s="358">
        <v>6100000</v>
      </c>
      <c r="N466" s="358">
        <v>6100000</v>
      </c>
      <c r="O466" s="358">
        <v>6100000</v>
      </c>
      <c r="P466" s="358">
        <v>6100000</v>
      </c>
      <c r="Q466" s="358" t="s">
        <v>7</v>
      </c>
      <c r="R466" s="358">
        <v>0</v>
      </c>
      <c r="S466" s="358">
        <v>0</v>
      </c>
      <c r="T466" s="35">
        <f>COUNTIF(M466:S466,"&gt;0")</f>
        <v>4</v>
      </c>
      <c r="V466">
        <f t="shared" si="21"/>
        <v>1</v>
      </c>
      <c r="W466" s="35">
        <f t="shared" si="22"/>
        <v>0</v>
      </c>
      <c r="X466">
        <f t="shared" si="23"/>
        <v>1</v>
      </c>
    </row>
    <row r="467" spans="1:24" ht="15.75" x14ac:dyDescent="0.25">
      <c r="A467" t="str">
        <f>B467&amp;" "&amp;C467</f>
        <v>Henrik Zetterberg</v>
      </c>
      <c r="B467" t="str">
        <f>RIGHT(D467,(LEN(D467)-1)-SEARCH(",",D467,1))</f>
        <v>Henrik</v>
      </c>
      <c r="C467" t="str">
        <f>LEFT(D467,SEARCH(",",D467,1)-1)</f>
        <v>Zetterberg</v>
      </c>
      <c r="D467" s="39" t="s">
        <v>2708</v>
      </c>
      <c r="E467" s="30" t="s">
        <v>17</v>
      </c>
      <c r="F467" s="35">
        <v>0</v>
      </c>
      <c r="G467" s="35" t="s">
        <v>73</v>
      </c>
      <c r="H467" s="35" t="s">
        <v>383</v>
      </c>
      <c r="I467" s="35">
        <v>38</v>
      </c>
      <c r="J467" s="35">
        <f>VALUE(COUNTIF(Validation!$A$2:$H$47,D467))</f>
        <v>0</v>
      </c>
      <c r="K467" s="361">
        <f>IF(OR(M467="RFA",M467="UFA",M467="",M467=0),0,M467)</f>
        <v>6083333</v>
      </c>
      <c r="L467" s="361">
        <f>IF(OR(N467="RFA",N467="UFA",N467="",N467=0),0,N467)</f>
        <v>6083333</v>
      </c>
      <c r="M467" s="358">
        <v>6083333</v>
      </c>
      <c r="N467" s="358">
        <v>6083333</v>
      </c>
      <c r="O467" s="358" t="s">
        <v>7</v>
      </c>
      <c r="P467" s="358">
        <v>0</v>
      </c>
      <c r="Q467" s="358">
        <v>0</v>
      </c>
      <c r="R467" s="358">
        <v>0</v>
      </c>
      <c r="S467" s="358">
        <v>0</v>
      </c>
      <c r="T467" s="35">
        <f>COUNTIF(M467:S467,"&gt;0")</f>
        <v>2</v>
      </c>
      <c r="V467">
        <f t="shared" si="21"/>
        <v>1</v>
      </c>
      <c r="W467" s="35">
        <f t="shared" si="22"/>
        <v>0</v>
      </c>
      <c r="X467">
        <f t="shared" si="23"/>
        <v>1</v>
      </c>
    </row>
    <row r="468" spans="1:24" ht="15.75" x14ac:dyDescent="0.25">
      <c r="A468" t="str">
        <f>B468&amp;" "&amp;C468</f>
        <v>Mike Green</v>
      </c>
      <c r="B468" t="str">
        <f>RIGHT(D468,(LEN(D468)-1)-SEARCH(",",D468,1))</f>
        <v>Mike</v>
      </c>
      <c r="C468" t="str">
        <f>LEFT(D468,SEARCH(",",D468,1)-1)</f>
        <v>Green</v>
      </c>
      <c r="D468" s="39" t="s">
        <v>1443</v>
      </c>
      <c r="E468" s="30" t="s">
        <v>17</v>
      </c>
      <c r="F468" s="35" t="s">
        <v>390</v>
      </c>
      <c r="G468" s="35" t="s">
        <v>2617</v>
      </c>
      <c r="H468" s="35" t="s">
        <v>2612</v>
      </c>
      <c r="I468" s="35">
        <v>33</v>
      </c>
      <c r="J468" s="35">
        <f>VALUE(COUNTIF(Validation!$A$2:$H$47,D468))</f>
        <v>0</v>
      </c>
      <c r="K468" s="361">
        <f>IF(OR(M468="RFA",M468="UFA",M468="",M468=0),0,M468)</f>
        <v>5375000</v>
      </c>
      <c r="L468" s="361">
        <f>IF(OR(N468="RFA",N468="UFA",N468="",N468=0),0,N468)</f>
        <v>0</v>
      </c>
      <c r="M468" s="358">
        <v>5375000</v>
      </c>
      <c r="N468" s="358" t="s">
        <v>7</v>
      </c>
      <c r="O468" s="358">
        <v>0</v>
      </c>
      <c r="P468" s="358">
        <v>0</v>
      </c>
      <c r="Q468" s="358">
        <v>0</v>
      </c>
      <c r="R468" s="358">
        <v>0</v>
      </c>
      <c r="S468" s="358">
        <v>0</v>
      </c>
      <c r="T468" s="35">
        <f>COUNTIF(M468:S468,"&gt;0")</f>
        <v>1</v>
      </c>
      <c r="V468">
        <f t="shared" si="21"/>
        <v>1</v>
      </c>
      <c r="W468" s="35">
        <f t="shared" si="22"/>
        <v>0</v>
      </c>
      <c r="X468">
        <f t="shared" si="23"/>
        <v>0</v>
      </c>
    </row>
    <row r="469" spans="1:24" ht="15.75" x14ac:dyDescent="0.25">
      <c r="A469" t="str">
        <f>B469&amp;" "&amp;C469</f>
        <v>Frans Nielsen</v>
      </c>
      <c r="B469" t="str">
        <f>RIGHT(D469,(LEN(D469)-1)-SEARCH(",",D469,1))</f>
        <v>Frans</v>
      </c>
      <c r="C469" t="str">
        <f>LEFT(D469,SEARCH(",",D469,1)-1)</f>
        <v>Nielsen</v>
      </c>
      <c r="D469" s="39" t="s">
        <v>1433</v>
      </c>
      <c r="E469" s="30" t="s">
        <v>17</v>
      </c>
      <c r="F469" s="35" t="s">
        <v>390</v>
      </c>
      <c r="G469" s="35" t="s">
        <v>73</v>
      </c>
      <c r="H469" s="35" t="s">
        <v>2612</v>
      </c>
      <c r="I469" s="35">
        <v>35</v>
      </c>
      <c r="J469" s="35">
        <f>VALUE(COUNTIF(Validation!$A$2:$H$47,D469))</f>
        <v>0</v>
      </c>
      <c r="K469" s="361">
        <f>IF(OR(M469="RFA",M469="UFA",M469="",M469=0),0,M469)</f>
        <v>5250000</v>
      </c>
      <c r="L469" s="361">
        <f>IF(OR(N469="RFA",N469="UFA",N469="",N469=0),0,N469)</f>
        <v>5250000</v>
      </c>
      <c r="M469" s="358">
        <v>5250000</v>
      </c>
      <c r="N469" s="358">
        <v>5250000</v>
      </c>
      <c r="O469" s="358">
        <v>5250000</v>
      </c>
      <c r="P469" s="358" t="s">
        <v>7</v>
      </c>
      <c r="Q469" s="358">
        <v>0</v>
      </c>
      <c r="R469" s="358">
        <v>0</v>
      </c>
      <c r="S469" s="358">
        <v>0</v>
      </c>
      <c r="T469" s="35">
        <f>COUNTIF(M469:S469,"&gt;0")</f>
        <v>3</v>
      </c>
      <c r="V469">
        <f t="shared" si="21"/>
        <v>1</v>
      </c>
      <c r="W469" s="35">
        <f t="shared" si="22"/>
        <v>0</v>
      </c>
      <c r="X469">
        <f t="shared" si="23"/>
        <v>1</v>
      </c>
    </row>
    <row r="470" spans="1:24" ht="15.75" x14ac:dyDescent="0.25">
      <c r="A470" t="str">
        <f>B470&amp;" "&amp;C470</f>
        <v>Jimmy Howard</v>
      </c>
      <c r="B470" t="str">
        <f>RIGHT(D470,(LEN(D470)-1)-SEARCH(",",D470,1))</f>
        <v>Jimmy</v>
      </c>
      <c r="C470" t="str">
        <f>LEFT(D470,SEARCH(",",D470,1)-1)</f>
        <v>Howard</v>
      </c>
      <c r="D470" s="39" t="s">
        <v>1448</v>
      </c>
      <c r="E470" s="30" t="s">
        <v>17</v>
      </c>
      <c r="F470" s="35" t="s">
        <v>2696</v>
      </c>
      <c r="G470" s="35" t="s">
        <v>128</v>
      </c>
      <c r="H470" s="35" t="s">
        <v>2612</v>
      </c>
      <c r="I470" s="35">
        <v>35</v>
      </c>
      <c r="J470" s="35">
        <f>VALUE(COUNTIF(Validation!$A$2:$H$47,D470))</f>
        <v>0</v>
      </c>
      <c r="K470" s="361">
        <f>IF(OR(M470="RFA",M470="UFA",M470="",M470=0),0,M470)</f>
        <v>5100000</v>
      </c>
      <c r="L470" s="361">
        <f>IF(OR(N470="RFA",N470="UFA",N470="",N470=0),0,N470)</f>
        <v>0</v>
      </c>
      <c r="M470" s="358">
        <v>5100000</v>
      </c>
      <c r="N470" s="358" t="s">
        <v>7</v>
      </c>
      <c r="O470" s="358">
        <v>0</v>
      </c>
      <c r="P470" s="358">
        <v>0</v>
      </c>
      <c r="Q470" s="358">
        <v>0</v>
      </c>
      <c r="R470" s="358">
        <v>0</v>
      </c>
      <c r="S470" s="358">
        <v>0</v>
      </c>
      <c r="T470" s="35">
        <f>COUNTIF(M470:S470,"&gt;0")</f>
        <v>1</v>
      </c>
      <c r="V470">
        <f t="shared" si="21"/>
        <v>1</v>
      </c>
      <c r="W470" s="35">
        <f t="shared" si="22"/>
        <v>0</v>
      </c>
      <c r="X470">
        <f t="shared" si="23"/>
        <v>0</v>
      </c>
    </row>
    <row r="471" spans="1:24" ht="15.75" x14ac:dyDescent="0.25">
      <c r="A471" t="str">
        <f>B471&amp;" "&amp;C471</f>
        <v>Danny DeKeyser</v>
      </c>
      <c r="B471" t="str">
        <f>RIGHT(D471,(LEN(D471)-1)-SEARCH(",",D471,1))</f>
        <v>Danny</v>
      </c>
      <c r="C471" t="str">
        <f>LEFT(D471,SEARCH(",",D471,1)-1)</f>
        <v>DeKeyser</v>
      </c>
      <c r="D471" s="39" t="s">
        <v>1444</v>
      </c>
      <c r="E471" s="30" t="s">
        <v>17</v>
      </c>
      <c r="F471" s="35" t="s">
        <v>381</v>
      </c>
      <c r="G471" s="9" t="s">
        <v>2618</v>
      </c>
      <c r="H471" s="9" t="s">
        <v>2612</v>
      </c>
      <c r="I471" s="9">
        <v>29</v>
      </c>
      <c r="J471" s="35">
        <f>VALUE(COUNTIF(Validation!$A$2:$H$47,D471))</f>
        <v>0</v>
      </c>
      <c r="K471" s="361">
        <f>IF(OR(M471="RFA",M471="UFA",M471="",M471=0),0,M471)</f>
        <v>5000000</v>
      </c>
      <c r="L471" s="361">
        <f>IF(OR(N471="RFA",N471="UFA",N471="",N471=0),0,N471)</f>
        <v>5000000</v>
      </c>
      <c r="M471" s="358">
        <v>5000000</v>
      </c>
      <c r="N471" s="358">
        <v>5000000</v>
      </c>
      <c r="O471" s="358">
        <v>5000000</v>
      </c>
      <c r="P471" s="358" t="s">
        <v>7</v>
      </c>
      <c r="Q471" s="358">
        <v>0</v>
      </c>
      <c r="R471" s="358">
        <v>0</v>
      </c>
      <c r="S471" s="358">
        <v>0</v>
      </c>
      <c r="T471" s="35">
        <f>COUNTIF(M471:S471,"&gt;0")</f>
        <v>3</v>
      </c>
      <c r="V471">
        <f t="shared" si="21"/>
        <v>1</v>
      </c>
      <c r="W471" s="35">
        <f t="shared" si="22"/>
        <v>0</v>
      </c>
      <c r="X471">
        <f t="shared" si="23"/>
        <v>1</v>
      </c>
    </row>
    <row r="472" spans="1:24" ht="15.75" x14ac:dyDescent="0.25">
      <c r="A472" t="str">
        <f>B472&amp;" "&amp;C472</f>
        <v>Justin Abdelkader</v>
      </c>
      <c r="B472" t="str">
        <f>RIGHT(D472,(LEN(D472)-1)-SEARCH(",",D472,1))</f>
        <v>Justin</v>
      </c>
      <c r="C472" t="str">
        <f>LEFT(D472,SEARCH(",",D472,1)-1)</f>
        <v>Abdelkader</v>
      </c>
      <c r="D472" s="39" t="s">
        <v>2928</v>
      </c>
      <c r="E472" s="30" t="s">
        <v>17</v>
      </c>
      <c r="F472" s="35" t="s">
        <v>381</v>
      </c>
      <c r="G472" s="35" t="s">
        <v>2615</v>
      </c>
      <c r="H472" s="35" t="s">
        <v>2612</v>
      </c>
      <c r="I472" s="35">
        <v>32</v>
      </c>
      <c r="J472" s="35">
        <f>VALUE(COUNTIF(Validation!$A$2:$H$47,D472))</f>
        <v>0</v>
      </c>
      <c r="K472" s="361">
        <f>IF(OR(M472="RFA",M472="UFA",M472="",M472=0),0,M472)</f>
        <v>4250000</v>
      </c>
      <c r="L472" s="361">
        <f>IF(OR(N472="RFA",N472="UFA",N472="",N472=0),0,N472)</f>
        <v>4250000</v>
      </c>
      <c r="M472" s="358">
        <v>4250000</v>
      </c>
      <c r="N472" s="358">
        <v>4250000</v>
      </c>
      <c r="O472" s="358">
        <v>4250000</v>
      </c>
      <c r="P472" s="358">
        <v>4250000</v>
      </c>
      <c r="Q472" s="358" t="s">
        <v>7</v>
      </c>
      <c r="R472" s="358">
        <v>0</v>
      </c>
      <c r="S472" s="358">
        <v>0</v>
      </c>
      <c r="T472" s="35">
        <f>COUNTIF(M472:S472,"&gt;0")</f>
        <v>4</v>
      </c>
      <c r="V472">
        <f t="shared" si="21"/>
        <v>1</v>
      </c>
      <c r="W472" s="35">
        <f t="shared" si="22"/>
        <v>0</v>
      </c>
      <c r="X472">
        <f t="shared" si="23"/>
        <v>1</v>
      </c>
    </row>
    <row r="473" spans="1:24" ht="15.75" x14ac:dyDescent="0.25">
      <c r="A473" t="str">
        <f>B473&amp;" "&amp;C473</f>
        <v>Jonathan Ericsson</v>
      </c>
      <c r="B473" t="str">
        <f>RIGHT(D473,(LEN(D473)-1)-SEARCH(",",D473,1))</f>
        <v>Jonathan</v>
      </c>
      <c r="C473" t="str">
        <f>LEFT(D473,SEARCH(",",D473,1)-1)</f>
        <v>Ericsson</v>
      </c>
      <c r="D473" s="39" t="s">
        <v>1445</v>
      </c>
      <c r="E473" s="30" t="s">
        <v>17</v>
      </c>
      <c r="F473" s="35" t="s">
        <v>390</v>
      </c>
      <c r="G473" s="35" t="s">
        <v>2618</v>
      </c>
      <c r="H473" s="35" t="s">
        <v>2612</v>
      </c>
      <c r="I473" s="35">
        <v>35</v>
      </c>
      <c r="J473" s="35">
        <f>VALUE(COUNTIF(Validation!$A$2:$H$47,D473))</f>
        <v>0</v>
      </c>
      <c r="K473" s="361">
        <f>IF(OR(M473="RFA",M473="UFA",M473="",M473=0),0,M473)</f>
        <v>4250000</v>
      </c>
      <c r="L473" s="361">
        <f>IF(OR(N473="RFA",N473="UFA",N473="",N473=0),0,N473)</f>
        <v>0</v>
      </c>
      <c r="M473" s="358">
        <v>4250000</v>
      </c>
      <c r="N473" s="358" t="s">
        <v>7</v>
      </c>
      <c r="O473" s="358">
        <v>0</v>
      </c>
      <c r="P473" s="358">
        <v>0</v>
      </c>
      <c r="Q473" s="358">
        <v>0</v>
      </c>
      <c r="R473" s="358">
        <v>0</v>
      </c>
      <c r="S473" s="358">
        <v>0</v>
      </c>
      <c r="T473" s="35">
        <f>COUNTIF(M473:S473,"&gt;0")</f>
        <v>1</v>
      </c>
      <c r="V473">
        <f t="shared" si="21"/>
        <v>1</v>
      </c>
      <c r="W473" s="35">
        <f t="shared" si="22"/>
        <v>0</v>
      </c>
      <c r="X473">
        <f t="shared" si="23"/>
        <v>0</v>
      </c>
    </row>
    <row r="474" spans="1:24" ht="15.75" x14ac:dyDescent="0.25">
      <c r="A474" t="str">
        <f>B474&amp;" "&amp;C474</f>
        <v>Johan Franzen</v>
      </c>
      <c r="B474" t="str">
        <f>RIGHT(D474,(LEN(D474)-1)-SEARCH(",",D474,1))</f>
        <v>Johan</v>
      </c>
      <c r="C474" t="str">
        <f>LEFT(D474,SEARCH(",",D474,1)-1)</f>
        <v>Franzen</v>
      </c>
      <c r="D474" s="39" t="s">
        <v>1435</v>
      </c>
      <c r="E474" s="30" t="s">
        <v>17</v>
      </c>
      <c r="F474" s="35">
        <v>0</v>
      </c>
      <c r="G474" s="35" t="s">
        <v>2614</v>
      </c>
      <c r="H474" s="35" t="s">
        <v>383</v>
      </c>
      <c r="I474" s="35">
        <v>39</v>
      </c>
      <c r="J474" s="35">
        <f>VALUE(COUNTIF(Validation!$A$2:$H$47,D474))</f>
        <v>0</v>
      </c>
      <c r="K474" s="361">
        <f>IF(OR(M474="RFA",M474="UFA",M474="",M474=0),0,M474)</f>
        <v>3954545</v>
      </c>
      <c r="L474" s="361">
        <f>IF(OR(N474="RFA",N474="UFA",N474="",N474=0),0,N474)</f>
        <v>0</v>
      </c>
      <c r="M474" s="358">
        <v>3954545</v>
      </c>
      <c r="N474" s="358" t="s">
        <v>7</v>
      </c>
      <c r="O474" s="358">
        <v>0</v>
      </c>
      <c r="P474" s="358">
        <v>0</v>
      </c>
      <c r="Q474" s="358">
        <v>0</v>
      </c>
      <c r="R474" s="358">
        <v>0</v>
      </c>
      <c r="S474" s="358">
        <v>0</v>
      </c>
      <c r="T474" s="35">
        <f>COUNTIF(M474:S474,"&gt;0")</f>
        <v>1</v>
      </c>
      <c r="V474">
        <f t="shared" si="21"/>
        <v>1</v>
      </c>
      <c r="W474" s="35">
        <f t="shared" si="22"/>
        <v>0</v>
      </c>
      <c r="X474">
        <f t="shared" si="23"/>
        <v>0</v>
      </c>
    </row>
    <row r="475" spans="1:24" ht="15.75" x14ac:dyDescent="0.25">
      <c r="A475" t="str">
        <f>B475&amp;" "&amp;C475</f>
        <v>Darren Helm</v>
      </c>
      <c r="B475" t="str">
        <f>RIGHT(D475,(LEN(D475)-1)-SEARCH(",",D475,1))</f>
        <v>Darren</v>
      </c>
      <c r="C475" t="str">
        <f>LEFT(D475,SEARCH(",",D475,1)-1)</f>
        <v>Helm</v>
      </c>
      <c r="D475" s="39" t="s">
        <v>1436</v>
      </c>
      <c r="E475" s="30" t="s">
        <v>17</v>
      </c>
      <c r="F475" s="35" t="s">
        <v>381</v>
      </c>
      <c r="G475" s="35" t="s">
        <v>2676</v>
      </c>
      <c r="H475" s="35" t="s">
        <v>2612</v>
      </c>
      <c r="I475" s="35">
        <v>32</v>
      </c>
      <c r="J475" s="35">
        <f>VALUE(COUNTIF(Validation!$A$2:$H$47,D475))</f>
        <v>0</v>
      </c>
      <c r="K475" s="361">
        <f>IF(OR(M475="RFA",M475="UFA",M475="",M475=0),0,M475)</f>
        <v>3850000</v>
      </c>
      <c r="L475" s="361">
        <f>IF(OR(N475="RFA",N475="UFA",N475="",N475=0),0,N475)</f>
        <v>3850000</v>
      </c>
      <c r="M475" s="358">
        <v>3850000</v>
      </c>
      <c r="N475" s="358">
        <v>3850000</v>
      </c>
      <c r="O475" s="358" t="s">
        <v>7</v>
      </c>
      <c r="P475" s="358">
        <v>0</v>
      </c>
      <c r="Q475" s="358">
        <v>0</v>
      </c>
      <c r="R475" s="358">
        <v>0</v>
      </c>
      <c r="S475" s="358">
        <v>0</v>
      </c>
      <c r="T475" s="35">
        <f>COUNTIF(M475:S475,"&gt;0")</f>
        <v>2</v>
      </c>
      <c r="V475">
        <f t="shared" si="21"/>
        <v>1</v>
      </c>
      <c r="W475" s="35">
        <f t="shared" si="22"/>
        <v>0</v>
      </c>
      <c r="X475">
        <f t="shared" si="23"/>
        <v>1</v>
      </c>
    </row>
    <row r="476" spans="1:24" ht="15.75" x14ac:dyDescent="0.25">
      <c r="A476" t="str">
        <f>B476&amp;" "&amp;C476</f>
        <v>Anthony Mantha</v>
      </c>
      <c r="B476" t="str">
        <f>RIGHT(D476,(LEN(D476)-1)-SEARCH(",",D476,1))</f>
        <v>Anthony</v>
      </c>
      <c r="C476" t="str">
        <f>LEFT(D476,SEARCH(",",D476,1)-1)</f>
        <v>Mantha</v>
      </c>
      <c r="D476" s="39" t="s">
        <v>1437</v>
      </c>
      <c r="E476" s="30" t="s">
        <v>17</v>
      </c>
      <c r="F476" s="35">
        <v>0</v>
      </c>
      <c r="G476" s="35" t="s">
        <v>2614</v>
      </c>
      <c r="H476" s="35" t="s">
        <v>2612</v>
      </c>
      <c r="I476" s="35">
        <v>24</v>
      </c>
      <c r="J476" s="35">
        <f>VALUE(COUNTIF(Validation!$A$2:$H$47,D476))</f>
        <v>0</v>
      </c>
      <c r="K476" s="361">
        <f>IF(OR(M476="RFA",M476="UFA",M476="",M476=0),0,M476)</f>
        <v>3300000</v>
      </c>
      <c r="L476" s="361">
        <f>IF(OR(N476="RFA",N476="UFA",N476="",N476=0),0,N476)</f>
        <v>0</v>
      </c>
      <c r="M476" s="358">
        <v>3300000</v>
      </c>
      <c r="N476" s="358" t="s">
        <v>8</v>
      </c>
      <c r="O476" s="358">
        <v>0</v>
      </c>
      <c r="P476" s="358">
        <v>0</v>
      </c>
      <c r="Q476" s="358">
        <v>0</v>
      </c>
      <c r="R476" s="358">
        <v>0</v>
      </c>
      <c r="S476" s="358">
        <v>0</v>
      </c>
      <c r="T476" s="35">
        <f>COUNTIF(M476:S476,"&gt;0")</f>
        <v>1</v>
      </c>
      <c r="V476">
        <f t="shared" si="21"/>
        <v>1</v>
      </c>
      <c r="W476" s="35">
        <f t="shared" si="22"/>
        <v>0</v>
      </c>
      <c r="X476">
        <f t="shared" si="23"/>
        <v>0</v>
      </c>
    </row>
    <row r="477" spans="1:24" ht="15.75" x14ac:dyDescent="0.25">
      <c r="A477" t="str">
        <f>B477&amp;" "&amp;C477</f>
        <v>Trevor Daley</v>
      </c>
      <c r="B477" t="str">
        <f>RIGHT(D477,(LEN(D477)-1)-SEARCH(",",D477,1))</f>
        <v>Trevor</v>
      </c>
      <c r="C477" t="str">
        <f>LEFT(D477,SEARCH(",",D477,1)-1)</f>
        <v>Daley</v>
      </c>
      <c r="D477" s="39" t="s">
        <v>1446</v>
      </c>
      <c r="E477" s="30" t="s">
        <v>17</v>
      </c>
      <c r="F477" s="35" t="s">
        <v>390</v>
      </c>
      <c r="G477" s="9" t="s">
        <v>2617</v>
      </c>
      <c r="H477" s="9" t="s">
        <v>2612</v>
      </c>
      <c r="I477" s="9">
        <v>35</v>
      </c>
      <c r="J477" s="35">
        <f>VALUE(COUNTIF(Validation!$A$2:$H$47,D477))</f>
        <v>0</v>
      </c>
      <c r="K477" s="361">
        <f>IF(OR(M477="RFA",M477="UFA",M477="",M477=0),0,M477)</f>
        <v>3166666</v>
      </c>
      <c r="L477" s="361">
        <f>IF(OR(N477="RFA",N477="UFA",N477="",N477=0),0,N477)</f>
        <v>0</v>
      </c>
      <c r="M477" s="358">
        <v>3166666</v>
      </c>
      <c r="N477" s="358" t="s">
        <v>7</v>
      </c>
      <c r="O477" s="358">
        <v>0</v>
      </c>
      <c r="P477" s="358">
        <v>0</v>
      </c>
      <c r="Q477" s="358">
        <v>0</v>
      </c>
      <c r="R477" s="358">
        <v>0</v>
      </c>
      <c r="S477" s="358">
        <v>0</v>
      </c>
      <c r="T477" s="35">
        <f>COUNTIF(M477:S477,"&gt;0")</f>
        <v>1</v>
      </c>
      <c r="V477">
        <f t="shared" si="21"/>
        <v>1</v>
      </c>
      <c r="W477" s="35">
        <f t="shared" si="22"/>
        <v>0</v>
      </c>
      <c r="X477">
        <f t="shared" si="23"/>
        <v>0</v>
      </c>
    </row>
    <row r="478" spans="1:24" ht="15.75" x14ac:dyDescent="0.25">
      <c r="A478" t="str">
        <f>B478&amp;" "&amp;C478</f>
        <v>Andreas Athanasiou</v>
      </c>
      <c r="B478" t="str">
        <f>RIGHT(D478,(LEN(D478)-1)-SEARCH(",",D478,1))</f>
        <v>Andreas</v>
      </c>
      <c r="C478" t="str">
        <f>LEFT(D478,SEARCH(",",D478,1)-1)</f>
        <v>Athanasiou</v>
      </c>
      <c r="D478" s="39" t="s">
        <v>1438</v>
      </c>
      <c r="E478" s="30" t="s">
        <v>17</v>
      </c>
      <c r="F478" s="35">
        <v>0</v>
      </c>
      <c r="G478" s="35" t="s">
        <v>2676</v>
      </c>
      <c r="H478" s="35" t="s">
        <v>2612</v>
      </c>
      <c r="I478" s="35">
        <v>24</v>
      </c>
      <c r="J478" s="35">
        <f>VALUE(COUNTIF(Validation!$A$2:$H$47,D478))</f>
        <v>0</v>
      </c>
      <c r="K478" s="361">
        <f>IF(OR(M478="RFA",M478="UFA",M478="",M478=0),0,M478)</f>
        <v>3000000</v>
      </c>
      <c r="L478" s="361">
        <f>IF(OR(N478="RFA",N478="UFA",N478="",N478=0),0,N478)</f>
        <v>0</v>
      </c>
      <c r="M478" s="358">
        <v>3000000</v>
      </c>
      <c r="N478" s="358" t="s">
        <v>8</v>
      </c>
      <c r="O478" s="358">
        <v>0</v>
      </c>
      <c r="P478" s="358">
        <v>0</v>
      </c>
      <c r="Q478" s="358">
        <v>0</v>
      </c>
      <c r="R478" s="358">
        <v>0</v>
      </c>
      <c r="S478" s="358">
        <v>0</v>
      </c>
      <c r="T478" s="35">
        <f>COUNTIF(M478:S478,"&gt;0")</f>
        <v>1</v>
      </c>
      <c r="V478">
        <f t="shared" si="21"/>
        <v>1</v>
      </c>
      <c r="W478" s="35">
        <f t="shared" si="22"/>
        <v>0</v>
      </c>
      <c r="X478">
        <f t="shared" si="23"/>
        <v>0</v>
      </c>
    </row>
    <row r="479" spans="1:24" ht="15.75" x14ac:dyDescent="0.25">
      <c r="A479" t="str">
        <f>B479&amp;" "&amp;C479</f>
        <v>Valtteri Filppula</v>
      </c>
      <c r="B479" t="str">
        <f>RIGHT(D479,(LEN(D479)-1)-SEARCH(",",D479,1))</f>
        <v>Valtteri</v>
      </c>
      <c r="C479" t="str">
        <f>LEFT(D479,SEARCH(",",D479,1)-1)</f>
        <v>Filppula</v>
      </c>
      <c r="D479" s="39" t="s">
        <v>1775</v>
      </c>
      <c r="E479" s="30" t="s">
        <v>17</v>
      </c>
      <c r="F479" s="35" t="s">
        <v>2706</v>
      </c>
      <c r="G479" s="35" t="s">
        <v>2626</v>
      </c>
      <c r="H479" s="35" t="s">
        <v>2612</v>
      </c>
      <c r="I479" s="35">
        <v>35</v>
      </c>
      <c r="J479" s="35">
        <f>VALUE(COUNTIF(Validation!$A$2:$H$47,D479))</f>
        <v>0</v>
      </c>
      <c r="K479" s="361">
        <f>IF(OR(M479="RFA",M479="UFA",M479="",M479=0),0,M479)</f>
        <v>3000000</v>
      </c>
      <c r="L479" s="361">
        <f>IF(OR(N479="RFA",N479="UFA",N479="",N479=0),0,N479)</f>
        <v>3000000</v>
      </c>
      <c r="M479" s="358">
        <v>3000000</v>
      </c>
      <c r="N479" s="358">
        <v>3000000</v>
      </c>
      <c r="O479" s="358" t="s">
        <v>7</v>
      </c>
      <c r="P479" s="358">
        <v>0</v>
      </c>
      <c r="Q479" s="358">
        <v>0</v>
      </c>
      <c r="R479" s="358">
        <v>0</v>
      </c>
      <c r="S479" s="358">
        <v>0</v>
      </c>
      <c r="T479" s="35">
        <f>COUNTIF(M479:S479,"&gt;0")</f>
        <v>2</v>
      </c>
      <c r="V479">
        <f t="shared" si="21"/>
        <v>1</v>
      </c>
      <c r="W479" s="35">
        <f t="shared" si="22"/>
        <v>0</v>
      </c>
      <c r="X479">
        <f t="shared" si="23"/>
        <v>1</v>
      </c>
    </row>
    <row r="480" spans="1:24" ht="15.75" x14ac:dyDescent="0.25">
      <c r="A480" t="str">
        <f>B480&amp;" "&amp;C480</f>
        <v>Patrik Nemeth</v>
      </c>
      <c r="B480" t="str">
        <f>RIGHT(D480,(LEN(D480)-1)-SEARCH(",",D480,1))</f>
        <v>Patrik</v>
      </c>
      <c r="C480" t="str">
        <f>LEFT(D480,SEARCH(",",D480,1)-1)</f>
        <v>Nemeth</v>
      </c>
      <c r="D480" s="39" t="s">
        <v>1996</v>
      </c>
      <c r="E480" s="30" t="s">
        <v>17</v>
      </c>
      <c r="F480" s="35">
        <v>0</v>
      </c>
      <c r="G480" s="35" t="s">
        <v>2618</v>
      </c>
      <c r="H480" s="35" t="s">
        <v>2612</v>
      </c>
      <c r="I480" s="35">
        <v>27</v>
      </c>
      <c r="J480" s="35">
        <f>VALUE(COUNTIF(Validation!$A$2:$H$47,D480))</f>
        <v>0</v>
      </c>
      <c r="K480" s="361">
        <f>IF(OR(M480="RFA",M480="UFA",M480="",M480=0),0,M480)</f>
        <v>3000000</v>
      </c>
      <c r="L480" s="361">
        <f>IF(OR(N480="RFA",N480="UFA",N480="",N480=0),0,N480)</f>
        <v>3000000</v>
      </c>
      <c r="M480" s="358">
        <v>3000000</v>
      </c>
      <c r="N480" s="358">
        <v>3000000</v>
      </c>
      <c r="O480" s="358" t="s">
        <v>7</v>
      </c>
      <c r="P480" s="358">
        <v>0</v>
      </c>
      <c r="Q480" s="358">
        <v>0</v>
      </c>
      <c r="R480" s="358">
        <v>0</v>
      </c>
      <c r="S480" s="358">
        <v>0</v>
      </c>
      <c r="T480" s="35">
        <f>COUNTIF(M480:S480,"&gt;0")</f>
        <v>2</v>
      </c>
      <c r="V480">
        <f t="shared" si="21"/>
        <v>1</v>
      </c>
      <c r="W480" s="35">
        <f t="shared" si="22"/>
        <v>0</v>
      </c>
      <c r="X480">
        <f t="shared" si="23"/>
        <v>1</v>
      </c>
    </row>
    <row r="481" spans="1:24" ht="15.75" x14ac:dyDescent="0.25">
      <c r="A481" t="str">
        <f>B481&amp;" "&amp;C481</f>
        <v>Jonathan Bernier</v>
      </c>
      <c r="B481" t="str">
        <f>RIGHT(D481,(LEN(D481)-1)-SEARCH(",",D481,1))</f>
        <v>Jonathan</v>
      </c>
      <c r="C481" t="str">
        <f>LEFT(D481,SEARCH(",",D481,1)-1)</f>
        <v>Bernier</v>
      </c>
      <c r="D481" s="39" t="s">
        <v>1449</v>
      </c>
      <c r="E481" s="30" t="s">
        <v>17</v>
      </c>
      <c r="F481" s="35">
        <v>0</v>
      </c>
      <c r="G481" s="35" t="s">
        <v>128</v>
      </c>
      <c r="H481" s="35" t="s">
        <v>2612</v>
      </c>
      <c r="I481" s="35">
        <v>30</v>
      </c>
      <c r="J481" s="35">
        <f>VALUE(COUNTIF(Validation!$A$2:$H$47,D481))</f>
        <v>0</v>
      </c>
      <c r="K481" s="361">
        <f>IF(OR(M481="RFA",M481="UFA",M481="",M481=0),0,M481)</f>
        <v>3000000</v>
      </c>
      <c r="L481" s="361">
        <f>IF(OR(N481="RFA",N481="UFA",N481="",N481=0),0,N481)</f>
        <v>3000000</v>
      </c>
      <c r="M481" s="358">
        <v>3000000</v>
      </c>
      <c r="N481" s="358">
        <v>3000000</v>
      </c>
      <c r="O481" s="358" t="s">
        <v>7</v>
      </c>
      <c r="P481" s="358">
        <v>0</v>
      </c>
      <c r="Q481" s="358">
        <v>0</v>
      </c>
      <c r="R481" s="358">
        <v>0</v>
      </c>
      <c r="S481" s="358">
        <v>0</v>
      </c>
      <c r="T481" s="35">
        <f>COUNTIF(M481:S481,"&gt;0")</f>
        <v>2</v>
      </c>
      <c r="V481">
        <f t="shared" si="21"/>
        <v>1</v>
      </c>
      <c r="W481" s="35">
        <f t="shared" si="22"/>
        <v>0</v>
      </c>
      <c r="X481">
        <f t="shared" si="23"/>
        <v>1</v>
      </c>
    </row>
    <row r="482" spans="1:24" ht="15.75" x14ac:dyDescent="0.25">
      <c r="A482" t="str">
        <f>B482&amp;" "&amp;C482</f>
        <v>Luke Glendening</v>
      </c>
      <c r="B482" t="str">
        <f>RIGHT(D482,(LEN(D482)-1)-SEARCH(",",D482,1))</f>
        <v>Luke</v>
      </c>
      <c r="C482" t="str">
        <f>LEFT(D482,SEARCH(",",D482,1)-1)</f>
        <v>Glendening</v>
      </c>
      <c r="D482" s="39" t="s">
        <v>1439</v>
      </c>
      <c r="E482" s="30" t="s">
        <v>17</v>
      </c>
      <c r="F482" s="35">
        <v>0</v>
      </c>
      <c r="G482" s="35" t="s">
        <v>2707</v>
      </c>
      <c r="H482" s="35" t="s">
        <v>2612</v>
      </c>
      <c r="I482" s="35">
        <v>30</v>
      </c>
      <c r="J482" s="35">
        <f>VALUE(COUNTIF(Validation!$A$2:$H$47,D482))</f>
        <v>0</v>
      </c>
      <c r="K482" s="361">
        <f>IF(OR(M482="RFA",M482="UFA",M482="",M482=0),0,M482)</f>
        <v>1800000</v>
      </c>
      <c r="L482" s="361">
        <f>IF(OR(N482="RFA",N482="UFA",N482="",N482=0),0,N482)</f>
        <v>1800000</v>
      </c>
      <c r="M482" s="358">
        <v>1800000</v>
      </c>
      <c r="N482" s="358">
        <v>1800000</v>
      </c>
      <c r="O482" s="358" t="s">
        <v>7</v>
      </c>
      <c r="P482" s="358">
        <v>0</v>
      </c>
      <c r="Q482" s="358">
        <v>0</v>
      </c>
      <c r="R482" s="358">
        <v>0</v>
      </c>
      <c r="S482" s="358">
        <v>0</v>
      </c>
      <c r="T482" s="35">
        <f>COUNTIF(M482:S482,"&gt;0")</f>
        <v>2</v>
      </c>
      <c r="V482">
        <f t="shared" si="21"/>
        <v>1</v>
      </c>
      <c r="W482" s="35">
        <f t="shared" si="22"/>
        <v>0</v>
      </c>
      <c r="X482">
        <f t="shared" si="23"/>
        <v>1</v>
      </c>
    </row>
    <row r="483" spans="1:24" ht="15.75" x14ac:dyDescent="0.25">
      <c r="A483" t="str">
        <f>B483&amp;" "&amp;C483</f>
        <v>Oliwer Kaski</v>
      </c>
      <c r="B483" t="str">
        <f>RIGHT(D483,(LEN(D483)-1)-SEARCH(",",D483,1))</f>
        <v>Oliwer</v>
      </c>
      <c r="C483" t="str">
        <f>LEFT(D483,SEARCH(",",D483,1)-1)</f>
        <v>Kaski</v>
      </c>
      <c r="D483" s="39" t="s">
        <v>2714</v>
      </c>
      <c r="E483" s="30" t="s">
        <v>17</v>
      </c>
      <c r="F483" s="35" t="s">
        <v>395</v>
      </c>
      <c r="G483" s="35" t="s">
        <v>2617</v>
      </c>
      <c r="H483" s="35" t="s">
        <v>2619</v>
      </c>
      <c r="I483" s="35">
        <v>23</v>
      </c>
      <c r="J483" s="35">
        <f>VALUE(COUNTIF(Validation!$A$2:$H$47,D483))</f>
        <v>0</v>
      </c>
      <c r="K483" s="361">
        <f>IF(OR(M483="RFA",M483="UFA",M483="",M483=0),0,M483)</f>
        <v>1775000</v>
      </c>
      <c r="L483" s="361">
        <f>IF(OR(N483="RFA",N483="UFA",N483="",N483=0),0,N483)</f>
        <v>0</v>
      </c>
      <c r="M483" s="358">
        <v>1775000</v>
      </c>
      <c r="N483" s="358" t="s">
        <v>8</v>
      </c>
      <c r="O483" s="358">
        <v>0</v>
      </c>
      <c r="P483" s="358">
        <v>0</v>
      </c>
      <c r="Q483" s="358">
        <v>0</v>
      </c>
      <c r="R483" s="358">
        <v>0</v>
      </c>
      <c r="S483" s="358">
        <v>0</v>
      </c>
      <c r="T483" s="35">
        <f>COUNTIF(M483:S483,"&gt;0")</f>
        <v>1</v>
      </c>
      <c r="V483">
        <f t="shared" si="21"/>
        <v>1</v>
      </c>
      <c r="W483" s="35">
        <f t="shared" si="22"/>
        <v>1</v>
      </c>
      <c r="X483">
        <f t="shared" si="23"/>
        <v>0</v>
      </c>
    </row>
    <row r="484" spans="1:24" ht="15.75" x14ac:dyDescent="0.25">
      <c r="A484" t="str">
        <f>B484&amp;" "&amp;C484</f>
        <v>Filip Zadina</v>
      </c>
      <c r="B484" t="str">
        <f>RIGHT(D484,(LEN(D484)-1)-SEARCH(",",D484,1))</f>
        <v>Filip</v>
      </c>
      <c r="C484" t="str">
        <f>LEFT(D484,SEARCH(",",D484,1)-1)</f>
        <v>Zadina</v>
      </c>
      <c r="D484" s="39" t="s">
        <v>1453</v>
      </c>
      <c r="E484" s="30" t="s">
        <v>17</v>
      </c>
      <c r="F484" s="35" t="s">
        <v>395</v>
      </c>
      <c r="G484" s="35" t="s">
        <v>2615</v>
      </c>
      <c r="H484" s="35" t="s">
        <v>2619</v>
      </c>
      <c r="I484" s="35">
        <v>19</v>
      </c>
      <c r="J484" s="35">
        <f>VALUE(COUNTIF(Validation!$A$2:$H$47,D484))</f>
        <v>0</v>
      </c>
      <c r="K484" s="361">
        <f>IF(OR(M484="RFA",M484="UFA",M484="",M484=0),0,M484)</f>
        <v>1744167</v>
      </c>
      <c r="L484" s="361">
        <f>IF(OR(N484="RFA",N484="UFA",N484="",N484=0),0,N484)</f>
        <v>1744167</v>
      </c>
      <c r="M484" s="358">
        <v>1744167</v>
      </c>
      <c r="N484" s="358">
        <v>1744167</v>
      </c>
      <c r="O484" s="358">
        <v>1744167</v>
      </c>
      <c r="P484" s="358" t="s">
        <v>8</v>
      </c>
      <c r="Q484" s="358">
        <v>0</v>
      </c>
      <c r="R484" s="358">
        <v>0</v>
      </c>
      <c r="S484" s="358">
        <v>0</v>
      </c>
      <c r="T484" s="35">
        <f>COUNTIF(M484:S484,"&gt;0")</f>
        <v>3</v>
      </c>
      <c r="V484">
        <f t="shared" si="21"/>
        <v>1</v>
      </c>
      <c r="W484" s="35">
        <f t="shared" si="22"/>
        <v>1</v>
      </c>
      <c r="X484">
        <f t="shared" si="23"/>
        <v>1</v>
      </c>
    </row>
    <row r="485" spans="1:24" ht="15.75" x14ac:dyDescent="0.25">
      <c r="A485" t="str">
        <f>B485&amp;" "&amp;C485</f>
        <v>Michael Rasmussen</v>
      </c>
      <c r="B485" t="str">
        <f>RIGHT(D485,(LEN(D485)-1)-SEARCH(",",D485,1))</f>
        <v>Michael</v>
      </c>
      <c r="C485" t="str">
        <f>LEFT(D485,SEARCH(",",D485,1)-1)</f>
        <v>Rasmussen</v>
      </c>
      <c r="D485" s="39" t="s">
        <v>1455</v>
      </c>
      <c r="E485" s="30" t="s">
        <v>17</v>
      </c>
      <c r="F485" s="35" t="s">
        <v>395</v>
      </c>
      <c r="G485" s="35" t="s">
        <v>2639</v>
      </c>
      <c r="H485" s="35" t="s">
        <v>2612</v>
      </c>
      <c r="I485" s="35">
        <v>20</v>
      </c>
      <c r="J485" s="35">
        <f>VALUE(COUNTIF(Validation!$A$2:$H$47,D485))</f>
        <v>0</v>
      </c>
      <c r="K485" s="361">
        <f>IF(OR(M485="RFA",M485="UFA",M485="",M485=0),0,M485)</f>
        <v>1710833</v>
      </c>
      <c r="L485" s="361">
        <f>IF(OR(N485="RFA",N485="UFA",N485="",N485=0),0,N485)</f>
        <v>1710833</v>
      </c>
      <c r="M485" s="358">
        <v>1710833</v>
      </c>
      <c r="N485" s="358">
        <v>1710833</v>
      </c>
      <c r="O485" s="358" t="s">
        <v>8</v>
      </c>
      <c r="P485" s="358">
        <v>0</v>
      </c>
      <c r="Q485" s="358">
        <v>0</v>
      </c>
      <c r="R485" s="358">
        <v>0</v>
      </c>
      <c r="S485" s="358">
        <v>0</v>
      </c>
      <c r="T485" s="35">
        <f>COUNTIF(M485:S485,"&gt;0")</f>
        <v>2</v>
      </c>
      <c r="V485">
        <f t="shared" si="21"/>
        <v>1</v>
      </c>
      <c r="W485" s="35">
        <f t="shared" si="22"/>
        <v>1</v>
      </c>
      <c r="X485">
        <f t="shared" si="23"/>
        <v>1</v>
      </c>
    </row>
    <row r="486" spans="1:24" ht="15.75" x14ac:dyDescent="0.25">
      <c r="A486" t="str">
        <f>B486&amp;" "&amp;C486</f>
        <v>David Pope</v>
      </c>
      <c r="B486" t="str">
        <f>RIGHT(D486,(LEN(D486)-1)-SEARCH(",",D486,1))</f>
        <v>David</v>
      </c>
      <c r="C486" t="str">
        <f>LEFT(D486,SEARCH(",",D486,1)-1)</f>
        <v>Pope</v>
      </c>
      <c r="D486" s="39" t="s">
        <v>1451</v>
      </c>
      <c r="E486" s="30" t="s">
        <v>17</v>
      </c>
      <c r="F486" s="35" t="s">
        <v>395</v>
      </c>
      <c r="G486" s="35" t="s">
        <v>2613</v>
      </c>
      <c r="H486" s="35" t="s">
        <v>2619</v>
      </c>
      <c r="I486" s="35">
        <v>24</v>
      </c>
      <c r="J486" s="35">
        <f>VALUE(COUNTIF(Validation!$A$2:$H$47,D486))</f>
        <v>0</v>
      </c>
      <c r="K486" s="361">
        <f>IF(OR(M486="RFA",M486="UFA",M486="",M486=0),0,M486)</f>
        <v>1437500</v>
      </c>
      <c r="L486" s="361">
        <f>IF(OR(N486="RFA",N486="UFA",N486="",N486=0),0,N486)</f>
        <v>0</v>
      </c>
      <c r="M486" s="358">
        <v>1437500</v>
      </c>
      <c r="N486" s="358" t="s">
        <v>8</v>
      </c>
      <c r="O486" s="358">
        <v>0</v>
      </c>
      <c r="P486" s="358">
        <v>0</v>
      </c>
      <c r="Q486" s="358">
        <v>0</v>
      </c>
      <c r="R486" s="358">
        <v>0</v>
      </c>
      <c r="S486" s="358">
        <v>0</v>
      </c>
      <c r="T486" s="35">
        <f>COUNTIF(M486:S486,"&gt;0")</f>
        <v>1</v>
      </c>
      <c r="V486">
        <f t="shared" si="21"/>
        <v>1</v>
      </c>
      <c r="W486" s="35">
        <f t="shared" si="22"/>
        <v>1</v>
      </c>
      <c r="X486">
        <f t="shared" si="23"/>
        <v>0</v>
      </c>
    </row>
    <row r="487" spans="1:24" ht="15.75" x14ac:dyDescent="0.25">
      <c r="A487" t="str">
        <f>B487&amp;" "&amp;C487</f>
        <v>Tyler Bertuzzi</v>
      </c>
      <c r="B487" t="str">
        <f>RIGHT(D487,(LEN(D487)-1)-SEARCH(",",D487,1))</f>
        <v>Tyler</v>
      </c>
      <c r="C487" t="str">
        <f>LEFT(D487,SEARCH(",",D487,1)-1)</f>
        <v>Bertuzzi</v>
      </c>
      <c r="D487" s="39" t="s">
        <v>1440</v>
      </c>
      <c r="E487" s="30" t="s">
        <v>17</v>
      </c>
      <c r="F487" s="35">
        <v>0</v>
      </c>
      <c r="G487" s="35" t="s">
        <v>2615</v>
      </c>
      <c r="H487" s="35" t="s">
        <v>2612</v>
      </c>
      <c r="I487" s="35">
        <v>24</v>
      </c>
      <c r="J487" s="35">
        <f>VALUE(COUNTIF(Validation!$A$2:$H$47,D487))</f>
        <v>0</v>
      </c>
      <c r="K487" s="361">
        <f>IF(OR(M487="RFA",M487="UFA",M487="",M487=0),0,M487)</f>
        <v>1400000</v>
      </c>
      <c r="L487" s="361">
        <f>IF(OR(N487="RFA",N487="UFA",N487="",N487=0),0,N487)</f>
        <v>0</v>
      </c>
      <c r="M487" s="358">
        <v>1400000</v>
      </c>
      <c r="N487" s="358" t="s">
        <v>8</v>
      </c>
      <c r="O487" s="358">
        <v>0</v>
      </c>
      <c r="P487" s="358">
        <v>0</v>
      </c>
      <c r="Q487" s="358">
        <v>0</v>
      </c>
      <c r="R487" s="358">
        <v>0</v>
      </c>
      <c r="S487" s="358">
        <v>0</v>
      </c>
      <c r="T487" s="35">
        <f>COUNTIF(M487:S487,"&gt;0")</f>
        <v>1</v>
      </c>
      <c r="V487">
        <f t="shared" si="21"/>
        <v>1</v>
      </c>
      <c r="W487" s="35">
        <f t="shared" si="22"/>
        <v>0</v>
      </c>
      <c r="X487">
        <f t="shared" si="23"/>
        <v>0</v>
      </c>
    </row>
    <row r="488" spans="1:24" ht="15.75" x14ac:dyDescent="0.25">
      <c r="A488" t="str">
        <f>B488&amp;" "&amp;C488</f>
        <v>Ryan Kuffner</v>
      </c>
      <c r="B488" t="str">
        <f>RIGHT(D488,(LEN(D488)-1)-SEARCH(",",D488,1))</f>
        <v>Ryan</v>
      </c>
      <c r="C488" t="str">
        <f>LEFT(D488,SEARCH(",",D488,1)-1)</f>
        <v>Kuffner</v>
      </c>
      <c r="D488" s="39" t="s">
        <v>2709</v>
      </c>
      <c r="E488" s="30" t="s">
        <v>17</v>
      </c>
      <c r="F488" s="35" t="s">
        <v>395</v>
      </c>
      <c r="G488" s="35" t="s">
        <v>2613</v>
      </c>
      <c r="H488" s="35" t="s">
        <v>2619</v>
      </c>
      <c r="I488" s="35">
        <v>23</v>
      </c>
      <c r="J488" s="35">
        <f>VALUE(COUNTIF(Validation!$A$2:$H$47,D488))</f>
        <v>0</v>
      </c>
      <c r="K488" s="361">
        <f>IF(OR(M488="RFA",M488="UFA",M488="",M488=0),0,M488)</f>
        <v>1350000</v>
      </c>
      <c r="L488" s="361">
        <f>IF(OR(N488="RFA",N488="UFA",N488="",N488=0),0,N488)</f>
        <v>0</v>
      </c>
      <c r="M488" s="358">
        <v>1350000</v>
      </c>
      <c r="N488" s="358" t="s">
        <v>8</v>
      </c>
      <c r="O488" s="358">
        <v>0</v>
      </c>
      <c r="P488" s="358">
        <v>0</v>
      </c>
      <c r="Q488" s="358">
        <v>0</v>
      </c>
      <c r="R488" s="358">
        <v>0</v>
      </c>
      <c r="S488" s="358">
        <v>0</v>
      </c>
      <c r="T488" s="35">
        <f>COUNTIF(M488:S488,"&gt;0")</f>
        <v>1</v>
      </c>
      <c r="V488">
        <f t="shared" si="21"/>
        <v>1</v>
      </c>
      <c r="W488" s="35">
        <f t="shared" si="22"/>
        <v>1</v>
      </c>
      <c r="X488">
        <f t="shared" si="23"/>
        <v>0</v>
      </c>
    </row>
    <row r="489" spans="1:24" ht="15.75" x14ac:dyDescent="0.25">
      <c r="A489" t="str">
        <f>B489&amp;" "&amp;C489</f>
        <v>Taro Hirose</v>
      </c>
      <c r="B489" t="str">
        <f>RIGHT(D489,(LEN(D489)-1)-SEARCH(",",D489,1))</f>
        <v>Taro</v>
      </c>
      <c r="C489" t="str">
        <f>LEFT(D489,SEARCH(",",D489,1)-1)</f>
        <v>Hirose</v>
      </c>
      <c r="D489" s="39" t="s">
        <v>2710</v>
      </c>
      <c r="E489" s="30" t="s">
        <v>17</v>
      </c>
      <c r="F489" s="35" t="s">
        <v>395</v>
      </c>
      <c r="G489" s="35" t="s">
        <v>2613</v>
      </c>
      <c r="H489" s="35" t="s">
        <v>2619</v>
      </c>
      <c r="I489" s="35">
        <v>23</v>
      </c>
      <c r="J489" s="35">
        <f>VALUE(COUNTIF(Validation!$A$2:$H$47,D489))</f>
        <v>0</v>
      </c>
      <c r="K489" s="361">
        <f>IF(OR(M489="RFA",M489="UFA",M489="",M489=0),0,M489)</f>
        <v>1350000</v>
      </c>
      <c r="L489" s="361">
        <f>IF(OR(N489="RFA",N489="UFA",N489="",N489=0),0,N489)</f>
        <v>0</v>
      </c>
      <c r="M489" s="358">
        <v>1350000</v>
      </c>
      <c r="N489" s="358" t="s">
        <v>8</v>
      </c>
      <c r="O489" s="358">
        <v>0</v>
      </c>
      <c r="P489" s="358">
        <v>0</v>
      </c>
      <c r="Q489" s="358">
        <v>0</v>
      </c>
      <c r="R489" s="358">
        <v>0</v>
      </c>
      <c r="S489" s="358">
        <v>0</v>
      </c>
      <c r="T489" s="35">
        <f>COUNTIF(M489:S489,"&gt;0")</f>
        <v>1</v>
      </c>
      <c r="V489">
        <f t="shared" si="21"/>
        <v>1</v>
      </c>
      <c r="W489" s="35">
        <f t="shared" si="22"/>
        <v>1</v>
      </c>
      <c r="X489">
        <f t="shared" si="23"/>
        <v>0</v>
      </c>
    </row>
    <row r="490" spans="1:24" ht="15.75" x14ac:dyDescent="0.25">
      <c r="A490" t="str">
        <f>B490&amp;" "&amp;C490</f>
        <v>Joseph Veleno</v>
      </c>
      <c r="B490" t="str">
        <f>RIGHT(D490,(LEN(D490)-1)-SEARCH(",",D490,1))</f>
        <v>Joseph</v>
      </c>
      <c r="C490" t="str">
        <f>LEFT(D490,SEARCH(",",D490,1)-1)</f>
        <v>Veleno</v>
      </c>
      <c r="D490" s="39" t="s">
        <v>2711</v>
      </c>
      <c r="E490" s="30" t="s">
        <v>17</v>
      </c>
      <c r="F490" s="35" t="s">
        <v>395</v>
      </c>
      <c r="G490" s="35" t="s">
        <v>73</v>
      </c>
      <c r="H490" s="35" t="s">
        <v>2619</v>
      </c>
      <c r="I490" s="35">
        <v>19</v>
      </c>
      <c r="J490" s="35">
        <f>VALUE(COUNTIF(Validation!$A$2:$H$47,D490))</f>
        <v>0</v>
      </c>
      <c r="K490" s="361">
        <f>IF(OR(M490="RFA",M490="UFA",M490="",M490=0),0,M490)</f>
        <v>1243750</v>
      </c>
      <c r="L490" s="361">
        <f>IF(OR(N490="RFA",N490="UFA",N490="",N490=0),0,N490)</f>
        <v>1243750</v>
      </c>
      <c r="M490" s="358">
        <v>1243750</v>
      </c>
      <c r="N490" s="358">
        <v>1243750</v>
      </c>
      <c r="O490" s="358">
        <v>1243750</v>
      </c>
      <c r="P490" s="358" t="s">
        <v>8</v>
      </c>
      <c r="Q490" s="358">
        <v>0</v>
      </c>
      <c r="R490" s="358">
        <v>0</v>
      </c>
      <c r="S490" s="358">
        <v>0</v>
      </c>
      <c r="T490" s="35">
        <f>COUNTIF(M490:S490,"&gt;0")</f>
        <v>3</v>
      </c>
      <c r="V490">
        <f t="shared" si="21"/>
        <v>1</v>
      </c>
      <c r="W490" s="35">
        <f t="shared" si="22"/>
        <v>1</v>
      </c>
      <c r="X490">
        <f t="shared" si="23"/>
        <v>1</v>
      </c>
    </row>
    <row r="491" spans="1:24" ht="15.75" x14ac:dyDescent="0.25">
      <c r="A491" t="str">
        <f>B491&amp;" "&amp;C491</f>
        <v>Filip Larsson</v>
      </c>
      <c r="B491" t="str">
        <f>RIGHT(D491,(LEN(D491)-1)-SEARCH(",",D491,1))</f>
        <v>Filip</v>
      </c>
      <c r="C491" t="str">
        <f>LEFT(D491,SEARCH(",",D491,1)-1)</f>
        <v>Larsson</v>
      </c>
      <c r="D491" s="39" t="s">
        <v>2716</v>
      </c>
      <c r="E491" s="30" t="s">
        <v>17</v>
      </c>
      <c r="F491" s="35" t="s">
        <v>395</v>
      </c>
      <c r="G491" s="35" t="s">
        <v>128</v>
      </c>
      <c r="H491" s="35" t="s">
        <v>2619</v>
      </c>
      <c r="I491" s="35">
        <v>20</v>
      </c>
      <c r="J491" s="35">
        <f>VALUE(COUNTIF(Validation!$A$2:$H$47,D491))</f>
        <v>0</v>
      </c>
      <c r="K491" s="361">
        <f>IF(OR(M491="RFA",M491="UFA",M491="",M491=0),0,M491)</f>
        <v>1100000</v>
      </c>
      <c r="L491" s="361">
        <f>IF(OR(N491="RFA",N491="UFA",N491="",N491=0),0,N491)</f>
        <v>1100000</v>
      </c>
      <c r="M491" s="358">
        <v>1100000</v>
      </c>
      <c r="N491" s="358">
        <v>1100000</v>
      </c>
      <c r="O491" s="358">
        <v>1100000</v>
      </c>
      <c r="P491" s="358" t="s">
        <v>8</v>
      </c>
      <c r="Q491" s="358">
        <v>0</v>
      </c>
      <c r="R491" s="358">
        <v>0</v>
      </c>
      <c r="S491" s="358">
        <v>0</v>
      </c>
      <c r="T491" s="35">
        <f>COUNTIF(M491:S491,"&gt;0")</f>
        <v>3</v>
      </c>
      <c r="V491">
        <f t="shared" si="21"/>
        <v>1</v>
      </c>
      <c r="W491" s="35">
        <f t="shared" si="22"/>
        <v>1</v>
      </c>
      <c r="X491">
        <f t="shared" si="23"/>
        <v>1</v>
      </c>
    </row>
    <row r="492" spans="1:24" ht="15.75" x14ac:dyDescent="0.25">
      <c r="A492" t="str">
        <f>B492&amp;" "&amp;C492</f>
        <v>Evgeny Svechnikov</v>
      </c>
      <c r="B492" t="str">
        <f>RIGHT(D492,(LEN(D492)-1)-SEARCH(",",D492,1))</f>
        <v>Evgeny</v>
      </c>
      <c r="C492" t="str">
        <f>LEFT(D492,SEARCH(",",D492,1)-1)</f>
        <v>Svechnikov</v>
      </c>
      <c r="D492" s="39" t="s">
        <v>1456</v>
      </c>
      <c r="E492" s="30" t="s">
        <v>17</v>
      </c>
      <c r="F492" s="35" t="s">
        <v>412</v>
      </c>
      <c r="G492" s="35" t="s">
        <v>2613</v>
      </c>
      <c r="H492" s="35" t="s">
        <v>2612</v>
      </c>
      <c r="I492" s="35">
        <v>22</v>
      </c>
      <c r="J492" s="35">
        <f>VALUE(COUNTIF(Validation!$A$2:$H$47,D492))</f>
        <v>0</v>
      </c>
      <c r="K492" s="361">
        <f>IF(OR(M492="RFA",M492="UFA",M492="",M492=0),0,M492)</f>
        <v>1075833</v>
      </c>
      <c r="L492" s="361">
        <f>IF(OR(N492="RFA",N492="UFA",N492="",N492=0),0,N492)</f>
        <v>0</v>
      </c>
      <c r="M492" s="358">
        <v>1075833</v>
      </c>
      <c r="N492" s="358" t="s">
        <v>8</v>
      </c>
      <c r="O492" s="358">
        <v>0</v>
      </c>
      <c r="P492" s="358">
        <v>0</v>
      </c>
      <c r="Q492" s="358">
        <v>0</v>
      </c>
      <c r="R492" s="358">
        <v>0</v>
      </c>
      <c r="S492" s="358">
        <v>0</v>
      </c>
      <c r="T492" s="35">
        <f>COUNTIF(M492:S492,"&gt;0")</f>
        <v>1</v>
      </c>
      <c r="V492">
        <f t="shared" si="21"/>
        <v>1</v>
      </c>
      <c r="W492" s="35">
        <f t="shared" si="22"/>
        <v>1</v>
      </c>
      <c r="X492">
        <f t="shared" si="23"/>
        <v>0</v>
      </c>
    </row>
    <row r="493" spans="1:24" ht="15.75" x14ac:dyDescent="0.25">
      <c r="A493" t="str">
        <f>B493&amp;" "&amp;C493</f>
        <v>Madison Bowey</v>
      </c>
      <c r="B493" t="str">
        <f>RIGHT(D493,(LEN(D493)-1)-SEARCH(",",D493,1))</f>
        <v>Madison</v>
      </c>
      <c r="C493" t="str">
        <f>LEFT(D493,SEARCH(",",D493,1)-1)</f>
        <v>Bowey</v>
      </c>
      <c r="D493" s="39" t="s">
        <v>1929</v>
      </c>
      <c r="E493" s="30" t="s">
        <v>17</v>
      </c>
      <c r="F493" s="35">
        <v>0</v>
      </c>
      <c r="G493" s="35" t="s">
        <v>2617</v>
      </c>
      <c r="H493" s="35" t="s">
        <v>2612</v>
      </c>
      <c r="I493" s="35">
        <v>24</v>
      </c>
      <c r="J493" s="35">
        <f>VALUE(COUNTIF(Validation!$A$2:$H$47,D493))</f>
        <v>0</v>
      </c>
      <c r="K493" s="361">
        <f>IF(OR(M493="RFA",M493="UFA",M493="",M493=0),0,M493)</f>
        <v>1000000</v>
      </c>
      <c r="L493" s="361">
        <f>IF(OR(N493="RFA",N493="UFA",N493="",N493=0),0,N493)</f>
        <v>0</v>
      </c>
      <c r="M493" s="358">
        <v>1000000</v>
      </c>
      <c r="N493" s="358" t="s">
        <v>8</v>
      </c>
      <c r="O493" s="358">
        <v>0</v>
      </c>
      <c r="P493" s="358">
        <v>0</v>
      </c>
      <c r="Q493" s="358">
        <v>0</v>
      </c>
      <c r="R493" s="358">
        <v>0</v>
      </c>
      <c r="S493" s="358">
        <v>0</v>
      </c>
      <c r="T493" s="35">
        <f>COUNTIF(M493:S493,"&gt;0")</f>
        <v>1</v>
      </c>
      <c r="V493">
        <f t="shared" si="21"/>
        <v>1</v>
      </c>
      <c r="W493" s="35">
        <f t="shared" si="22"/>
        <v>0</v>
      </c>
      <c r="X493">
        <f t="shared" si="23"/>
        <v>0</v>
      </c>
    </row>
    <row r="494" spans="1:24" ht="15.75" x14ac:dyDescent="0.25">
      <c r="A494" t="str">
        <f>B494&amp;" "&amp;C494</f>
        <v>Vili Saarijärvi</v>
      </c>
      <c r="B494" t="str">
        <f>RIGHT(D494,(LEN(D494)-1)-SEARCH(",",D494,1))</f>
        <v>Vili</v>
      </c>
      <c r="C494" t="str">
        <f>LEFT(D494,SEARCH(",",D494,1)-1)</f>
        <v>Saarijärvi</v>
      </c>
      <c r="D494" s="39" t="s">
        <v>1462</v>
      </c>
      <c r="E494" s="30" t="s">
        <v>17</v>
      </c>
      <c r="F494" s="35" t="s">
        <v>395</v>
      </c>
      <c r="G494" s="35" t="s">
        <v>2617</v>
      </c>
      <c r="H494" s="35" t="s">
        <v>2619</v>
      </c>
      <c r="I494" s="35">
        <v>22</v>
      </c>
      <c r="J494" s="35">
        <f>VALUE(COUNTIF(Validation!$A$2:$H$47,D494))</f>
        <v>0</v>
      </c>
      <c r="K494" s="361">
        <f>IF(OR(M494="RFA",M494="UFA",M494="",M494=0),0,M494)</f>
        <v>930000</v>
      </c>
      <c r="L494" s="361">
        <f>IF(OR(N494="RFA",N494="UFA",N494="",N494=0),0,N494)</f>
        <v>0</v>
      </c>
      <c r="M494" s="358">
        <v>930000</v>
      </c>
      <c r="N494" s="358" t="s">
        <v>8</v>
      </c>
      <c r="O494" s="358">
        <v>0</v>
      </c>
      <c r="P494" s="358">
        <v>0</v>
      </c>
      <c r="Q494" s="358">
        <v>0</v>
      </c>
      <c r="R494" s="358">
        <v>0</v>
      </c>
      <c r="S494" s="358">
        <v>0</v>
      </c>
      <c r="T494" s="35">
        <f>COUNTIF(M494:S494,"&gt;0")</f>
        <v>1</v>
      </c>
      <c r="V494">
        <f t="shared" si="21"/>
        <v>1</v>
      </c>
      <c r="W494" s="35">
        <f t="shared" si="22"/>
        <v>1</v>
      </c>
      <c r="X494">
        <f t="shared" si="23"/>
        <v>0</v>
      </c>
    </row>
    <row r="495" spans="1:24" ht="15.75" x14ac:dyDescent="0.25">
      <c r="A495" t="str">
        <f>B495&amp;" "&amp;C495</f>
        <v>Chase Pearson</v>
      </c>
      <c r="B495" t="str">
        <f>RIGHT(D495,(LEN(D495)-1)-SEARCH(",",D495,1))</f>
        <v>Chase</v>
      </c>
      <c r="C495" t="str">
        <f>LEFT(D495,SEARCH(",",D495,1)-1)</f>
        <v>Pearson</v>
      </c>
      <c r="D495" s="39" t="s">
        <v>2712</v>
      </c>
      <c r="E495" s="30" t="s">
        <v>17</v>
      </c>
      <c r="F495" s="35" t="s">
        <v>395</v>
      </c>
      <c r="G495" s="35" t="s">
        <v>73</v>
      </c>
      <c r="H495" s="35" t="s">
        <v>2619</v>
      </c>
      <c r="I495" s="35">
        <v>21</v>
      </c>
      <c r="J495" s="35">
        <f>VALUE(COUNTIF(Validation!$A$2:$H$47,D495))</f>
        <v>0</v>
      </c>
      <c r="K495" s="361">
        <f>IF(OR(M495="RFA",M495="UFA",M495="",M495=0),0,M495)</f>
        <v>925000</v>
      </c>
      <c r="L495" s="361">
        <f>IF(OR(N495="RFA",N495="UFA",N495="",N495=0),0,N495)</f>
        <v>925000</v>
      </c>
      <c r="M495" s="358">
        <v>925000</v>
      </c>
      <c r="N495" s="358">
        <v>925000</v>
      </c>
      <c r="O495" s="358" t="s">
        <v>8</v>
      </c>
      <c r="P495" s="358">
        <v>0</v>
      </c>
      <c r="Q495" s="358">
        <v>0</v>
      </c>
      <c r="R495" s="358">
        <v>0</v>
      </c>
      <c r="S495" s="358">
        <v>0</v>
      </c>
      <c r="T495" s="35">
        <f>COUNTIF(M495:S495,"&gt;0")</f>
        <v>2</v>
      </c>
      <c r="V495">
        <f t="shared" si="21"/>
        <v>1</v>
      </c>
      <c r="W495" s="35">
        <f t="shared" si="22"/>
        <v>1</v>
      </c>
      <c r="X495">
        <f t="shared" si="23"/>
        <v>1</v>
      </c>
    </row>
    <row r="496" spans="1:24" ht="15.75" x14ac:dyDescent="0.25">
      <c r="A496" t="str">
        <f>B496&amp;" "&amp;C496</f>
        <v>Christoffer Ehn</v>
      </c>
      <c r="B496" t="str">
        <f>RIGHT(D496,(LEN(D496)-1)-SEARCH(",",D496,1))</f>
        <v>Christoffer</v>
      </c>
      <c r="C496" t="str">
        <f>LEFT(D496,SEARCH(",",D496,1)-1)</f>
        <v>Ehn</v>
      </c>
      <c r="D496" s="39" t="s">
        <v>1458</v>
      </c>
      <c r="E496" s="30" t="s">
        <v>17</v>
      </c>
      <c r="F496" s="35" t="s">
        <v>395</v>
      </c>
      <c r="G496" s="35" t="s">
        <v>2626</v>
      </c>
      <c r="H496" s="35" t="s">
        <v>2619</v>
      </c>
      <c r="I496" s="35">
        <v>23</v>
      </c>
      <c r="J496" s="35">
        <f>VALUE(COUNTIF(Validation!$A$2:$H$47,D496))</f>
        <v>0</v>
      </c>
      <c r="K496" s="361">
        <f>IF(OR(M496="RFA",M496="UFA",M496="",M496=0),0,M496)</f>
        <v>925000</v>
      </c>
      <c r="L496" s="361">
        <f>IF(OR(N496="RFA",N496="UFA",N496="",N496=0),0,N496)</f>
        <v>0</v>
      </c>
      <c r="M496" s="358">
        <v>925000</v>
      </c>
      <c r="N496" s="358" t="s">
        <v>8</v>
      </c>
      <c r="O496" s="358">
        <v>0</v>
      </c>
      <c r="P496" s="358">
        <v>0</v>
      </c>
      <c r="Q496" s="358">
        <v>0</v>
      </c>
      <c r="R496" s="358">
        <v>0</v>
      </c>
      <c r="S496" s="358">
        <v>0</v>
      </c>
      <c r="T496" s="35">
        <f>COUNTIF(M496:S496,"&gt;0")</f>
        <v>1</v>
      </c>
      <c r="V496">
        <f t="shared" si="21"/>
        <v>1</v>
      </c>
      <c r="W496" s="35">
        <f t="shared" si="22"/>
        <v>1</v>
      </c>
      <c r="X496">
        <f t="shared" si="23"/>
        <v>0</v>
      </c>
    </row>
    <row r="497" spans="1:24" ht="15.75" x14ac:dyDescent="0.25">
      <c r="A497" t="str">
        <f>B497&amp;" "&amp;C497</f>
        <v>Gustav Lindström</v>
      </c>
      <c r="B497" t="str">
        <f>RIGHT(D497,(LEN(D497)-1)-SEARCH(",",D497,1))</f>
        <v>Gustav</v>
      </c>
      <c r="C497" t="str">
        <f>LEFT(D497,SEARCH(",",D497,1)-1)</f>
        <v>Lindström</v>
      </c>
      <c r="D497" s="39" t="s">
        <v>1457</v>
      </c>
      <c r="E497" s="30" t="s">
        <v>17</v>
      </c>
      <c r="F497" s="35" t="s">
        <v>395</v>
      </c>
      <c r="G497" s="35" t="s">
        <v>2617</v>
      </c>
      <c r="H497" s="35" t="s">
        <v>2619</v>
      </c>
      <c r="I497" s="35">
        <v>20</v>
      </c>
      <c r="J497" s="35">
        <f>VALUE(COUNTIF(Validation!$A$2:$H$47,D497))</f>
        <v>0</v>
      </c>
      <c r="K497" s="361">
        <f>IF(OR(M497="RFA",M497="UFA",M497="",M497=0),0,M497)</f>
        <v>925000</v>
      </c>
      <c r="L497" s="361">
        <f>IF(OR(N497="RFA",N497="UFA",N497="",N497=0),0,N497)</f>
        <v>925000</v>
      </c>
      <c r="M497" s="358">
        <v>925000</v>
      </c>
      <c r="N497" s="358">
        <v>925000</v>
      </c>
      <c r="O497" s="358" t="s">
        <v>8</v>
      </c>
      <c r="P497" s="358">
        <v>0</v>
      </c>
      <c r="Q497" s="358">
        <v>0</v>
      </c>
      <c r="R497" s="358">
        <v>0</v>
      </c>
      <c r="S497" s="358">
        <v>0</v>
      </c>
      <c r="T497" s="35">
        <f>COUNTIF(M497:S497,"&gt;0")</f>
        <v>2</v>
      </c>
      <c r="V497">
        <f t="shared" si="21"/>
        <v>1</v>
      </c>
      <c r="W497" s="35">
        <f t="shared" si="22"/>
        <v>1</v>
      </c>
      <c r="X497">
        <f t="shared" si="23"/>
        <v>1</v>
      </c>
    </row>
    <row r="498" spans="1:24" ht="15.75" x14ac:dyDescent="0.25">
      <c r="A498" t="str">
        <f>B498&amp;" "&amp;C498</f>
        <v>Givani Smith</v>
      </c>
      <c r="B498" t="str">
        <f>RIGHT(D498,(LEN(D498)-1)-SEARCH(",",D498,1))</f>
        <v>Givani</v>
      </c>
      <c r="C498" t="str">
        <f>LEFT(D498,SEARCH(",",D498,1)-1)</f>
        <v>Smith</v>
      </c>
      <c r="D498" s="39" t="s">
        <v>1461</v>
      </c>
      <c r="E498" s="30" t="s">
        <v>17</v>
      </c>
      <c r="F498" s="35" t="s">
        <v>395</v>
      </c>
      <c r="G498" s="35" t="s">
        <v>2613</v>
      </c>
      <c r="H498" s="35" t="s">
        <v>2619</v>
      </c>
      <c r="I498" s="35">
        <v>21</v>
      </c>
      <c r="J498" s="35">
        <f>VALUE(COUNTIF(Validation!$A$2:$H$47,D498))</f>
        <v>0</v>
      </c>
      <c r="K498" s="361">
        <f>IF(OR(M498="RFA",M498="UFA",M498="",M498=0),0,M498)</f>
        <v>913333</v>
      </c>
      <c r="L498" s="361">
        <f>IF(OR(N498="RFA",N498="UFA",N498="",N498=0),0,N498)</f>
        <v>913333</v>
      </c>
      <c r="M498" s="358">
        <v>913333</v>
      </c>
      <c r="N498" s="358">
        <v>913333</v>
      </c>
      <c r="O498" s="358" t="s">
        <v>8</v>
      </c>
      <c r="P498" s="358">
        <v>0</v>
      </c>
      <c r="Q498" s="358">
        <v>0</v>
      </c>
      <c r="R498" s="358">
        <v>0</v>
      </c>
      <c r="S498" s="358">
        <v>0</v>
      </c>
      <c r="T498" s="35">
        <f>COUNTIF(M498:S498,"&gt;0")</f>
        <v>2</v>
      </c>
      <c r="V498">
        <f t="shared" si="21"/>
        <v>1</v>
      </c>
      <c r="W498" s="35">
        <f t="shared" si="22"/>
        <v>1</v>
      </c>
      <c r="X498">
        <f t="shared" si="23"/>
        <v>1</v>
      </c>
    </row>
    <row r="499" spans="1:24" ht="15.75" x14ac:dyDescent="0.25">
      <c r="A499" t="str">
        <f>B499&amp;" "&amp;C499</f>
        <v>Filip Hronek</v>
      </c>
      <c r="B499" t="str">
        <f>RIGHT(D499,(LEN(D499)-1)-SEARCH(",",D499,1))</f>
        <v>Filip</v>
      </c>
      <c r="C499" t="str">
        <f>LEFT(D499,SEARCH(",",D499,1)-1)</f>
        <v>Hronek</v>
      </c>
      <c r="D499" s="39" t="s">
        <v>1460</v>
      </c>
      <c r="E499" s="30" t="s">
        <v>17</v>
      </c>
      <c r="F499" s="35" t="s">
        <v>395</v>
      </c>
      <c r="G499" s="35" t="s">
        <v>2617</v>
      </c>
      <c r="H499" s="35" t="s">
        <v>2619</v>
      </c>
      <c r="I499" s="35">
        <v>21</v>
      </c>
      <c r="J499" s="35">
        <f>VALUE(COUNTIF(Validation!$A$2:$H$47,D499))</f>
        <v>0</v>
      </c>
      <c r="K499" s="361">
        <f>IF(OR(M499="RFA",M499="UFA",M499="",M499=0),0,M499)</f>
        <v>913333</v>
      </c>
      <c r="L499" s="361">
        <f>IF(OR(N499="RFA",N499="UFA",N499="",N499=0),0,N499)</f>
        <v>913333</v>
      </c>
      <c r="M499" s="358">
        <v>913333</v>
      </c>
      <c r="N499" s="358">
        <v>913333</v>
      </c>
      <c r="O499" s="358" t="s">
        <v>8</v>
      </c>
      <c r="P499" s="358">
        <v>0</v>
      </c>
      <c r="Q499" s="358">
        <v>0</v>
      </c>
      <c r="R499" s="358">
        <v>0</v>
      </c>
      <c r="S499" s="358">
        <v>0</v>
      </c>
      <c r="T499" s="35">
        <f>COUNTIF(M499:S499,"&gt;0")</f>
        <v>2</v>
      </c>
      <c r="V499">
        <f t="shared" si="21"/>
        <v>1</v>
      </c>
      <c r="W499" s="35">
        <f t="shared" si="22"/>
        <v>1</v>
      </c>
      <c r="X499">
        <f t="shared" si="23"/>
        <v>1</v>
      </c>
    </row>
    <row r="500" spans="1:24" ht="15.75" x14ac:dyDescent="0.25">
      <c r="A500" t="str">
        <f>B500&amp;" "&amp;C500</f>
        <v>Jared McIsaac</v>
      </c>
      <c r="B500" t="str">
        <f>RIGHT(D500,(LEN(D500)-1)-SEARCH(",",D500,1))</f>
        <v>Jared</v>
      </c>
      <c r="C500" t="str">
        <f>LEFT(D500,SEARCH(",",D500,1)-1)</f>
        <v>McIsaac</v>
      </c>
      <c r="D500" s="39" t="s">
        <v>2715</v>
      </c>
      <c r="E500" s="30" t="s">
        <v>17</v>
      </c>
      <c r="F500" s="35" t="s">
        <v>397</v>
      </c>
      <c r="G500" s="35" t="s">
        <v>2618</v>
      </c>
      <c r="H500" s="35" t="s">
        <v>398</v>
      </c>
      <c r="I500" s="35">
        <v>19</v>
      </c>
      <c r="J500" s="35">
        <f>VALUE(COUNTIF(Validation!$A$2:$H$47,D500))</f>
        <v>0</v>
      </c>
      <c r="K500" s="361">
        <f>IF(OR(M500="RFA",M500="UFA",M500="",M500=0),0,M500)</f>
        <v>910833</v>
      </c>
      <c r="L500" s="361">
        <f>IF(OR(N500="RFA",N500="UFA",N500="",N500=0),0,N500)</f>
        <v>910833</v>
      </c>
      <c r="M500" s="358">
        <v>910833</v>
      </c>
      <c r="N500" s="358">
        <v>910833</v>
      </c>
      <c r="O500" s="358">
        <v>910833</v>
      </c>
      <c r="P500" s="358" t="s">
        <v>8</v>
      </c>
      <c r="Q500" s="358">
        <v>0</v>
      </c>
      <c r="R500" s="358">
        <v>0</v>
      </c>
      <c r="S500" s="358">
        <v>0</v>
      </c>
      <c r="T500" s="35">
        <f>COUNTIF(M500:S500,"&gt;0")</f>
        <v>3</v>
      </c>
      <c r="V500">
        <f t="shared" si="21"/>
        <v>1</v>
      </c>
      <c r="W500" s="35">
        <f t="shared" si="22"/>
        <v>1</v>
      </c>
      <c r="X500">
        <f t="shared" si="23"/>
        <v>1</v>
      </c>
    </row>
    <row r="501" spans="1:24" ht="15.75" x14ac:dyDescent="0.25">
      <c r="A501" t="str">
        <f>B501&amp;" "&amp;C501</f>
        <v>Jacob DeLaRose</v>
      </c>
      <c r="B501" t="str">
        <f>RIGHT(D501,(LEN(D501)-1)-SEARCH(",",D501,1))</f>
        <v>Jacob</v>
      </c>
      <c r="C501" t="str">
        <f>LEFT(D501,SEARCH(",",D501,1)-1)</f>
        <v>DeLaRose</v>
      </c>
      <c r="D501" s="39" t="s">
        <v>2895</v>
      </c>
      <c r="E501" s="30" t="s">
        <v>17</v>
      </c>
      <c r="F501" s="35">
        <v>0</v>
      </c>
      <c r="G501" s="35" t="s">
        <v>2626</v>
      </c>
      <c r="H501" s="35" t="s">
        <v>2612</v>
      </c>
      <c r="I501" s="35">
        <v>24</v>
      </c>
      <c r="J501" s="35">
        <f>VALUE(COUNTIF(Validation!$A$2:$H$47,D501))</f>
        <v>0</v>
      </c>
      <c r="K501" s="361">
        <f>IF(OR(M501="RFA",M501="UFA",M501="",M501=0),0,M501)</f>
        <v>900000</v>
      </c>
      <c r="L501" s="361">
        <f>IF(OR(N501="RFA",N501="UFA",N501="",N501=0),0,N501)</f>
        <v>0</v>
      </c>
      <c r="M501" s="358">
        <v>900000</v>
      </c>
      <c r="N501" s="358" t="s">
        <v>8</v>
      </c>
      <c r="O501" s="358">
        <v>0</v>
      </c>
      <c r="P501" s="358">
        <v>0</v>
      </c>
      <c r="Q501" s="358">
        <v>0</v>
      </c>
      <c r="R501" s="358">
        <v>0</v>
      </c>
      <c r="S501" s="358">
        <v>0</v>
      </c>
      <c r="T501" s="35">
        <f>COUNTIF(M501:S501,"&gt;0")</f>
        <v>1</v>
      </c>
      <c r="V501">
        <f t="shared" si="21"/>
        <v>1</v>
      </c>
      <c r="W501" s="35">
        <f t="shared" si="22"/>
        <v>0</v>
      </c>
      <c r="X501">
        <f t="shared" si="23"/>
        <v>0</v>
      </c>
    </row>
    <row r="502" spans="1:24" ht="15.75" x14ac:dyDescent="0.25">
      <c r="A502" t="str">
        <f>B502&amp;" "&amp;C502</f>
        <v>Dennis Cholowski</v>
      </c>
      <c r="B502" t="str">
        <f>RIGHT(D502,(LEN(D502)-1)-SEARCH(",",D502,1))</f>
        <v>Dennis</v>
      </c>
      <c r="C502" t="str">
        <f>LEFT(D502,SEARCH(",",D502,1)-1)</f>
        <v>Cholowski</v>
      </c>
      <c r="D502" s="39" t="s">
        <v>1454</v>
      </c>
      <c r="E502" s="30" t="s">
        <v>17</v>
      </c>
      <c r="F502" s="35" t="s">
        <v>395</v>
      </c>
      <c r="G502" s="35" t="s">
        <v>2618</v>
      </c>
      <c r="H502" s="35" t="s">
        <v>2619</v>
      </c>
      <c r="I502" s="35">
        <v>21</v>
      </c>
      <c r="J502" s="35">
        <f>VALUE(COUNTIF(Validation!$A$2:$H$47,D502))</f>
        <v>0</v>
      </c>
      <c r="K502" s="361">
        <f>IF(OR(M502="RFA",M502="UFA",M502="",M502=0),0,M502)</f>
        <v>894166</v>
      </c>
      <c r="L502" s="361">
        <f>IF(OR(N502="RFA",N502="UFA",N502="",N502=0),0,N502)</f>
        <v>894166</v>
      </c>
      <c r="M502" s="358">
        <v>894166</v>
      </c>
      <c r="N502" s="358">
        <v>894166</v>
      </c>
      <c r="O502" s="358" t="s">
        <v>8</v>
      </c>
      <c r="P502" s="358">
        <v>0</v>
      </c>
      <c r="Q502" s="358">
        <v>0</v>
      </c>
      <c r="R502" s="358">
        <v>0</v>
      </c>
      <c r="S502" s="358">
        <v>0</v>
      </c>
      <c r="T502" s="35">
        <f>COUNTIF(M502:S502,"&gt;0")</f>
        <v>2</v>
      </c>
      <c r="V502">
        <f t="shared" si="21"/>
        <v>1</v>
      </c>
      <c r="W502" s="35">
        <f t="shared" si="22"/>
        <v>1</v>
      </c>
      <c r="X502">
        <f t="shared" si="23"/>
        <v>1</v>
      </c>
    </row>
    <row r="503" spans="1:24" ht="15.75" x14ac:dyDescent="0.25">
      <c r="A503" t="str">
        <f>B503&amp;" "&amp;C503</f>
        <v>Calvin Pickard</v>
      </c>
      <c r="B503" t="str">
        <f>RIGHT(D503,(LEN(D503)-1)-SEARCH(",",D503,1))</f>
        <v>Calvin</v>
      </c>
      <c r="C503" t="str">
        <f>LEFT(D503,SEARCH(",",D503,1)-1)</f>
        <v>Pickard</v>
      </c>
      <c r="D503" s="39" t="s">
        <v>1646</v>
      </c>
      <c r="E503" s="30" t="s">
        <v>17</v>
      </c>
      <c r="F503" s="35">
        <v>0</v>
      </c>
      <c r="G503" s="35" t="s">
        <v>128</v>
      </c>
      <c r="H503" s="35" t="s">
        <v>2612</v>
      </c>
      <c r="I503" s="35">
        <v>27</v>
      </c>
      <c r="J503" s="35">
        <f>VALUE(COUNTIF(Validation!$A$2:$H$47,D503))</f>
        <v>0</v>
      </c>
      <c r="K503" s="361">
        <f>IF(OR(M503="RFA",M503="UFA",M503="",M503=0),0,M503)</f>
        <v>750000</v>
      </c>
      <c r="L503" s="361">
        <f>IF(OR(N503="RFA",N503="UFA",N503="",N503=0),0,N503)</f>
        <v>750000</v>
      </c>
      <c r="M503" s="358">
        <v>750000</v>
      </c>
      <c r="N503" s="358">
        <v>750000</v>
      </c>
      <c r="O503" s="358" t="s">
        <v>7</v>
      </c>
      <c r="P503" s="358">
        <v>0</v>
      </c>
      <c r="Q503" s="358">
        <v>0</v>
      </c>
      <c r="R503" s="358">
        <v>0</v>
      </c>
      <c r="S503" s="358">
        <v>0</v>
      </c>
      <c r="T503" s="35">
        <f>COUNTIF(M503:S503,"&gt;0")</f>
        <v>2</v>
      </c>
      <c r="V503">
        <f t="shared" si="21"/>
        <v>1</v>
      </c>
      <c r="W503" s="35">
        <f t="shared" si="22"/>
        <v>0</v>
      </c>
      <c r="X503">
        <f t="shared" si="23"/>
        <v>1</v>
      </c>
    </row>
    <row r="504" spans="1:24" ht="15.75" x14ac:dyDescent="0.25">
      <c r="A504" t="str">
        <f>B504&amp;" "&amp;C504</f>
        <v>Kaden Fulcher</v>
      </c>
      <c r="B504" t="str">
        <f>RIGHT(D504,(LEN(D504)-1)-SEARCH(",",D504,1))</f>
        <v>Kaden</v>
      </c>
      <c r="C504" t="str">
        <f>LEFT(D504,SEARCH(",",D504,1)-1)</f>
        <v>Fulcher</v>
      </c>
      <c r="D504" s="39" t="s">
        <v>1459</v>
      </c>
      <c r="E504" s="30" t="s">
        <v>17</v>
      </c>
      <c r="F504" s="35" t="s">
        <v>395</v>
      </c>
      <c r="G504" s="35" t="s">
        <v>128</v>
      </c>
      <c r="H504" s="35" t="s">
        <v>2619</v>
      </c>
      <c r="I504" s="35">
        <v>20</v>
      </c>
      <c r="J504" s="35">
        <f>VALUE(COUNTIF(Validation!$A$2:$H$47,D504))</f>
        <v>0</v>
      </c>
      <c r="K504" s="361">
        <f>IF(OR(M504="RFA",M504="UFA",M504="",M504=0),0,M504)</f>
        <v>733333</v>
      </c>
      <c r="L504" s="361">
        <f>IF(OR(N504="RFA",N504="UFA",N504="",N504=0),0,N504)</f>
        <v>733333</v>
      </c>
      <c r="M504" s="358">
        <v>733333</v>
      </c>
      <c r="N504" s="358">
        <v>733333</v>
      </c>
      <c r="O504" s="358">
        <v>733333</v>
      </c>
      <c r="P504" s="358" t="s">
        <v>8</v>
      </c>
      <c r="Q504" s="358">
        <v>0</v>
      </c>
      <c r="R504" s="358">
        <v>0</v>
      </c>
      <c r="S504" s="358">
        <v>0</v>
      </c>
      <c r="T504" s="35">
        <f>COUNTIF(M504:S504,"&gt;0")</f>
        <v>3</v>
      </c>
      <c r="V504">
        <f t="shared" si="21"/>
        <v>1</v>
      </c>
      <c r="W504" s="35">
        <f t="shared" si="22"/>
        <v>1</v>
      </c>
      <c r="X504">
        <f t="shared" si="23"/>
        <v>1</v>
      </c>
    </row>
    <row r="505" spans="1:24" ht="15.75" x14ac:dyDescent="0.25">
      <c r="A505" t="str">
        <f>B505&amp;" "&amp;C505</f>
        <v>Turner Elson</v>
      </c>
      <c r="B505" t="str">
        <f>RIGHT(D505,(LEN(D505)-1)-SEARCH(",",D505,1))</f>
        <v>Turner</v>
      </c>
      <c r="C505" t="str">
        <f>LEFT(D505,SEARCH(",",D505,1)-1)</f>
        <v>Elson</v>
      </c>
      <c r="D505" s="39" t="s">
        <v>2713</v>
      </c>
      <c r="E505" s="30" t="s">
        <v>17</v>
      </c>
      <c r="F505" s="35">
        <v>0</v>
      </c>
      <c r="G505" s="35" t="s">
        <v>2613</v>
      </c>
      <c r="H505" s="35" t="s">
        <v>2619</v>
      </c>
      <c r="I505" s="35">
        <v>26</v>
      </c>
      <c r="J505" s="35">
        <f>VALUE(COUNTIF(Validation!$A$2:$H$47,D505))</f>
        <v>0</v>
      </c>
      <c r="K505" s="361">
        <f>IF(OR(M505="RFA",M505="UFA",M505="",M505=0),0,M505)</f>
        <v>700000</v>
      </c>
      <c r="L505" s="361">
        <f>IF(OR(N505="RFA",N505="UFA",N505="",N505=0),0,N505)</f>
        <v>0</v>
      </c>
      <c r="M505" s="358">
        <v>700000</v>
      </c>
      <c r="N505" s="358" t="s">
        <v>7</v>
      </c>
      <c r="O505" s="358">
        <v>0</v>
      </c>
      <c r="P505" s="358">
        <v>0</v>
      </c>
      <c r="Q505" s="358">
        <v>0</v>
      </c>
      <c r="R505" s="358">
        <v>0</v>
      </c>
      <c r="S505" s="358">
        <v>0</v>
      </c>
      <c r="T505" s="35">
        <f>COUNTIF(M505:S505,"&gt;0")</f>
        <v>1</v>
      </c>
      <c r="V505">
        <f t="shared" si="21"/>
        <v>1</v>
      </c>
      <c r="W505" s="35">
        <f t="shared" si="22"/>
        <v>0</v>
      </c>
      <c r="X505">
        <f t="shared" si="23"/>
        <v>0</v>
      </c>
    </row>
    <row r="506" spans="1:24" ht="15.75" x14ac:dyDescent="0.25">
      <c r="A506" t="str">
        <f>B506&amp;" "&amp;C506</f>
        <v>Dylan McIlrath</v>
      </c>
      <c r="B506" t="str">
        <f>RIGHT(D506,(LEN(D506)-1)-SEARCH(",",D506,1))</f>
        <v>Dylan</v>
      </c>
      <c r="C506" t="str">
        <f>LEFT(D506,SEARCH(",",D506,1)-1)</f>
        <v>McIlrath</v>
      </c>
      <c r="D506" s="39" t="s">
        <v>1466</v>
      </c>
      <c r="E506" s="30" t="s">
        <v>17</v>
      </c>
      <c r="F506" s="35">
        <v>0</v>
      </c>
      <c r="G506" s="35" t="s">
        <v>2617</v>
      </c>
      <c r="H506" s="35" t="s">
        <v>2619</v>
      </c>
      <c r="I506" s="35">
        <v>27</v>
      </c>
      <c r="J506" s="35">
        <f>VALUE(COUNTIF(Validation!$A$2:$H$47,D506))</f>
        <v>0</v>
      </c>
      <c r="K506" s="361">
        <f>IF(OR(M506="RFA",M506="UFA",M506="",M506=0),0,M506)</f>
        <v>700000</v>
      </c>
      <c r="L506" s="361">
        <f>IF(OR(N506="RFA",N506="UFA",N506="",N506=0),0,N506)</f>
        <v>700000</v>
      </c>
      <c r="M506" s="358">
        <v>700000</v>
      </c>
      <c r="N506" s="358">
        <v>700000</v>
      </c>
      <c r="O506" s="358" t="s">
        <v>7</v>
      </c>
      <c r="P506" s="358">
        <v>0</v>
      </c>
      <c r="Q506" s="358">
        <v>0</v>
      </c>
      <c r="R506" s="358">
        <v>0</v>
      </c>
      <c r="S506" s="358">
        <v>0</v>
      </c>
      <c r="T506" s="35">
        <f>COUNTIF(M506:S506,"&gt;0")</f>
        <v>2</v>
      </c>
      <c r="V506">
        <f t="shared" si="21"/>
        <v>1</v>
      </c>
      <c r="W506" s="35">
        <f t="shared" si="22"/>
        <v>0</v>
      </c>
      <c r="X506">
        <f t="shared" si="23"/>
        <v>1</v>
      </c>
    </row>
    <row r="507" spans="1:24" ht="15.75" x14ac:dyDescent="0.25">
      <c r="A507" t="str">
        <f>B507&amp;" "&amp;C507</f>
        <v>Brian Lashoff</v>
      </c>
      <c r="B507" t="str">
        <f>RIGHT(D507,(LEN(D507)-1)-SEARCH(",",D507,1))</f>
        <v>Brian</v>
      </c>
      <c r="C507" t="str">
        <f>LEFT(D507,SEARCH(",",D507,1)-1)</f>
        <v>Lashoff</v>
      </c>
      <c r="D507" s="39" t="s">
        <v>1467</v>
      </c>
      <c r="E507" s="30" t="s">
        <v>17</v>
      </c>
      <c r="F507" s="35">
        <v>0</v>
      </c>
      <c r="G507" s="9" t="s">
        <v>2618</v>
      </c>
      <c r="H507" s="9" t="s">
        <v>2619</v>
      </c>
      <c r="I507" s="9">
        <v>28</v>
      </c>
      <c r="J507" s="35">
        <f>VALUE(COUNTIF(Validation!$A$2:$H$47,D507))</f>
        <v>0</v>
      </c>
      <c r="K507" s="361">
        <f>IF(OR(M507="RFA",M507="UFA",M507="",M507=0),0,M507)</f>
        <v>700000</v>
      </c>
      <c r="L507" s="361">
        <f>IF(OR(N507="RFA",N507="UFA",N507="",N507=0),0,N507)</f>
        <v>700000</v>
      </c>
      <c r="M507" s="358">
        <v>700000</v>
      </c>
      <c r="N507" s="358">
        <v>700000</v>
      </c>
      <c r="O507" s="358" t="s">
        <v>7</v>
      </c>
      <c r="P507" s="358">
        <v>0</v>
      </c>
      <c r="Q507" s="358">
        <v>0</v>
      </c>
      <c r="R507" s="358">
        <v>0</v>
      </c>
      <c r="S507" s="358">
        <v>0</v>
      </c>
      <c r="T507" s="35">
        <f>COUNTIF(M507:S507,"&gt;0")</f>
        <v>2</v>
      </c>
      <c r="V507">
        <f t="shared" si="21"/>
        <v>1</v>
      </c>
      <c r="W507" s="35">
        <f t="shared" si="22"/>
        <v>0</v>
      </c>
      <c r="X507">
        <f t="shared" si="23"/>
        <v>1</v>
      </c>
    </row>
    <row r="508" spans="1:24" ht="15.75" x14ac:dyDescent="0.25">
      <c r="A508" t="str">
        <f>B508&amp;" "&amp;C508</f>
        <v>Matt Puempel</v>
      </c>
      <c r="B508" t="str">
        <f>RIGHT(D508,(LEN(D508)-1)-SEARCH(",",D508,1))</f>
        <v>Matt</v>
      </c>
      <c r="C508" t="str">
        <f>LEFT(D508,SEARCH(",",D508,1)-1)</f>
        <v>Puempel</v>
      </c>
      <c r="D508" s="39" t="s">
        <v>1464</v>
      </c>
      <c r="E508" s="30" t="s">
        <v>17</v>
      </c>
      <c r="F508" s="35">
        <v>0</v>
      </c>
      <c r="G508" s="35" t="s">
        <v>2613</v>
      </c>
      <c r="H508" s="35" t="s">
        <v>2619</v>
      </c>
      <c r="I508" s="35">
        <v>26</v>
      </c>
      <c r="J508" s="35">
        <f>VALUE(COUNTIF(Validation!$A$2:$H$47,D508))</f>
        <v>0</v>
      </c>
      <c r="K508" s="361">
        <f>IF(OR(M508="RFA",M508="UFA",M508="",M508=0),0,M508)</f>
        <v>675000</v>
      </c>
      <c r="L508" s="361">
        <f>IF(OR(N508="RFA",N508="UFA",N508="",N508=0),0,N508)</f>
        <v>0</v>
      </c>
      <c r="M508" s="358">
        <v>675000</v>
      </c>
      <c r="N508" s="358" t="s">
        <v>7</v>
      </c>
      <c r="O508" s="358">
        <v>0</v>
      </c>
      <c r="P508" s="358">
        <v>0</v>
      </c>
      <c r="Q508" s="358">
        <v>0</v>
      </c>
      <c r="R508" s="358">
        <v>0</v>
      </c>
      <c r="S508" s="358">
        <v>0</v>
      </c>
      <c r="T508" s="35">
        <f>COUNTIF(M508:S508,"&gt;0")</f>
        <v>1</v>
      </c>
      <c r="V508">
        <f t="shared" si="21"/>
        <v>1</v>
      </c>
      <c r="W508" s="35">
        <f t="shared" si="22"/>
        <v>0</v>
      </c>
      <c r="X508">
        <f t="shared" si="23"/>
        <v>0</v>
      </c>
    </row>
    <row r="509" spans="1:24" ht="15.75" x14ac:dyDescent="0.25">
      <c r="A509" t="str">
        <f>B509&amp;" "&amp;C509</f>
        <v>Chris Terry</v>
      </c>
      <c r="B509" t="str">
        <f>RIGHT(D509,(LEN(D509)-1)-SEARCH(",",D509,1))</f>
        <v>Chris</v>
      </c>
      <c r="C509" t="str">
        <f>LEFT(D509,SEARCH(",",D509,1)-1)</f>
        <v>Terry</v>
      </c>
      <c r="D509" s="39" t="s">
        <v>1465</v>
      </c>
      <c r="E509" s="30" t="s">
        <v>17</v>
      </c>
      <c r="F509" s="35">
        <v>0</v>
      </c>
      <c r="G509" s="35" t="s">
        <v>2615</v>
      </c>
      <c r="H509" s="35" t="s">
        <v>2619</v>
      </c>
      <c r="I509" s="35">
        <v>30</v>
      </c>
      <c r="J509" s="35">
        <f>VALUE(COUNTIF(Validation!$A$2:$H$47,D509))</f>
        <v>0</v>
      </c>
      <c r="K509" s="361">
        <f>IF(OR(M509="RFA",M509="UFA",M509="",M509=0),0,M509)</f>
        <v>675000</v>
      </c>
      <c r="L509" s="361">
        <f>IF(OR(N509="RFA",N509="UFA",N509="",N509=0),0,N509)</f>
        <v>0</v>
      </c>
      <c r="M509" s="358">
        <v>675000</v>
      </c>
      <c r="N509" s="358" t="s">
        <v>7</v>
      </c>
      <c r="O509" s="358">
        <v>0</v>
      </c>
      <c r="P509" s="358">
        <v>0</v>
      </c>
      <c r="Q509" s="358">
        <v>0</v>
      </c>
      <c r="R509" s="358">
        <v>0</v>
      </c>
      <c r="S509" s="358">
        <v>0</v>
      </c>
      <c r="T509" s="35">
        <f>COUNTIF(M509:S509,"&gt;0")</f>
        <v>1</v>
      </c>
      <c r="V509">
        <f t="shared" si="21"/>
        <v>1</v>
      </c>
      <c r="W509" s="35">
        <f t="shared" si="22"/>
        <v>0</v>
      </c>
      <c r="X509">
        <f t="shared" si="23"/>
        <v>0</v>
      </c>
    </row>
    <row r="510" spans="1:24" ht="15.75" x14ac:dyDescent="0.25">
      <c r="A510" t="str">
        <f>B510&amp;" "&amp;C510</f>
        <v>Dominic Turgeon</v>
      </c>
      <c r="B510" t="str">
        <f>RIGHT(D510,(LEN(D510)-1)-SEARCH(",",D510,1))</f>
        <v>Dominic</v>
      </c>
      <c r="C510" t="str">
        <f>LEFT(D510,SEARCH(",",D510,1)-1)</f>
        <v>Turgeon</v>
      </c>
      <c r="D510" s="39" t="s">
        <v>1463</v>
      </c>
      <c r="E510" s="30" t="s">
        <v>17</v>
      </c>
      <c r="F510" s="35">
        <v>0</v>
      </c>
      <c r="G510" s="35" t="s">
        <v>73</v>
      </c>
      <c r="H510" s="35" t="s">
        <v>2619</v>
      </c>
      <c r="I510" s="35">
        <v>23</v>
      </c>
      <c r="J510" s="35">
        <f>VALUE(COUNTIF(Validation!$A$2:$H$47,D510))</f>
        <v>0</v>
      </c>
      <c r="K510" s="361">
        <f>IF(OR(M510="RFA",M510="UFA",M510="",M510=0),0,M510)</f>
        <v>0</v>
      </c>
      <c r="L510" s="361">
        <f>IF(OR(N510="RFA",N510="UFA",N510="",N510=0),0,N510)</f>
        <v>0</v>
      </c>
      <c r="M510" s="358" t="s">
        <v>8</v>
      </c>
      <c r="N510" s="358">
        <v>0</v>
      </c>
      <c r="O510" s="358">
        <v>0</v>
      </c>
      <c r="P510" s="358">
        <v>0</v>
      </c>
      <c r="Q510" s="358">
        <v>0</v>
      </c>
      <c r="R510" s="358">
        <v>0</v>
      </c>
      <c r="S510" s="358">
        <v>0</v>
      </c>
      <c r="T510" s="35">
        <f>COUNTIF(M510:S510,"&gt;0")</f>
        <v>0</v>
      </c>
      <c r="V510">
        <f t="shared" si="21"/>
        <v>1</v>
      </c>
      <c r="W510" s="35">
        <f t="shared" si="22"/>
        <v>0</v>
      </c>
      <c r="X510">
        <f t="shared" si="23"/>
        <v>1</v>
      </c>
    </row>
    <row r="511" spans="1:24" ht="15.75" x14ac:dyDescent="0.25">
      <c r="A511" t="str">
        <f>B511&amp;" "&amp;C511</f>
        <v>Joe Hicketts</v>
      </c>
      <c r="B511" t="str">
        <f>RIGHT(D511,(LEN(D511)-1)-SEARCH(",",D511,1))</f>
        <v>Joe</v>
      </c>
      <c r="C511" t="str">
        <f>LEFT(D511,SEARCH(",",D511,1)-1)</f>
        <v>Hicketts</v>
      </c>
      <c r="D511" s="39" t="s">
        <v>1468</v>
      </c>
      <c r="E511" s="30" t="s">
        <v>17</v>
      </c>
      <c r="F511" s="35">
        <v>0</v>
      </c>
      <c r="G511" s="35" t="s">
        <v>2618</v>
      </c>
      <c r="H511" s="35" t="s">
        <v>2619</v>
      </c>
      <c r="I511" s="35">
        <v>23</v>
      </c>
      <c r="J511" s="35">
        <f>VALUE(COUNTIF(Validation!$A$2:$H$47,D511))</f>
        <v>0</v>
      </c>
      <c r="K511" s="361">
        <f>IF(OR(M511="RFA",M511="UFA",M511="",M511=0),0,M511)</f>
        <v>0</v>
      </c>
      <c r="L511" s="361">
        <f>IF(OR(N511="RFA",N511="UFA",N511="",N511=0),0,N511)</f>
        <v>0</v>
      </c>
      <c r="M511" s="358" t="s">
        <v>8</v>
      </c>
      <c r="N511" s="358">
        <v>0</v>
      </c>
      <c r="O511" s="358">
        <v>0</v>
      </c>
      <c r="P511" s="358">
        <v>0</v>
      </c>
      <c r="Q511" s="358">
        <v>0</v>
      </c>
      <c r="R511" s="358">
        <v>0</v>
      </c>
      <c r="S511" s="358">
        <v>0</v>
      </c>
      <c r="T511" s="35">
        <f>COUNTIF(M511:S511,"&gt;0")</f>
        <v>0</v>
      </c>
      <c r="V511">
        <f t="shared" si="21"/>
        <v>1</v>
      </c>
      <c r="W511" s="35">
        <f t="shared" si="22"/>
        <v>0</v>
      </c>
      <c r="X511">
        <f t="shared" si="23"/>
        <v>1</v>
      </c>
    </row>
    <row r="512" spans="1:24" ht="15.75" x14ac:dyDescent="0.25">
      <c r="A512" t="str">
        <f>B512&amp;" "&amp;C512</f>
        <v>Patrik Rybár</v>
      </c>
      <c r="B512" t="str">
        <f>RIGHT(D512,(LEN(D512)-1)-SEARCH(",",D512,1))</f>
        <v>Patrik</v>
      </c>
      <c r="C512" t="str">
        <f>LEFT(D512,SEARCH(",",D512,1)-1)</f>
        <v>Rybár</v>
      </c>
      <c r="D512" s="39" t="s">
        <v>1452</v>
      </c>
      <c r="E512" s="35" t="s">
        <v>17</v>
      </c>
      <c r="F512" s="35">
        <v>0</v>
      </c>
      <c r="G512" s="35" t="s">
        <v>128</v>
      </c>
      <c r="H512" s="35" t="s">
        <v>2619</v>
      </c>
      <c r="I512" s="35">
        <v>25</v>
      </c>
      <c r="J512" s="35">
        <f>VALUE(COUNTIF(Validation!$A$2:$H$47,D512))</f>
        <v>0</v>
      </c>
      <c r="K512" s="361">
        <f>IF(OR(M512="RFA",M512="UFA",M512="",M512=0),0,M512)</f>
        <v>0</v>
      </c>
      <c r="L512" s="361">
        <f>IF(OR(N512="RFA",N512="UFA",N512="",N512=0),0,N512)</f>
        <v>0</v>
      </c>
      <c r="M512" s="358" t="s">
        <v>8</v>
      </c>
      <c r="N512" s="358">
        <v>0</v>
      </c>
      <c r="O512" s="358">
        <v>0</v>
      </c>
      <c r="P512" s="358">
        <v>0</v>
      </c>
      <c r="Q512" s="358">
        <v>0</v>
      </c>
      <c r="R512" s="358">
        <v>0</v>
      </c>
      <c r="S512" s="358">
        <v>0</v>
      </c>
      <c r="T512" s="35">
        <f>COUNTIF(M512:S512,"&gt;0")</f>
        <v>0</v>
      </c>
      <c r="V512">
        <f t="shared" si="21"/>
        <v>1</v>
      </c>
      <c r="W512" s="35">
        <f t="shared" si="22"/>
        <v>0</v>
      </c>
      <c r="X512">
        <f t="shared" si="23"/>
        <v>1</v>
      </c>
    </row>
    <row r="513" spans="1:24" ht="15.75" x14ac:dyDescent="0.25">
      <c r="A513" t="str">
        <f>B513&amp;" "&amp;C513</f>
        <v>Connor McDavid</v>
      </c>
      <c r="B513" t="str">
        <f>RIGHT(D513,(LEN(D513)-1)-SEARCH(",",D513,1))</f>
        <v>Connor</v>
      </c>
      <c r="C513" t="str">
        <f>LEFT(D513,SEARCH(",",D513,1)-1)</f>
        <v>McDavid</v>
      </c>
      <c r="D513" s="39" t="s">
        <v>2929</v>
      </c>
      <c r="E513" s="30" t="s">
        <v>18</v>
      </c>
      <c r="F513" s="35">
        <v>0</v>
      </c>
      <c r="G513" s="35" t="s">
        <v>73</v>
      </c>
      <c r="H513" s="35" t="s">
        <v>2612</v>
      </c>
      <c r="I513" s="35">
        <v>22</v>
      </c>
      <c r="J513" s="35">
        <f>VALUE(COUNTIF(Validation!$A$2:$H$47,D513))</f>
        <v>0</v>
      </c>
      <c r="K513" s="361">
        <f>IF(OR(M513="RFA",M513="UFA",M513="",M513=0),0,M513)</f>
        <v>12500000</v>
      </c>
      <c r="L513" s="361">
        <f>IF(OR(N513="RFA",N513="UFA",N513="",N513=0),0,N513)</f>
        <v>12500000</v>
      </c>
      <c r="M513" s="358">
        <v>12500000</v>
      </c>
      <c r="N513" s="358">
        <v>12500000</v>
      </c>
      <c r="O513" s="358">
        <v>12500000</v>
      </c>
      <c r="P513" s="358">
        <v>12500000</v>
      </c>
      <c r="Q513" s="358">
        <v>12500000</v>
      </c>
      <c r="R513" s="358">
        <v>12500000</v>
      </c>
      <c r="S513" s="358">
        <v>12500000</v>
      </c>
      <c r="T513" s="35">
        <f>COUNTIF(M513:S513,"&gt;0")</f>
        <v>7</v>
      </c>
      <c r="V513">
        <f t="shared" si="21"/>
        <v>1</v>
      </c>
      <c r="W513" s="35">
        <f t="shared" si="22"/>
        <v>0</v>
      </c>
      <c r="X513">
        <f t="shared" si="23"/>
        <v>1</v>
      </c>
    </row>
    <row r="514" spans="1:24" ht="15.75" x14ac:dyDescent="0.25">
      <c r="A514" t="e">
        <f>B514&amp;" "&amp;C514</f>
        <v>#VALUE!</v>
      </c>
      <c r="B514" t="e">
        <f>RIGHT(D514,(LEN(D514)-1)-SEARCH(",",D514,1))</f>
        <v>#VALUE!</v>
      </c>
      <c r="C514" t="e">
        <f>LEFT(D514,SEARCH(",",D514,1)-1)</f>
        <v>#VALUE!</v>
      </c>
      <c r="D514" s="39" t="s">
        <v>37</v>
      </c>
      <c r="E514" s="30" t="s">
        <v>18</v>
      </c>
      <c r="F514" s="35">
        <v>0</v>
      </c>
      <c r="G514" s="35">
        <v>0</v>
      </c>
      <c r="H514" s="35">
        <v>0</v>
      </c>
      <c r="I514" s="35" t="s">
        <v>2685</v>
      </c>
      <c r="J514" s="35">
        <f>VALUE(COUNTIF(Validation!$A$2:$H$47,D514))</f>
        <v>0</v>
      </c>
      <c r="K514" s="361">
        <f>IF(OR(M514="RFA",M514="UFA",M514="",M514=0),0,M514)</f>
        <v>11870833</v>
      </c>
      <c r="L514" s="361">
        <f>IF(OR(N514="RFA",N514="UFA",N514="",N514=0),0,N514)</f>
        <v>6370833</v>
      </c>
      <c r="M514" s="358">
        <v>11870833</v>
      </c>
      <c r="N514" s="358">
        <v>6370833</v>
      </c>
      <c r="O514" s="358">
        <v>2683334</v>
      </c>
      <c r="P514" s="358">
        <v>0</v>
      </c>
      <c r="Q514" s="358">
        <v>0</v>
      </c>
      <c r="R514" s="358">
        <v>0</v>
      </c>
      <c r="S514" s="358">
        <v>0</v>
      </c>
      <c r="T514" s="35">
        <f>COUNTIF(M514:S514,"&gt;0")</f>
        <v>3</v>
      </c>
      <c r="V514">
        <f t="shared" si="21"/>
        <v>1</v>
      </c>
      <c r="W514" s="35">
        <f t="shared" si="22"/>
        <v>0</v>
      </c>
      <c r="X514">
        <f t="shared" si="23"/>
        <v>0</v>
      </c>
    </row>
    <row r="515" spans="1:24" ht="15.75" x14ac:dyDescent="0.25">
      <c r="A515" t="str">
        <f>B515&amp;" "&amp;C515</f>
        <v>Leon Draisaitl</v>
      </c>
      <c r="B515" t="str">
        <f>RIGHT(D515,(LEN(D515)-1)-SEARCH(",",D515,1))</f>
        <v>Leon</v>
      </c>
      <c r="C515" t="str">
        <f>LEFT(D515,SEARCH(",",D515,1)-1)</f>
        <v>Draisaitl</v>
      </c>
      <c r="D515" s="39" t="s">
        <v>2312</v>
      </c>
      <c r="E515" s="30" t="s">
        <v>18</v>
      </c>
      <c r="F515" s="35">
        <v>0</v>
      </c>
      <c r="G515" s="35" t="s">
        <v>2676</v>
      </c>
      <c r="H515" s="35" t="s">
        <v>2612</v>
      </c>
      <c r="I515" s="35">
        <v>23</v>
      </c>
      <c r="J515" s="35">
        <f>VALUE(COUNTIF(Validation!$A$2:$H$47,D515))</f>
        <v>0</v>
      </c>
      <c r="K515" s="361">
        <f>IF(OR(M515="RFA",M515="UFA",M515="",M515=0),0,M515)</f>
        <v>8500000</v>
      </c>
      <c r="L515" s="361">
        <f>IF(OR(N515="RFA",N515="UFA",N515="",N515=0),0,N515)</f>
        <v>8500000</v>
      </c>
      <c r="M515" s="358">
        <v>8500000</v>
      </c>
      <c r="N515" s="358">
        <v>8500000</v>
      </c>
      <c r="O515" s="358">
        <v>8500000</v>
      </c>
      <c r="P515" s="358">
        <v>8500000</v>
      </c>
      <c r="Q515" s="358">
        <v>8500000</v>
      </c>
      <c r="R515" s="358">
        <v>8500000</v>
      </c>
      <c r="S515" s="358" t="s">
        <v>7</v>
      </c>
      <c r="T515" s="35">
        <f>COUNTIF(M515:S515,"&gt;0")</f>
        <v>6</v>
      </c>
      <c r="V515">
        <f t="shared" ref="V515:V578" si="24">COUNTIF($D$3:$D$1490,D515)</f>
        <v>1</v>
      </c>
      <c r="W515" s="35">
        <f t="shared" ref="W515:W578" si="25">IF(LEFT(F515,3)="ELC",1,0)</f>
        <v>0</v>
      </c>
      <c r="X515">
        <f t="shared" ref="X515:X578" si="26">IF(K515=L515,1,0)</f>
        <v>1</v>
      </c>
    </row>
    <row r="516" spans="1:24" ht="15.75" x14ac:dyDescent="0.25">
      <c r="A516" t="str">
        <f>B516&amp;" "&amp;C516</f>
        <v>Milan Lucic</v>
      </c>
      <c r="B516" t="str">
        <f>RIGHT(D516,(LEN(D516)-1)-SEARCH(",",D516,1))</f>
        <v>Milan</v>
      </c>
      <c r="C516" t="str">
        <f>LEFT(D516,SEARCH(",",D516,1)-1)</f>
        <v>Lucic</v>
      </c>
      <c r="D516" s="39" t="s">
        <v>2930</v>
      </c>
      <c r="E516" s="30" t="s">
        <v>18</v>
      </c>
      <c r="F516" s="35" t="s">
        <v>429</v>
      </c>
      <c r="G516" s="35" t="s">
        <v>2613</v>
      </c>
      <c r="H516" s="35" t="s">
        <v>2612</v>
      </c>
      <c r="I516" s="35">
        <v>31</v>
      </c>
      <c r="J516" s="35">
        <f>VALUE(COUNTIF(Validation!$A$2:$H$47,D516))</f>
        <v>0</v>
      </c>
      <c r="K516" s="361">
        <f>IF(OR(M516="RFA",M516="UFA",M516="",M516=0),0,M516)</f>
        <v>6000000</v>
      </c>
      <c r="L516" s="361">
        <f>IF(OR(N516="RFA",N516="UFA",N516="",N516=0),0,N516)</f>
        <v>6000000</v>
      </c>
      <c r="M516" s="358">
        <v>6000000</v>
      </c>
      <c r="N516" s="358">
        <v>6000000</v>
      </c>
      <c r="O516" s="358">
        <v>6000000</v>
      </c>
      <c r="P516" s="358">
        <v>6000000</v>
      </c>
      <c r="Q516" s="358" t="s">
        <v>7</v>
      </c>
      <c r="R516" s="358">
        <v>0</v>
      </c>
      <c r="S516" s="358">
        <v>0</v>
      </c>
      <c r="T516" s="35">
        <f>COUNTIF(M516:S516,"&gt;0")</f>
        <v>4</v>
      </c>
      <c r="V516">
        <f t="shared" si="24"/>
        <v>1</v>
      </c>
      <c r="W516" s="35">
        <f t="shared" si="25"/>
        <v>0</v>
      </c>
      <c r="X516">
        <f t="shared" si="26"/>
        <v>1</v>
      </c>
    </row>
    <row r="517" spans="1:24" ht="15.75" x14ac:dyDescent="0.25">
      <c r="A517" t="str">
        <f>B517&amp;" "&amp;C517</f>
        <v>Ryan Nugent-Hopkins</v>
      </c>
      <c r="B517" t="str">
        <f>RIGHT(D517,(LEN(D517)-1)-SEARCH(",",D517,1))</f>
        <v>Ryan</v>
      </c>
      <c r="C517" t="str">
        <f>LEFT(D517,SEARCH(",",D517,1)-1)</f>
        <v>Nugent-Hopkins</v>
      </c>
      <c r="D517" s="39" t="s">
        <v>2931</v>
      </c>
      <c r="E517" s="30" t="s">
        <v>18</v>
      </c>
      <c r="F517" s="35">
        <v>0</v>
      </c>
      <c r="G517" s="9" t="s">
        <v>2626</v>
      </c>
      <c r="H517" s="9" t="s">
        <v>2612</v>
      </c>
      <c r="I517" s="9">
        <v>26</v>
      </c>
      <c r="J517" s="35">
        <f>VALUE(COUNTIF(Validation!$A$2:$H$47,D517))</f>
        <v>0</v>
      </c>
      <c r="K517" s="361">
        <f>IF(OR(M517="RFA",M517="UFA",M517="",M517=0),0,M517)</f>
        <v>6000000</v>
      </c>
      <c r="L517" s="361">
        <f>IF(OR(N517="RFA",N517="UFA",N517="",N517=0),0,N517)</f>
        <v>6000000</v>
      </c>
      <c r="M517" s="358">
        <v>6000000</v>
      </c>
      <c r="N517" s="358">
        <v>6000000</v>
      </c>
      <c r="O517" s="358" t="s">
        <v>7</v>
      </c>
      <c r="P517" s="358">
        <v>0</v>
      </c>
      <c r="Q517" s="358">
        <v>0</v>
      </c>
      <c r="R517" s="358">
        <v>0</v>
      </c>
      <c r="S517" s="358">
        <v>0</v>
      </c>
      <c r="T517" s="35">
        <f>COUNTIF(M517:S517,"&gt;0")</f>
        <v>2</v>
      </c>
      <c r="V517">
        <f t="shared" si="24"/>
        <v>1</v>
      </c>
      <c r="W517" s="35">
        <f t="shared" si="25"/>
        <v>0</v>
      </c>
      <c r="X517">
        <f t="shared" si="26"/>
        <v>1</v>
      </c>
    </row>
    <row r="518" spans="1:24" ht="15.75" x14ac:dyDescent="0.25">
      <c r="A518" t="str">
        <f>B518&amp;" "&amp;C518</f>
        <v>Mikko Koskinen</v>
      </c>
      <c r="B518" t="str">
        <f>RIGHT(D518,(LEN(D518)-1)-SEARCH(",",D518,1))</f>
        <v>Mikko</v>
      </c>
      <c r="C518" t="str">
        <f>LEFT(D518,SEARCH(",",D518,1)-1)</f>
        <v>Koskinen</v>
      </c>
      <c r="D518" s="39" t="s">
        <v>2326</v>
      </c>
      <c r="E518" s="30" t="s">
        <v>18</v>
      </c>
      <c r="F518" s="35" t="s">
        <v>390</v>
      </c>
      <c r="G518" s="35" t="s">
        <v>128</v>
      </c>
      <c r="H518" s="35" t="s">
        <v>2612</v>
      </c>
      <c r="I518" s="35">
        <v>30</v>
      </c>
      <c r="J518" s="35">
        <f>VALUE(COUNTIF(Validation!$A$2:$H$47,D518))</f>
        <v>0</v>
      </c>
      <c r="K518" s="361">
        <f>IF(OR(M518="RFA",M518="UFA",M518="",M518=0),0,M518)</f>
        <v>4500000</v>
      </c>
      <c r="L518" s="361">
        <f>IF(OR(N518="RFA",N518="UFA",N518="",N518=0),0,N518)</f>
        <v>4500000</v>
      </c>
      <c r="M518" s="358">
        <v>4500000</v>
      </c>
      <c r="N518" s="358">
        <v>4500000</v>
      </c>
      <c r="O518" s="358">
        <v>4500000</v>
      </c>
      <c r="P518" s="358" t="s">
        <v>7</v>
      </c>
      <c r="Q518" s="358">
        <v>0</v>
      </c>
      <c r="R518" s="358">
        <v>0</v>
      </c>
      <c r="S518" s="358">
        <v>0</v>
      </c>
      <c r="T518" s="35">
        <f>COUNTIF(M518:S518,"&gt;0")</f>
        <v>3</v>
      </c>
      <c r="V518">
        <f t="shared" si="24"/>
        <v>1</v>
      </c>
      <c r="W518" s="35">
        <f t="shared" si="25"/>
        <v>0</v>
      </c>
      <c r="X518">
        <f t="shared" si="26"/>
        <v>1</v>
      </c>
    </row>
    <row r="519" spans="1:24" ht="15.75" x14ac:dyDescent="0.25">
      <c r="A519" t="str">
        <f>B519&amp;" "&amp;C519</f>
        <v>Oscar Klefbom</v>
      </c>
      <c r="B519" t="str">
        <f>RIGHT(D519,(LEN(D519)-1)-SEARCH(",",D519,1))</f>
        <v>Oscar</v>
      </c>
      <c r="C519" t="str">
        <f>LEFT(D519,SEARCH(",",D519,1)-1)</f>
        <v>Klefbom</v>
      </c>
      <c r="D519" s="39" t="s">
        <v>2320</v>
      </c>
      <c r="E519" s="30" t="s">
        <v>18</v>
      </c>
      <c r="F519" s="35">
        <v>0</v>
      </c>
      <c r="G519" s="35" t="s">
        <v>2618</v>
      </c>
      <c r="H519" s="35" t="s">
        <v>2612</v>
      </c>
      <c r="I519" s="35">
        <v>25</v>
      </c>
      <c r="J519" s="35">
        <f>VALUE(COUNTIF(Validation!$A$2:$H$47,D519))</f>
        <v>0</v>
      </c>
      <c r="K519" s="361">
        <f>IF(OR(M519="RFA",M519="UFA",M519="",M519=0),0,M519)</f>
        <v>4167000</v>
      </c>
      <c r="L519" s="361">
        <f>IF(OR(N519="RFA",N519="UFA",N519="",N519=0),0,N519)</f>
        <v>4167000</v>
      </c>
      <c r="M519" s="358">
        <v>4167000</v>
      </c>
      <c r="N519" s="358">
        <v>4167000</v>
      </c>
      <c r="O519" s="358">
        <v>4167000</v>
      </c>
      <c r="P519" s="358">
        <v>4167000</v>
      </c>
      <c r="Q519" s="358" t="s">
        <v>7</v>
      </c>
      <c r="R519" s="358">
        <v>0</v>
      </c>
      <c r="S519" s="358">
        <v>0</v>
      </c>
      <c r="T519" s="35">
        <f>COUNTIF(M519:S519,"&gt;0")</f>
        <v>4</v>
      </c>
      <c r="V519">
        <f t="shared" si="24"/>
        <v>1</v>
      </c>
      <c r="W519" s="35">
        <f t="shared" si="25"/>
        <v>0</v>
      </c>
      <c r="X519">
        <f t="shared" si="26"/>
        <v>1</v>
      </c>
    </row>
    <row r="520" spans="1:24" ht="15.75" x14ac:dyDescent="0.25">
      <c r="A520" t="str">
        <f>B520&amp;" "&amp;C520</f>
        <v>Adam Larsson</v>
      </c>
      <c r="B520" t="str">
        <f>RIGHT(D520,(LEN(D520)-1)-SEARCH(",",D520,1))</f>
        <v>Adam</v>
      </c>
      <c r="C520" t="str">
        <f>LEFT(D520,SEARCH(",",D520,1)-1)</f>
        <v>Larsson</v>
      </c>
      <c r="D520" s="39" t="s">
        <v>2932</v>
      </c>
      <c r="E520" s="30" t="s">
        <v>18</v>
      </c>
      <c r="F520" s="35">
        <v>0</v>
      </c>
      <c r="G520" s="35" t="s">
        <v>2617</v>
      </c>
      <c r="H520" s="35" t="s">
        <v>2612</v>
      </c>
      <c r="I520" s="35">
        <v>26</v>
      </c>
      <c r="J520" s="35">
        <f>VALUE(COUNTIF(Validation!$A$2:$H$47,D520))</f>
        <v>0</v>
      </c>
      <c r="K520" s="361">
        <f>IF(OR(M520="RFA",M520="UFA",M520="",M520=0),0,M520)</f>
        <v>4166666</v>
      </c>
      <c r="L520" s="361">
        <f>IF(OR(N520="RFA",N520="UFA",N520="",N520=0),0,N520)</f>
        <v>4166666</v>
      </c>
      <c r="M520" s="358">
        <v>4166666</v>
      </c>
      <c r="N520" s="358">
        <v>4166666</v>
      </c>
      <c r="O520" s="358" t="s">
        <v>7</v>
      </c>
      <c r="P520" s="358">
        <v>0</v>
      </c>
      <c r="Q520" s="358">
        <v>0</v>
      </c>
      <c r="R520" s="358">
        <v>0</v>
      </c>
      <c r="S520" s="358">
        <v>0</v>
      </c>
      <c r="T520" s="35">
        <f>COUNTIF(M520:S520,"&gt;0")</f>
        <v>2</v>
      </c>
      <c r="V520">
        <f t="shared" si="24"/>
        <v>1</v>
      </c>
      <c r="W520" s="35">
        <f t="shared" si="25"/>
        <v>0</v>
      </c>
      <c r="X520">
        <f t="shared" si="26"/>
        <v>1</v>
      </c>
    </row>
    <row r="521" spans="1:24" ht="15.75" x14ac:dyDescent="0.25">
      <c r="A521" t="str">
        <f>B521&amp;" "&amp;C521</f>
        <v>Kris Russell</v>
      </c>
      <c r="B521" t="str">
        <f>RIGHT(D521,(LEN(D521)-1)-SEARCH(",",D521,1))</f>
        <v>Kris</v>
      </c>
      <c r="C521" t="str">
        <f>LEFT(D521,SEARCH(",",D521,1)-1)</f>
        <v>Russell</v>
      </c>
      <c r="D521" s="39" t="s">
        <v>2321</v>
      </c>
      <c r="E521" s="30" t="s">
        <v>18</v>
      </c>
      <c r="F521" s="35" t="s">
        <v>379</v>
      </c>
      <c r="G521" s="35" t="s">
        <v>2617</v>
      </c>
      <c r="H521" s="35" t="s">
        <v>2612</v>
      </c>
      <c r="I521" s="35">
        <v>32</v>
      </c>
      <c r="J521" s="35">
        <f>VALUE(COUNTIF(Validation!$A$2:$H$47,D521))</f>
        <v>0</v>
      </c>
      <c r="K521" s="361">
        <f>IF(OR(M521="RFA",M521="UFA",M521="",M521=0),0,M521)</f>
        <v>4000000</v>
      </c>
      <c r="L521" s="361">
        <f>IF(OR(N521="RFA",N521="UFA",N521="",N521=0),0,N521)</f>
        <v>4000000</v>
      </c>
      <c r="M521" s="358">
        <v>4000000</v>
      </c>
      <c r="N521" s="358">
        <v>4000000</v>
      </c>
      <c r="O521" s="358" t="s">
        <v>7</v>
      </c>
      <c r="P521" s="358">
        <v>0</v>
      </c>
      <c r="Q521" s="358">
        <v>0</v>
      </c>
      <c r="R521" s="358">
        <v>0</v>
      </c>
      <c r="S521" s="358">
        <v>0</v>
      </c>
      <c r="T521" s="35">
        <f>COUNTIF(M521:S521,"&gt;0")</f>
        <v>2</v>
      </c>
      <c r="V521">
        <f t="shared" si="24"/>
        <v>1</v>
      </c>
      <c r="W521" s="35">
        <f t="shared" si="25"/>
        <v>0</v>
      </c>
      <c r="X521">
        <f t="shared" si="26"/>
        <v>1</v>
      </c>
    </row>
    <row r="522" spans="1:24" ht="15.75" x14ac:dyDescent="0.25">
      <c r="A522" t="str">
        <f>B522&amp;" "&amp;C522</f>
        <v>Mike Smith</v>
      </c>
      <c r="B522" t="str">
        <f>RIGHT(D522,(LEN(D522)-1)-SEARCH(",",D522,1))</f>
        <v>Mike</v>
      </c>
      <c r="C522" t="str">
        <f>LEFT(D522,SEARCH(",",D522,1)-1)</f>
        <v>Smith</v>
      </c>
      <c r="D522" s="39" t="s">
        <v>2255</v>
      </c>
      <c r="E522" s="30" t="s">
        <v>18</v>
      </c>
      <c r="F522" s="35" t="s">
        <v>2681</v>
      </c>
      <c r="G522" s="35" t="s">
        <v>128</v>
      </c>
      <c r="H522" s="35" t="s">
        <v>2612</v>
      </c>
      <c r="I522" s="35">
        <v>37</v>
      </c>
      <c r="J522" s="35">
        <f>VALUE(COUNTIF(Validation!$A$2:$H$47,D522))</f>
        <v>0</v>
      </c>
      <c r="K522" s="361">
        <f>IF(OR(M522="RFA",M522="UFA",M522="",M522=0),0,M522)</f>
        <v>3750000</v>
      </c>
      <c r="L522" s="361">
        <f>IF(OR(N522="RFA",N522="UFA",N522="",N522=0),0,N522)</f>
        <v>0</v>
      </c>
      <c r="M522" s="358">
        <v>3750000</v>
      </c>
      <c r="N522" s="358" t="s">
        <v>7</v>
      </c>
      <c r="O522" s="358">
        <v>0</v>
      </c>
      <c r="P522" s="358">
        <v>0</v>
      </c>
      <c r="Q522" s="358">
        <v>0</v>
      </c>
      <c r="R522" s="358">
        <v>0</v>
      </c>
      <c r="S522" s="358">
        <v>0</v>
      </c>
      <c r="T522" s="35">
        <f>COUNTIF(M522:S522,"&gt;0")</f>
        <v>1</v>
      </c>
      <c r="V522">
        <f t="shared" si="24"/>
        <v>1</v>
      </c>
      <c r="W522" s="35">
        <f t="shared" si="25"/>
        <v>0</v>
      </c>
      <c r="X522">
        <f t="shared" si="26"/>
        <v>0</v>
      </c>
    </row>
    <row r="523" spans="1:24" ht="15.75" x14ac:dyDescent="0.25">
      <c r="A523" t="str">
        <f>B523&amp;" "&amp;C523</f>
        <v>Darnell Nurse</v>
      </c>
      <c r="B523" t="str">
        <f>RIGHT(D523,(LEN(D523)-1)-SEARCH(",",D523,1))</f>
        <v>Darnell</v>
      </c>
      <c r="C523" t="str">
        <f>LEFT(D523,SEARCH(",",D523,1)-1)</f>
        <v>Nurse</v>
      </c>
      <c r="D523" s="39" t="s">
        <v>2324</v>
      </c>
      <c r="E523" s="30" t="s">
        <v>18</v>
      </c>
      <c r="F523" s="35">
        <v>0</v>
      </c>
      <c r="G523" s="9" t="s">
        <v>2618</v>
      </c>
      <c r="H523" s="9" t="s">
        <v>2612</v>
      </c>
      <c r="I523" s="9">
        <v>24</v>
      </c>
      <c r="J523" s="35">
        <f>VALUE(COUNTIF(Validation!$A$2:$H$47,D523))</f>
        <v>0</v>
      </c>
      <c r="K523" s="361">
        <f>IF(OR(M523="RFA",M523="UFA",M523="",M523=0),0,M523)</f>
        <v>3200000</v>
      </c>
      <c r="L523" s="361">
        <f>IF(OR(N523="RFA",N523="UFA",N523="",N523=0),0,N523)</f>
        <v>0</v>
      </c>
      <c r="M523" s="358">
        <v>3200000</v>
      </c>
      <c r="N523" s="358" t="s">
        <v>8</v>
      </c>
      <c r="O523" s="358">
        <v>0</v>
      </c>
      <c r="P523" s="358">
        <v>0</v>
      </c>
      <c r="Q523" s="358">
        <v>0</v>
      </c>
      <c r="R523" s="358">
        <v>0</v>
      </c>
      <c r="S523" s="358">
        <v>0</v>
      </c>
      <c r="T523" s="35">
        <f>COUNTIF(M523:S523,"&gt;0")</f>
        <v>1</v>
      </c>
      <c r="V523">
        <f t="shared" si="24"/>
        <v>1</v>
      </c>
      <c r="W523" s="35">
        <f t="shared" si="25"/>
        <v>0</v>
      </c>
      <c r="X523">
        <f t="shared" si="26"/>
        <v>0</v>
      </c>
    </row>
    <row r="524" spans="1:24" ht="15.75" x14ac:dyDescent="0.25">
      <c r="A524" t="str">
        <f>B524&amp;" "&amp;C524</f>
        <v>Sam Gagner</v>
      </c>
      <c r="B524" t="str">
        <f>RIGHT(D524,(LEN(D524)-1)-SEARCH(",",D524,1))</f>
        <v>Sam</v>
      </c>
      <c r="C524" t="str">
        <f>LEFT(D524,SEARCH(",",D524,1)-1)</f>
        <v>Gagner</v>
      </c>
      <c r="D524" s="39" t="s">
        <v>2432</v>
      </c>
      <c r="E524" s="30" t="s">
        <v>18</v>
      </c>
      <c r="F524" s="35">
        <v>0</v>
      </c>
      <c r="G524" s="9" t="s">
        <v>2621</v>
      </c>
      <c r="H524" s="9" t="s">
        <v>2612</v>
      </c>
      <c r="I524" s="9">
        <v>29</v>
      </c>
      <c r="J524" s="35">
        <f>VALUE(COUNTIF(Validation!$A$2:$H$47,D524))</f>
        <v>0</v>
      </c>
      <c r="K524" s="361">
        <f>IF(OR(M524="RFA",M524="UFA",M524="",M524=0),0,M524)</f>
        <v>3150000</v>
      </c>
      <c r="L524" s="361">
        <f>IF(OR(N524="RFA",N524="UFA",N524="",N524=0),0,N524)</f>
        <v>0</v>
      </c>
      <c r="M524" s="358">
        <v>3150000</v>
      </c>
      <c r="N524" s="358" t="s">
        <v>7</v>
      </c>
      <c r="O524" s="358">
        <v>0</v>
      </c>
      <c r="P524" s="358">
        <v>0</v>
      </c>
      <c r="Q524" s="358">
        <v>0</v>
      </c>
      <c r="R524" s="358">
        <v>0</v>
      </c>
      <c r="S524" s="358">
        <v>0</v>
      </c>
      <c r="T524" s="35">
        <f>COUNTIF(M524:S524,"&gt;0")</f>
        <v>1</v>
      </c>
      <c r="V524">
        <f t="shared" si="24"/>
        <v>1</v>
      </c>
      <c r="W524" s="35">
        <f t="shared" si="25"/>
        <v>0</v>
      </c>
      <c r="X524">
        <f t="shared" si="26"/>
        <v>0</v>
      </c>
    </row>
    <row r="525" spans="1:24" ht="15.75" x14ac:dyDescent="0.25">
      <c r="A525" t="str">
        <f>B525&amp;" "&amp;C525</f>
        <v>Brandon Manning</v>
      </c>
      <c r="B525" t="str">
        <f>RIGHT(D525,(LEN(D525)-1)-SEARCH(",",D525,1))</f>
        <v>Brandon</v>
      </c>
      <c r="C525" t="str">
        <f>LEFT(D525,SEARCH(",",D525,1)-1)</f>
        <v>Manning</v>
      </c>
      <c r="D525" s="39" t="s">
        <v>1964</v>
      </c>
      <c r="E525" s="30" t="s">
        <v>18</v>
      </c>
      <c r="F525" s="35">
        <v>0</v>
      </c>
      <c r="G525" s="35" t="s">
        <v>2618</v>
      </c>
      <c r="H525" s="35" t="s">
        <v>2612</v>
      </c>
      <c r="I525" s="35">
        <v>29</v>
      </c>
      <c r="J525" s="35">
        <f>VALUE(COUNTIF(Validation!$A$2:$H$47,D525))</f>
        <v>0</v>
      </c>
      <c r="K525" s="361">
        <f>IF(OR(M525="RFA",M525="UFA",M525="",M525=0),0,M525)</f>
        <v>2250000</v>
      </c>
      <c r="L525" s="361">
        <f>IF(OR(N525="RFA",N525="UFA",N525="",N525=0),0,N525)</f>
        <v>0</v>
      </c>
      <c r="M525" s="358">
        <v>2250000</v>
      </c>
      <c r="N525" s="358" t="s">
        <v>7</v>
      </c>
      <c r="O525" s="358">
        <v>0</v>
      </c>
      <c r="P525" s="358">
        <v>0</v>
      </c>
      <c r="Q525" s="358">
        <v>0</v>
      </c>
      <c r="R525" s="358">
        <v>0</v>
      </c>
      <c r="S525" s="358">
        <v>0</v>
      </c>
      <c r="T525" s="35">
        <f>COUNTIF(M525:S525,"&gt;0")</f>
        <v>1</v>
      </c>
      <c r="V525">
        <f t="shared" si="24"/>
        <v>1</v>
      </c>
      <c r="W525" s="35">
        <f t="shared" si="25"/>
        <v>0</v>
      </c>
      <c r="X525">
        <f t="shared" si="26"/>
        <v>0</v>
      </c>
    </row>
    <row r="526" spans="1:24" ht="15.75" x14ac:dyDescent="0.25">
      <c r="A526" t="str">
        <f>B526&amp;" "&amp;C526</f>
        <v>Alex Chiasson</v>
      </c>
      <c r="B526" t="str">
        <f>RIGHT(D526,(LEN(D526)-1)-SEARCH(",",D526,1))</f>
        <v>Alex</v>
      </c>
      <c r="C526" t="str">
        <f>LEFT(D526,SEARCH(",",D526,1)-1)</f>
        <v>Chiasson</v>
      </c>
      <c r="D526" s="39" t="s">
        <v>2677</v>
      </c>
      <c r="E526" s="30" t="s">
        <v>18</v>
      </c>
      <c r="F526" s="35">
        <v>0</v>
      </c>
      <c r="G526" s="35" t="s">
        <v>2611</v>
      </c>
      <c r="H526" s="35" t="s">
        <v>2612</v>
      </c>
      <c r="I526" s="35">
        <v>28</v>
      </c>
      <c r="J526" s="35">
        <f>VALUE(COUNTIF(Validation!$A$2:$H$47,D526))</f>
        <v>0</v>
      </c>
      <c r="K526" s="361">
        <f>IF(OR(M526="RFA",M526="UFA",M526="",M526=0),0,M526)</f>
        <v>2150000</v>
      </c>
      <c r="L526" s="361">
        <f>IF(OR(N526="RFA",N526="UFA",N526="",N526=0),0,N526)</f>
        <v>2150000</v>
      </c>
      <c r="M526" s="358">
        <v>2150000</v>
      </c>
      <c r="N526" s="358">
        <v>2150000</v>
      </c>
      <c r="O526" s="358" t="s">
        <v>7</v>
      </c>
      <c r="P526" s="358">
        <v>0</v>
      </c>
      <c r="Q526" s="358">
        <v>0</v>
      </c>
      <c r="R526" s="358">
        <v>0</v>
      </c>
      <c r="S526" s="358">
        <v>0</v>
      </c>
      <c r="T526" s="35">
        <f>COUNTIF(M526:S526,"&gt;0")</f>
        <v>2</v>
      </c>
      <c r="V526">
        <f t="shared" si="24"/>
        <v>1</v>
      </c>
      <c r="W526" s="35">
        <f t="shared" si="25"/>
        <v>0</v>
      </c>
      <c r="X526">
        <f t="shared" si="26"/>
        <v>1</v>
      </c>
    </row>
    <row r="527" spans="1:24" ht="15.75" x14ac:dyDescent="0.25">
      <c r="A527" t="str">
        <f>B527&amp;" "&amp;C527</f>
        <v>Zack Kassian</v>
      </c>
      <c r="B527" t="str">
        <f>RIGHT(D527,(LEN(D527)-1)-SEARCH(",",D527,1))</f>
        <v>Zack</v>
      </c>
      <c r="C527" t="str">
        <f>LEFT(D527,SEARCH(",",D527,1)-1)</f>
        <v>Kassian</v>
      </c>
      <c r="D527" s="39" t="s">
        <v>2314</v>
      </c>
      <c r="E527" s="30" t="s">
        <v>18</v>
      </c>
      <c r="F527" s="35">
        <v>0</v>
      </c>
      <c r="G527" s="35" t="s">
        <v>2611</v>
      </c>
      <c r="H527" s="35" t="s">
        <v>2612</v>
      </c>
      <c r="I527" s="35">
        <v>28</v>
      </c>
      <c r="J527" s="35">
        <f>VALUE(COUNTIF(Validation!$A$2:$H$47,D527))</f>
        <v>0</v>
      </c>
      <c r="K527" s="361">
        <f>IF(OR(M527="RFA",M527="UFA",M527="",M527=0),0,M527)</f>
        <v>1950000</v>
      </c>
      <c r="L527" s="361">
        <f>IF(OR(N527="RFA",N527="UFA",N527="",N527=0),0,N527)</f>
        <v>0</v>
      </c>
      <c r="M527" s="358">
        <v>1950000</v>
      </c>
      <c r="N527" s="358" t="s">
        <v>7</v>
      </c>
      <c r="O527" s="358">
        <v>0</v>
      </c>
      <c r="P527" s="358">
        <v>0</v>
      </c>
      <c r="Q527" s="358">
        <v>0</v>
      </c>
      <c r="R527" s="358">
        <v>0</v>
      </c>
      <c r="S527" s="358">
        <v>0</v>
      </c>
      <c r="T527" s="35">
        <f>COUNTIF(M527:S527,"&gt;0")</f>
        <v>1</v>
      </c>
      <c r="V527">
        <f t="shared" si="24"/>
        <v>1</v>
      </c>
      <c r="W527" s="35">
        <f t="shared" si="25"/>
        <v>0</v>
      </c>
      <c r="X527">
        <f t="shared" si="26"/>
        <v>0</v>
      </c>
    </row>
    <row r="528" spans="1:24" ht="15.75" x14ac:dyDescent="0.25">
      <c r="A528" t="str">
        <f>B528&amp;" "&amp;C528</f>
        <v>Matthew Benning</v>
      </c>
      <c r="B528" t="str">
        <f>RIGHT(D528,(LEN(D528)-1)-SEARCH(",",D528,1))</f>
        <v>Matthew</v>
      </c>
      <c r="C528" t="str">
        <f>LEFT(D528,SEARCH(",",D528,1)-1)</f>
        <v>Benning</v>
      </c>
      <c r="D528" s="39" t="s">
        <v>2322</v>
      </c>
      <c r="E528" s="30" t="s">
        <v>18</v>
      </c>
      <c r="F528" s="35">
        <v>0</v>
      </c>
      <c r="G528" s="35" t="s">
        <v>2617</v>
      </c>
      <c r="H528" s="35" t="s">
        <v>2612</v>
      </c>
      <c r="I528" s="35">
        <v>25</v>
      </c>
      <c r="J528" s="35">
        <f>VALUE(COUNTIF(Validation!$A$2:$H$47,D528))</f>
        <v>0</v>
      </c>
      <c r="K528" s="361">
        <f>IF(OR(M528="RFA",M528="UFA",M528="",M528=0),0,M528)</f>
        <v>1900000</v>
      </c>
      <c r="L528" s="361">
        <f>IF(OR(N528="RFA",N528="UFA",N528="",N528=0),0,N528)</f>
        <v>0</v>
      </c>
      <c r="M528" s="358">
        <v>1900000</v>
      </c>
      <c r="N528" s="358" t="s">
        <v>8</v>
      </c>
      <c r="O528" s="358">
        <v>0</v>
      </c>
      <c r="P528" s="358">
        <v>0</v>
      </c>
      <c r="Q528" s="358">
        <v>0</v>
      </c>
      <c r="R528" s="358">
        <v>0</v>
      </c>
      <c r="S528" s="358">
        <v>0</v>
      </c>
      <c r="T528" s="35">
        <f>COUNTIF(M528:S528,"&gt;0")</f>
        <v>1</v>
      </c>
      <c r="V528">
        <f t="shared" si="24"/>
        <v>1</v>
      </c>
      <c r="W528" s="35">
        <f t="shared" si="25"/>
        <v>0</v>
      </c>
      <c r="X528">
        <f t="shared" si="26"/>
        <v>0</v>
      </c>
    </row>
    <row r="529" spans="1:24" ht="15.75" x14ac:dyDescent="0.25">
      <c r="A529" t="str">
        <f>B529&amp;" "&amp;C529</f>
        <v>Evan Bouchard</v>
      </c>
      <c r="B529" t="str">
        <f>RIGHT(D529,(LEN(D529)-1)-SEARCH(",",D529,1))</f>
        <v>Evan</v>
      </c>
      <c r="C529" t="str">
        <f>LEFT(D529,SEARCH(",",D529,1)-1)</f>
        <v>Bouchard</v>
      </c>
      <c r="D529" s="39" t="s">
        <v>2329</v>
      </c>
      <c r="E529" s="30" t="s">
        <v>18</v>
      </c>
      <c r="F529" s="35" t="s">
        <v>395</v>
      </c>
      <c r="G529" s="35" t="s">
        <v>2617</v>
      </c>
      <c r="H529" s="35" t="s">
        <v>2619</v>
      </c>
      <c r="I529" s="35">
        <v>19</v>
      </c>
      <c r="J529" s="35">
        <f>VALUE(COUNTIF(Validation!$A$2:$H$47,D529))</f>
        <v>0</v>
      </c>
      <c r="K529" s="361">
        <f>IF(OR(M529="RFA",M529="UFA",M529="",M529=0),0,M529)</f>
        <v>1627500</v>
      </c>
      <c r="L529" s="361">
        <f>IF(OR(N529="RFA",N529="UFA",N529="",N529=0),0,N529)</f>
        <v>1627500</v>
      </c>
      <c r="M529" s="358">
        <v>1627500</v>
      </c>
      <c r="N529" s="358">
        <v>1627500</v>
      </c>
      <c r="O529" s="358">
        <v>1627500</v>
      </c>
      <c r="P529" s="358" t="s">
        <v>8</v>
      </c>
      <c r="Q529" s="358">
        <v>0</v>
      </c>
      <c r="R529" s="358">
        <v>0</v>
      </c>
      <c r="S529" s="358">
        <v>0</v>
      </c>
      <c r="T529" s="35">
        <f>COUNTIF(M529:S529,"&gt;0")</f>
        <v>3</v>
      </c>
      <c r="V529">
        <f t="shared" si="24"/>
        <v>1</v>
      </c>
      <c r="W529" s="35">
        <f t="shared" si="25"/>
        <v>1</v>
      </c>
      <c r="X529">
        <f t="shared" si="26"/>
        <v>1</v>
      </c>
    </row>
    <row r="530" spans="1:24" ht="15.75" x14ac:dyDescent="0.25">
      <c r="A530" t="str">
        <f>B530&amp;" "&amp;C530</f>
        <v>Gaëtan Haas</v>
      </c>
      <c r="B530" t="str">
        <f>RIGHT(D530,(LEN(D530)-1)-SEARCH(",",D530,1))</f>
        <v>Gaëtan</v>
      </c>
      <c r="C530" t="str">
        <f>LEFT(D530,SEARCH(",",D530,1)-1)</f>
        <v>Haas</v>
      </c>
      <c r="D530" s="39" t="s">
        <v>2683</v>
      </c>
      <c r="E530" s="30" t="s">
        <v>18</v>
      </c>
      <c r="F530" s="35" t="s">
        <v>395</v>
      </c>
      <c r="G530" s="35" t="s">
        <v>73</v>
      </c>
      <c r="H530" s="35" t="s">
        <v>2619</v>
      </c>
      <c r="I530" s="35">
        <v>27</v>
      </c>
      <c r="J530" s="35">
        <f>VALUE(COUNTIF(Validation!$A$2:$H$47,D530))</f>
        <v>0</v>
      </c>
      <c r="K530" s="361">
        <f>IF(OR(M530="RFA",M530="UFA",M530="",M530=0),0,M530)</f>
        <v>1562500</v>
      </c>
      <c r="L530" s="361">
        <f>IF(OR(N530="RFA",N530="UFA",N530="",N530=0),0,N530)</f>
        <v>0</v>
      </c>
      <c r="M530" s="358">
        <v>1562500</v>
      </c>
      <c r="N530" s="358" t="s">
        <v>7</v>
      </c>
      <c r="O530" s="358">
        <v>0</v>
      </c>
      <c r="P530" s="358">
        <v>0</v>
      </c>
      <c r="Q530" s="358">
        <v>0</v>
      </c>
      <c r="R530" s="358">
        <v>0</v>
      </c>
      <c r="S530" s="358">
        <v>0</v>
      </c>
      <c r="T530" s="35">
        <f>COUNTIF(M530:S530,"&gt;0")</f>
        <v>1</v>
      </c>
      <c r="V530">
        <f t="shared" si="24"/>
        <v>1</v>
      </c>
      <c r="W530" s="35">
        <f t="shared" si="25"/>
        <v>1</v>
      </c>
      <c r="X530">
        <f t="shared" si="26"/>
        <v>0</v>
      </c>
    </row>
    <row r="531" spans="1:24" ht="15.75" x14ac:dyDescent="0.25">
      <c r="A531" t="str">
        <f>B531&amp;" "&amp;C531</f>
        <v>Markus Granlund</v>
      </c>
      <c r="B531" t="str">
        <f>RIGHT(D531,(LEN(D531)-1)-SEARCH(",",D531,1))</f>
        <v>Markus</v>
      </c>
      <c r="C531" t="str">
        <f>LEFT(D531,SEARCH(",",D531,1)-1)</f>
        <v>Granlund</v>
      </c>
      <c r="D531" s="39" t="s">
        <v>2436</v>
      </c>
      <c r="E531" s="30" t="s">
        <v>18</v>
      </c>
      <c r="F531" s="35">
        <v>0</v>
      </c>
      <c r="G531" s="35" t="s">
        <v>2678</v>
      </c>
      <c r="H531" s="35" t="s">
        <v>2612</v>
      </c>
      <c r="I531" s="35">
        <v>26</v>
      </c>
      <c r="J531" s="35">
        <f>VALUE(COUNTIF(Validation!$A$2:$H$47,D531))</f>
        <v>0</v>
      </c>
      <c r="K531" s="361">
        <f>IF(OR(M531="RFA",M531="UFA",M531="",M531=0),0,M531)</f>
        <v>1300000</v>
      </c>
      <c r="L531" s="361">
        <f>IF(OR(N531="RFA",N531="UFA",N531="",N531=0),0,N531)</f>
        <v>0</v>
      </c>
      <c r="M531" s="358">
        <v>1300000</v>
      </c>
      <c r="N531" s="358" t="s">
        <v>7</v>
      </c>
      <c r="O531" s="358">
        <v>0</v>
      </c>
      <c r="P531" s="358">
        <v>0</v>
      </c>
      <c r="Q531" s="358">
        <v>0</v>
      </c>
      <c r="R531" s="358">
        <v>0</v>
      </c>
      <c r="S531" s="358">
        <v>0</v>
      </c>
      <c r="T531" s="35">
        <f>COUNTIF(M531:S531,"&gt;0")</f>
        <v>1</v>
      </c>
      <c r="V531">
        <f t="shared" si="24"/>
        <v>1</v>
      </c>
      <c r="W531" s="35">
        <f t="shared" si="25"/>
        <v>0</v>
      </c>
      <c r="X531">
        <f t="shared" si="26"/>
        <v>0</v>
      </c>
    </row>
    <row r="532" spans="1:24" ht="15.75" x14ac:dyDescent="0.25">
      <c r="A532" t="str">
        <f>B532&amp;" "&amp;C532</f>
        <v>Jujhar Khaira</v>
      </c>
      <c r="B532" t="str">
        <f>RIGHT(D532,(LEN(D532)-1)-SEARCH(",",D532,1))</f>
        <v>Jujhar</v>
      </c>
      <c r="C532" t="str">
        <f>LEFT(D532,SEARCH(",",D532,1)-1)</f>
        <v>Khaira</v>
      </c>
      <c r="D532" s="39" t="s">
        <v>2318</v>
      </c>
      <c r="E532" s="30" t="s">
        <v>18</v>
      </c>
      <c r="F532" s="35">
        <v>0</v>
      </c>
      <c r="G532" s="35" t="s">
        <v>2626</v>
      </c>
      <c r="H532" s="35" t="s">
        <v>2612</v>
      </c>
      <c r="I532" s="35">
        <v>24</v>
      </c>
      <c r="J532" s="35">
        <f>VALUE(COUNTIF(Validation!$A$2:$H$47,D532))</f>
        <v>0</v>
      </c>
      <c r="K532" s="361">
        <f>IF(OR(M532="RFA",M532="UFA",M532="",M532=0),0,M532)</f>
        <v>1200000</v>
      </c>
      <c r="L532" s="361">
        <f>IF(OR(N532="RFA",N532="UFA",N532="",N532=0),0,N532)</f>
        <v>1200000</v>
      </c>
      <c r="M532" s="358">
        <v>1200000</v>
      </c>
      <c r="N532" s="358">
        <v>1200000</v>
      </c>
      <c r="O532" s="358" t="s">
        <v>8</v>
      </c>
      <c r="P532" s="358">
        <v>0</v>
      </c>
      <c r="Q532" s="358">
        <v>0</v>
      </c>
      <c r="R532" s="358">
        <v>0</v>
      </c>
      <c r="S532" s="358">
        <v>0</v>
      </c>
      <c r="T532" s="35">
        <f>COUNTIF(M532:S532,"&gt;0")</f>
        <v>2</v>
      </c>
      <c r="V532">
        <f t="shared" si="24"/>
        <v>1</v>
      </c>
      <c r="W532" s="35">
        <f t="shared" si="25"/>
        <v>0</v>
      </c>
      <c r="X532">
        <f t="shared" si="26"/>
        <v>1</v>
      </c>
    </row>
    <row r="533" spans="1:24" ht="15.75" x14ac:dyDescent="0.25">
      <c r="A533" t="str">
        <f>B533&amp;" "&amp;C533</f>
        <v>Kyle Brodziak</v>
      </c>
      <c r="B533" t="str">
        <f>RIGHT(D533,(LEN(D533)-1)-SEARCH(",",D533,1))</f>
        <v>Kyle</v>
      </c>
      <c r="C533" t="str">
        <f>LEFT(D533,SEARCH(",",D533,1)-1)</f>
        <v>Brodziak</v>
      </c>
      <c r="D533" s="39" t="s">
        <v>2316</v>
      </c>
      <c r="E533" s="30" t="s">
        <v>18</v>
      </c>
      <c r="F533" s="35">
        <v>0</v>
      </c>
      <c r="G533" s="35" t="s">
        <v>73</v>
      </c>
      <c r="H533" s="35" t="s">
        <v>2612</v>
      </c>
      <c r="I533" s="35">
        <v>35</v>
      </c>
      <c r="J533" s="35">
        <f>VALUE(COUNTIF(Validation!$A$2:$H$47,D533))</f>
        <v>0</v>
      </c>
      <c r="K533" s="361">
        <f>IF(OR(M533="RFA",M533="UFA",M533="",M533=0),0,M533)</f>
        <v>1150000</v>
      </c>
      <c r="L533" s="361">
        <f>IF(OR(N533="RFA",N533="UFA",N533="",N533=0),0,N533)</f>
        <v>0</v>
      </c>
      <c r="M533" s="358">
        <v>1150000</v>
      </c>
      <c r="N533" s="358" t="s">
        <v>7</v>
      </c>
      <c r="O533" s="358">
        <v>0</v>
      </c>
      <c r="P533" s="358">
        <v>0</v>
      </c>
      <c r="Q533" s="358">
        <v>0</v>
      </c>
      <c r="R533" s="358">
        <v>0</v>
      </c>
      <c r="S533" s="358">
        <v>0</v>
      </c>
      <c r="T533" s="35">
        <f>COUNTIF(M533:S533,"&gt;0")</f>
        <v>1</v>
      </c>
      <c r="V533">
        <f t="shared" si="24"/>
        <v>1</v>
      </c>
      <c r="W533" s="35">
        <f t="shared" si="25"/>
        <v>0</v>
      </c>
      <c r="X533">
        <f t="shared" si="26"/>
        <v>0</v>
      </c>
    </row>
    <row r="534" spans="1:24" ht="15.75" x14ac:dyDescent="0.25">
      <c r="A534" t="str">
        <f>B534&amp;" "&amp;C534</f>
        <v>Kailer Yamamoto</v>
      </c>
      <c r="B534" t="str">
        <f>RIGHT(D534,(LEN(D534)-1)-SEARCH(",",D534,1))</f>
        <v>Kailer</v>
      </c>
      <c r="C534" t="str">
        <f>LEFT(D534,SEARCH(",",D534,1)-1)</f>
        <v>Yamamoto</v>
      </c>
      <c r="D534" s="39" t="s">
        <v>2330</v>
      </c>
      <c r="E534" s="30" t="s">
        <v>18</v>
      </c>
      <c r="F534" s="35" t="s">
        <v>395</v>
      </c>
      <c r="G534" s="35" t="s">
        <v>2627</v>
      </c>
      <c r="H534" s="35" t="s">
        <v>2619</v>
      </c>
      <c r="I534" s="35">
        <v>20</v>
      </c>
      <c r="J534" s="35">
        <f>VALUE(COUNTIF(Validation!$A$2:$H$47,D534))</f>
        <v>0</v>
      </c>
      <c r="K534" s="361">
        <f>IF(OR(M534="RFA",M534="UFA",M534="",M534=0),0,M534)</f>
        <v>1124166</v>
      </c>
      <c r="L534" s="361">
        <f>IF(OR(N534="RFA",N534="UFA",N534="",N534=0),0,N534)</f>
        <v>1124166</v>
      </c>
      <c r="M534" s="358">
        <v>1124166</v>
      </c>
      <c r="N534" s="358">
        <v>1124166</v>
      </c>
      <c r="O534" s="358" t="s">
        <v>8</v>
      </c>
      <c r="P534" s="358">
        <v>0</v>
      </c>
      <c r="Q534" s="358">
        <v>0</v>
      </c>
      <c r="R534" s="358">
        <v>0</v>
      </c>
      <c r="S534" s="358">
        <v>0</v>
      </c>
      <c r="T534" s="35">
        <f>COUNTIF(M534:S534,"&gt;0")</f>
        <v>2</v>
      </c>
      <c r="V534">
        <f t="shared" si="24"/>
        <v>1</v>
      </c>
      <c r="W534" s="35">
        <f t="shared" si="25"/>
        <v>1</v>
      </c>
      <c r="X534">
        <f t="shared" si="26"/>
        <v>1</v>
      </c>
    </row>
    <row r="535" spans="1:24" ht="15.75" x14ac:dyDescent="0.25">
      <c r="A535" t="str">
        <f>B535&amp;" "&amp;C535</f>
        <v>Joel Persson</v>
      </c>
      <c r="B535" t="str">
        <f>RIGHT(D535,(LEN(D535)-1)-SEARCH(",",D535,1))</f>
        <v>Joel</v>
      </c>
      <c r="C535" t="str">
        <f>LEFT(D535,SEARCH(",",D535,1)-1)</f>
        <v>Persson</v>
      </c>
      <c r="D535" s="39" t="s">
        <v>2327</v>
      </c>
      <c r="E535" s="30" t="s">
        <v>18</v>
      </c>
      <c r="F535" s="35">
        <v>0</v>
      </c>
      <c r="G535" s="35" t="s">
        <v>2617</v>
      </c>
      <c r="H535" s="35" t="s">
        <v>2612</v>
      </c>
      <c r="I535" s="35">
        <v>25</v>
      </c>
      <c r="J535" s="35">
        <f>VALUE(COUNTIF(Validation!$A$2:$H$47,D535))</f>
        <v>0</v>
      </c>
      <c r="K535" s="361">
        <f>IF(OR(M535="RFA",M535="UFA",M535="",M535=0),0,M535)</f>
        <v>1000000</v>
      </c>
      <c r="L535" s="361">
        <f>IF(OR(N535="RFA",N535="UFA",N535="",N535=0),0,N535)</f>
        <v>0</v>
      </c>
      <c r="M535" s="358">
        <v>1000000</v>
      </c>
      <c r="N535" s="358" t="s">
        <v>8</v>
      </c>
      <c r="O535" s="358">
        <v>0</v>
      </c>
      <c r="P535" s="358">
        <v>0</v>
      </c>
      <c r="Q535" s="358">
        <v>0</v>
      </c>
      <c r="R535" s="358">
        <v>0</v>
      </c>
      <c r="S535" s="358">
        <v>0</v>
      </c>
      <c r="T535" s="35">
        <f>COUNTIF(M535:S535,"&gt;0")</f>
        <v>1</v>
      </c>
      <c r="V535">
        <f t="shared" si="24"/>
        <v>1</v>
      </c>
      <c r="W535" s="35">
        <f t="shared" si="25"/>
        <v>0</v>
      </c>
      <c r="X535">
        <f t="shared" si="26"/>
        <v>0</v>
      </c>
    </row>
    <row r="536" spans="1:24" ht="15.75" x14ac:dyDescent="0.25">
      <c r="A536" t="str">
        <f>B536&amp;" "&amp;C536</f>
        <v>Cooper Marody</v>
      </c>
      <c r="B536" t="str">
        <f>RIGHT(D536,(LEN(D536)-1)-SEARCH(",",D536,1))</f>
        <v>Cooper</v>
      </c>
      <c r="C536" t="str">
        <f>LEFT(D536,SEARCH(",",D536,1)-1)</f>
        <v>Marody</v>
      </c>
      <c r="D536" s="39" t="s">
        <v>2328</v>
      </c>
      <c r="E536" s="30" t="s">
        <v>18</v>
      </c>
      <c r="F536" s="35" t="s">
        <v>395</v>
      </c>
      <c r="G536" s="9" t="s">
        <v>2621</v>
      </c>
      <c r="H536" s="9" t="s">
        <v>2619</v>
      </c>
      <c r="I536" s="9">
        <v>22</v>
      </c>
      <c r="J536" s="35">
        <f>VALUE(COUNTIF(Validation!$A$2:$H$47,D536))</f>
        <v>0</v>
      </c>
      <c r="K536" s="361">
        <f>IF(OR(M536="RFA",M536="UFA",M536="",M536=0),0,M536)</f>
        <v>1000000</v>
      </c>
      <c r="L536" s="361">
        <f>IF(OR(N536="RFA",N536="UFA",N536="",N536=0),0,N536)</f>
        <v>1000000</v>
      </c>
      <c r="M536" s="358">
        <v>1000000</v>
      </c>
      <c r="N536" s="358">
        <v>1000000</v>
      </c>
      <c r="O536" s="358" t="s">
        <v>8</v>
      </c>
      <c r="P536" s="358">
        <v>0</v>
      </c>
      <c r="Q536" s="358">
        <v>0</v>
      </c>
      <c r="R536" s="358">
        <v>0</v>
      </c>
      <c r="S536" s="358">
        <v>0</v>
      </c>
      <c r="T536" s="35">
        <f>COUNTIF(M536:S536,"&gt;0")</f>
        <v>2</v>
      </c>
      <c r="V536">
        <f t="shared" si="24"/>
        <v>1</v>
      </c>
      <c r="W536" s="35">
        <f t="shared" si="25"/>
        <v>1</v>
      </c>
      <c r="X536">
        <f t="shared" si="26"/>
        <v>1</v>
      </c>
    </row>
    <row r="537" spans="1:24" ht="15.75" x14ac:dyDescent="0.25">
      <c r="A537" t="str">
        <f>B537&amp;" "&amp;C537</f>
        <v>Joakim Nygård</v>
      </c>
      <c r="B537" t="str">
        <f>RIGHT(D537,(LEN(D537)-1)-SEARCH(",",D537,1))</f>
        <v>Joakim</v>
      </c>
      <c r="C537" t="str">
        <f>LEFT(D537,SEARCH(",",D537,1)-1)</f>
        <v>Nygård</v>
      </c>
      <c r="D537" s="39" t="s">
        <v>2679</v>
      </c>
      <c r="E537" s="30" t="s">
        <v>18</v>
      </c>
      <c r="F537" s="35" t="s">
        <v>395</v>
      </c>
      <c r="G537" s="35" t="s">
        <v>2613</v>
      </c>
      <c r="H537" s="35" t="s">
        <v>2612</v>
      </c>
      <c r="I537" s="35">
        <v>26</v>
      </c>
      <c r="J537" s="35">
        <f>VALUE(COUNTIF(Validation!$A$2:$H$47,D537))</f>
        <v>0</v>
      </c>
      <c r="K537" s="361">
        <f>IF(OR(M537="RFA",M537="UFA",M537="",M537=0),0,M537)</f>
        <v>925000</v>
      </c>
      <c r="L537" s="361">
        <f>IF(OR(N537="RFA",N537="UFA",N537="",N537=0),0,N537)</f>
        <v>0</v>
      </c>
      <c r="M537" s="358">
        <v>925000</v>
      </c>
      <c r="N537" s="358" t="s">
        <v>7</v>
      </c>
      <c r="O537" s="358">
        <v>0</v>
      </c>
      <c r="P537" s="358">
        <v>0</v>
      </c>
      <c r="Q537" s="358">
        <v>0</v>
      </c>
      <c r="R537" s="358">
        <v>0</v>
      </c>
      <c r="S537" s="358">
        <v>0</v>
      </c>
      <c r="T537" s="35">
        <f>COUNTIF(M537:S537,"&gt;0")</f>
        <v>1</v>
      </c>
      <c r="V537">
        <f t="shared" si="24"/>
        <v>1</v>
      </c>
      <c r="W537" s="35">
        <f t="shared" si="25"/>
        <v>1</v>
      </c>
      <c r="X537">
        <f t="shared" si="26"/>
        <v>0</v>
      </c>
    </row>
    <row r="538" spans="1:24" ht="15.75" x14ac:dyDescent="0.25">
      <c r="A538" t="str">
        <f>B538&amp;" "&amp;C538</f>
        <v>Ryan McLeod</v>
      </c>
      <c r="B538" t="str">
        <f>RIGHT(D538,(LEN(D538)-1)-SEARCH(",",D538,1))</f>
        <v>Ryan</v>
      </c>
      <c r="C538" t="str">
        <f>LEFT(D538,SEARCH(",",D538,1)-1)</f>
        <v>McLeod</v>
      </c>
      <c r="D538" s="39" t="s">
        <v>2684</v>
      </c>
      <c r="E538" s="30" t="s">
        <v>18</v>
      </c>
      <c r="F538" s="35" t="s">
        <v>395</v>
      </c>
      <c r="G538" s="35" t="s">
        <v>73</v>
      </c>
      <c r="H538" s="35" t="s">
        <v>2619</v>
      </c>
      <c r="I538" s="35">
        <v>19</v>
      </c>
      <c r="J538" s="35">
        <f>VALUE(COUNTIF(Validation!$A$2:$H$47,D538))</f>
        <v>0</v>
      </c>
      <c r="K538" s="361">
        <f>IF(OR(M538="RFA",M538="UFA",M538="",M538=0),0,M538)</f>
        <v>925000</v>
      </c>
      <c r="L538" s="361">
        <f>IF(OR(N538="RFA",N538="UFA",N538="",N538=0),0,N538)</f>
        <v>925000</v>
      </c>
      <c r="M538" s="358">
        <v>925000</v>
      </c>
      <c r="N538" s="358">
        <v>925000</v>
      </c>
      <c r="O538" s="358">
        <v>925000</v>
      </c>
      <c r="P538" s="358" t="s">
        <v>8</v>
      </c>
      <c r="Q538" s="358">
        <v>0</v>
      </c>
      <c r="R538" s="358">
        <v>0</v>
      </c>
      <c r="S538" s="358">
        <v>0</v>
      </c>
      <c r="T538" s="35">
        <f>COUNTIF(M538:S538,"&gt;0")</f>
        <v>3</v>
      </c>
      <c r="V538">
        <f t="shared" si="24"/>
        <v>1</v>
      </c>
      <c r="W538" s="35">
        <f t="shared" si="25"/>
        <v>1</v>
      </c>
      <c r="X538">
        <f t="shared" si="26"/>
        <v>1</v>
      </c>
    </row>
    <row r="539" spans="1:24" ht="15.75" x14ac:dyDescent="0.25">
      <c r="A539" t="str">
        <f>B539&amp;" "&amp;C539</f>
        <v>Nolan Vesey</v>
      </c>
      <c r="B539" t="str">
        <f>RIGHT(D539,(LEN(D539)-1)-SEARCH(",",D539,1))</f>
        <v>Nolan</v>
      </c>
      <c r="C539" t="str">
        <f>LEFT(D539,SEARCH(",",D539,1)-1)</f>
        <v>Vesey</v>
      </c>
      <c r="D539" s="39" t="s">
        <v>2334</v>
      </c>
      <c r="E539" s="30" t="s">
        <v>18</v>
      </c>
      <c r="F539" s="35" t="s">
        <v>395</v>
      </c>
      <c r="G539" s="35" t="s">
        <v>2613</v>
      </c>
      <c r="H539" s="35" t="s">
        <v>2619</v>
      </c>
      <c r="I539" s="35">
        <v>24</v>
      </c>
      <c r="J539" s="35">
        <f>VALUE(COUNTIF(Validation!$A$2:$H$47,D539))</f>
        <v>0</v>
      </c>
      <c r="K539" s="361">
        <f>IF(OR(M539="RFA",M539="UFA",M539="",M539=0),0,M539)</f>
        <v>925000</v>
      </c>
      <c r="L539" s="361">
        <f>IF(OR(N539="RFA",N539="UFA",N539="",N539=0),0,N539)</f>
        <v>0</v>
      </c>
      <c r="M539" s="358">
        <v>925000</v>
      </c>
      <c r="N539" s="358" t="s">
        <v>8</v>
      </c>
      <c r="O539" s="358">
        <v>0</v>
      </c>
      <c r="P539" s="358">
        <v>0</v>
      </c>
      <c r="Q539" s="358">
        <v>0</v>
      </c>
      <c r="R539" s="358">
        <v>0</v>
      </c>
      <c r="S539" s="358">
        <v>0</v>
      </c>
      <c r="T539" s="35">
        <f>COUNTIF(M539:S539,"&gt;0")</f>
        <v>1</v>
      </c>
      <c r="V539">
        <f t="shared" si="24"/>
        <v>1</v>
      </c>
      <c r="W539" s="35">
        <f t="shared" si="25"/>
        <v>1</v>
      </c>
      <c r="X539">
        <f t="shared" si="26"/>
        <v>0</v>
      </c>
    </row>
    <row r="540" spans="1:24" ht="15.75" x14ac:dyDescent="0.25">
      <c r="A540" t="str">
        <f>B540&amp;" "&amp;C540</f>
        <v>Cameron Hebig</v>
      </c>
      <c r="B540" t="str">
        <f>RIGHT(D540,(LEN(D540)-1)-SEARCH(",",D540,1))</f>
        <v>Cameron</v>
      </c>
      <c r="C540" t="str">
        <f>LEFT(D540,SEARCH(",",D540,1)-1)</f>
        <v>Hebig</v>
      </c>
      <c r="D540" s="39" t="s">
        <v>2339</v>
      </c>
      <c r="E540" s="30" t="s">
        <v>18</v>
      </c>
      <c r="F540" s="35" t="s">
        <v>395</v>
      </c>
      <c r="G540" s="35" t="s">
        <v>73</v>
      </c>
      <c r="H540" s="35" t="s">
        <v>2619</v>
      </c>
      <c r="I540" s="35">
        <v>22</v>
      </c>
      <c r="J540" s="35">
        <f>VALUE(COUNTIF(Validation!$A$2:$H$47,D540))</f>
        <v>0</v>
      </c>
      <c r="K540" s="361">
        <f>IF(OR(M540="RFA",M540="UFA",M540="",M540=0),0,M540)</f>
        <v>925000</v>
      </c>
      <c r="L540" s="361">
        <f>IF(OR(N540="RFA",N540="UFA",N540="",N540=0),0,N540)</f>
        <v>0</v>
      </c>
      <c r="M540" s="358">
        <v>925000</v>
      </c>
      <c r="N540" s="358" t="s">
        <v>8</v>
      </c>
      <c r="O540" s="358">
        <v>0</v>
      </c>
      <c r="P540" s="358">
        <v>0</v>
      </c>
      <c r="Q540" s="358">
        <v>0</v>
      </c>
      <c r="R540" s="358">
        <v>0</v>
      </c>
      <c r="S540" s="358">
        <v>0</v>
      </c>
      <c r="T540" s="35">
        <f>COUNTIF(M540:S540,"&gt;0")</f>
        <v>1</v>
      </c>
      <c r="V540">
        <f t="shared" si="24"/>
        <v>1</v>
      </c>
      <c r="W540" s="35">
        <f t="shared" si="25"/>
        <v>1</v>
      </c>
      <c r="X540">
        <f t="shared" si="26"/>
        <v>0</v>
      </c>
    </row>
    <row r="541" spans="1:24" ht="15.75" x14ac:dyDescent="0.25">
      <c r="A541" t="str">
        <f>B541&amp;" "&amp;C541</f>
        <v>Ryan Mantha</v>
      </c>
      <c r="B541" t="str">
        <f>RIGHT(D541,(LEN(D541)-1)-SEARCH(",",D541,1))</f>
        <v>Ryan</v>
      </c>
      <c r="C541" t="str">
        <f>LEFT(D541,SEARCH(",",D541,1)-1)</f>
        <v>Mantha</v>
      </c>
      <c r="D541" s="39" t="s">
        <v>2331</v>
      </c>
      <c r="E541" s="30" t="s">
        <v>18</v>
      </c>
      <c r="F541" s="35" t="s">
        <v>395</v>
      </c>
      <c r="G541" s="35" t="s">
        <v>2617</v>
      </c>
      <c r="H541" s="35" t="s">
        <v>2619</v>
      </c>
      <c r="I541" s="35">
        <v>23</v>
      </c>
      <c r="J541" s="35">
        <f>VALUE(COUNTIF(Validation!$A$2:$H$47,D541))</f>
        <v>0</v>
      </c>
      <c r="K541" s="361">
        <f>IF(OR(M541="RFA",M541="UFA",M541="",M541=0),0,M541)</f>
        <v>925000</v>
      </c>
      <c r="L541" s="361">
        <f>IF(OR(N541="RFA",N541="UFA",N541="",N541=0),0,N541)</f>
        <v>0</v>
      </c>
      <c r="M541" s="358">
        <v>925000</v>
      </c>
      <c r="N541" s="358" t="s">
        <v>8</v>
      </c>
      <c r="O541" s="358">
        <v>0</v>
      </c>
      <c r="P541" s="358">
        <v>0</v>
      </c>
      <c r="Q541" s="358">
        <v>0</v>
      </c>
      <c r="R541" s="358">
        <v>0</v>
      </c>
      <c r="S541" s="358">
        <v>0</v>
      </c>
      <c r="T541" s="35">
        <f>COUNTIF(M541:S541,"&gt;0")</f>
        <v>1</v>
      </c>
      <c r="V541">
        <f t="shared" si="24"/>
        <v>1</v>
      </c>
      <c r="W541" s="35">
        <f t="shared" si="25"/>
        <v>1</v>
      </c>
      <c r="X541">
        <f t="shared" si="26"/>
        <v>0</v>
      </c>
    </row>
    <row r="542" spans="1:24" ht="15.75" x14ac:dyDescent="0.25">
      <c r="A542" t="str">
        <f>B542&amp;" "&amp;C542</f>
        <v>Olivier Rodrigue</v>
      </c>
      <c r="B542" t="str">
        <f>RIGHT(D542,(LEN(D542)-1)-SEARCH(",",D542,1))</f>
        <v>Olivier</v>
      </c>
      <c r="C542" t="str">
        <f>LEFT(D542,SEARCH(",",D542,1)-1)</f>
        <v>Rodrigue</v>
      </c>
      <c r="D542" s="39" t="s">
        <v>2687</v>
      </c>
      <c r="E542" s="30" t="s">
        <v>18</v>
      </c>
      <c r="F542" s="35" t="s">
        <v>395</v>
      </c>
      <c r="G542" s="35" t="s">
        <v>128</v>
      </c>
      <c r="H542" s="35" t="s">
        <v>2619</v>
      </c>
      <c r="I542" s="35">
        <v>18</v>
      </c>
      <c r="J542" s="35">
        <f>VALUE(COUNTIF(Validation!$A$2:$H$47,D542))</f>
        <v>0</v>
      </c>
      <c r="K542" s="361">
        <f>IF(OR(M542="RFA",M542="UFA",M542="",M542=0),0,M542)</f>
        <v>925000</v>
      </c>
      <c r="L542" s="361">
        <f>IF(OR(N542="RFA",N542="UFA",N542="",N542=0),0,N542)</f>
        <v>925000</v>
      </c>
      <c r="M542" s="358">
        <v>925000</v>
      </c>
      <c r="N542" s="358">
        <v>925000</v>
      </c>
      <c r="O542" s="358">
        <v>925000</v>
      </c>
      <c r="P542" s="358" t="s">
        <v>8</v>
      </c>
      <c r="Q542" s="358">
        <v>0</v>
      </c>
      <c r="R542" s="358">
        <v>0</v>
      </c>
      <c r="S542" s="358">
        <v>0</v>
      </c>
      <c r="T542" s="35">
        <f>COUNTIF(M542:S542,"&gt;0")</f>
        <v>3</v>
      </c>
      <c r="V542">
        <f t="shared" si="24"/>
        <v>1</v>
      </c>
      <c r="W542" s="35">
        <f t="shared" si="25"/>
        <v>1</v>
      </c>
      <c r="X542">
        <f t="shared" si="26"/>
        <v>1</v>
      </c>
    </row>
    <row r="543" spans="1:24" ht="15.75" x14ac:dyDescent="0.25">
      <c r="A543" t="str">
        <f>B543&amp;" "&amp;C543</f>
        <v>Stuart Skinner</v>
      </c>
      <c r="B543" t="str">
        <f>RIGHT(D543,(LEN(D543)-1)-SEARCH(",",D543,1))</f>
        <v>Stuart</v>
      </c>
      <c r="C543" t="str">
        <f>LEFT(D543,SEARCH(",",D543,1)-1)</f>
        <v>Skinner</v>
      </c>
      <c r="D543" s="39" t="s">
        <v>2336</v>
      </c>
      <c r="E543" s="30" t="s">
        <v>18</v>
      </c>
      <c r="F543" s="35" t="s">
        <v>395</v>
      </c>
      <c r="G543" s="35" t="s">
        <v>128</v>
      </c>
      <c r="H543" s="35" t="s">
        <v>2619</v>
      </c>
      <c r="I543" s="35">
        <v>20</v>
      </c>
      <c r="J543" s="35">
        <f>VALUE(COUNTIF(Validation!$A$2:$H$47,D543))</f>
        <v>0</v>
      </c>
      <c r="K543" s="361">
        <f>IF(OR(M543="RFA",M543="UFA",M543="",M543=0),0,M543)</f>
        <v>925000</v>
      </c>
      <c r="L543" s="361">
        <f>IF(OR(N543="RFA",N543="UFA",N543="",N543=0),0,N543)</f>
        <v>925000</v>
      </c>
      <c r="M543" s="358">
        <v>925000</v>
      </c>
      <c r="N543" s="358">
        <v>925000</v>
      </c>
      <c r="O543" s="358" t="s">
        <v>8</v>
      </c>
      <c r="P543" s="358">
        <v>0</v>
      </c>
      <c r="Q543" s="358">
        <v>0</v>
      </c>
      <c r="R543" s="358">
        <v>0</v>
      </c>
      <c r="S543" s="358">
        <v>0</v>
      </c>
      <c r="T543" s="35">
        <f>COUNTIF(M543:S543,"&gt;0")</f>
        <v>2</v>
      </c>
      <c r="V543">
        <f t="shared" si="24"/>
        <v>1</v>
      </c>
      <c r="W543" s="35">
        <f t="shared" si="25"/>
        <v>1</v>
      </c>
      <c r="X543">
        <f t="shared" si="26"/>
        <v>1</v>
      </c>
    </row>
    <row r="544" spans="1:24" ht="15.75" x14ac:dyDescent="0.25">
      <c r="A544" t="str">
        <f>B544&amp;" "&amp;C544</f>
        <v>Dylan Wells</v>
      </c>
      <c r="B544" t="str">
        <f>RIGHT(D544,(LEN(D544)-1)-SEARCH(",",D544,1))</f>
        <v>Dylan</v>
      </c>
      <c r="C544" t="str">
        <f>LEFT(D544,SEARCH(",",D544,1)-1)</f>
        <v>Wells</v>
      </c>
      <c r="D544" s="39" t="s">
        <v>2340</v>
      </c>
      <c r="E544" s="30" t="s">
        <v>18</v>
      </c>
      <c r="F544" s="35" t="s">
        <v>395</v>
      </c>
      <c r="G544" s="35" t="s">
        <v>128</v>
      </c>
      <c r="H544" s="35" t="s">
        <v>2619</v>
      </c>
      <c r="I544" s="35">
        <v>21</v>
      </c>
      <c r="J544" s="35">
        <f>VALUE(COUNTIF(Validation!$A$2:$H$47,D544))</f>
        <v>0</v>
      </c>
      <c r="K544" s="361">
        <f>IF(OR(M544="RFA",M544="UFA",M544="",M544=0),0,M544)</f>
        <v>910833</v>
      </c>
      <c r="L544" s="361">
        <f>IF(OR(N544="RFA",N544="UFA",N544="",N544=0),0,N544)</f>
        <v>910833</v>
      </c>
      <c r="M544" s="358">
        <v>910833</v>
      </c>
      <c r="N544" s="358">
        <v>910833</v>
      </c>
      <c r="O544" s="358" t="s">
        <v>8</v>
      </c>
      <c r="P544" s="358">
        <v>0</v>
      </c>
      <c r="Q544" s="358">
        <v>0</v>
      </c>
      <c r="R544" s="358">
        <v>0</v>
      </c>
      <c r="S544" s="358">
        <v>0</v>
      </c>
      <c r="T544" s="35">
        <f>COUNTIF(M544:S544,"&gt;0")</f>
        <v>2</v>
      </c>
      <c r="V544">
        <f t="shared" si="24"/>
        <v>1</v>
      </c>
      <c r="W544" s="35">
        <f t="shared" si="25"/>
        <v>1</v>
      </c>
      <c r="X544">
        <f t="shared" si="26"/>
        <v>1</v>
      </c>
    </row>
    <row r="545" spans="1:24" ht="15.75" x14ac:dyDescent="0.25">
      <c r="A545" t="str">
        <f>B545&amp;" "&amp;C545</f>
        <v>Kirill Maksimov</v>
      </c>
      <c r="B545" t="str">
        <f>RIGHT(D545,(LEN(D545)-1)-SEARCH(",",D545,1))</f>
        <v>Kirill</v>
      </c>
      <c r="C545" t="str">
        <f>LEFT(D545,SEARCH(",",D545,1)-1)</f>
        <v>Maksimov</v>
      </c>
      <c r="D545" s="39" t="s">
        <v>2337</v>
      </c>
      <c r="E545" s="30" t="s">
        <v>18</v>
      </c>
      <c r="F545" s="35" t="s">
        <v>395</v>
      </c>
      <c r="G545" s="35" t="s">
        <v>2611</v>
      </c>
      <c r="H545" s="35" t="s">
        <v>2619</v>
      </c>
      <c r="I545" s="35">
        <v>20</v>
      </c>
      <c r="J545" s="35">
        <f>VALUE(COUNTIF(Validation!$A$2:$H$47,D545))</f>
        <v>0</v>
      </c>
      <c r="K545" s="361">
        <f>IF(OR(M545="RFA",M545="UFA",M545="",M545=0),0,M545)</f>
        <v>879167</v>
      </c>
      <c r="L545" s="361">
        <f>IF(OR(N545="RFA",N545="UFA",N545="",N545=0),0,N545)</f>
        <v>879167</v>
      </c>
      <c r="M545" s="358">
        <v>879167</v>
      </c>
      <c r="N545" s="358">
        <v>879167</v>
      </c>
      <c r="O545" s="358">
        <v>879167</v>
      </c>
      <c r="P545" s="358" t="s">
        <v>8</v>
      </c>
      <c r="Q545" s="358">
        <v>0</v>
      </c>
      <c r="R545" s="358">
        <v>0</v>
      </c>
      <c r="S545" s="358">
        <v>0</v>
      </c>
      <c r="T545" s="35">
        <f>COUNTIF(M545:S545,"&gt;0")</f>
        <v>3</v>
      </c>
      <c r="V545">
        <f t="shared" si="24"/>
        <v>1</v>
      </c>
      <c r="W545" s="35">
        <f t="shared" si="25"/>
        <v>1</v>
      </c>
      <c r="X545">
        <f t="shared" si="26"/>
        <v>1</v>
      </c>
    </row>
    <row r="546" spans="1:24" ht="15.75" x14ac:dyDescent="0.25">
      <c r="A546" t="str">
        <f>B546&amp;" "&amp;C546</f>
        <v>Ostap Safin</v>
      </c>
      <c r="B546" t="str">
        <f>RIGHT(D546,(LEN(D546)-1)-SEARCH(",",D546,1))</f>
        <v>Ostap</v>
      </c>
      <c r="C546" t="str">
        <f>LEFT(D546,SEARCH(",",D546,1)-1)</f>
        <v>Safin</v>
      </c>
      <c r="D546" s="39" t="s">
        <v>2338</v>
      </c>
      <c r="E546" s="30" t="s">
        <v>18</v>
      </c>
      <c r="F546" s="35" t="s">
        <v>395</v>
      </c>
      <c r="G546" s="35" t="s">
        <v>2614</v>
      </c>
      <c r="H546" s="35" t="s">
        <v>2619</v>
      </c>
      <c r="I546" s="35">
        <v>20</v>
      </c>
      <c r="J546" s="35">
        <f>VALUE(COUNTIF(Validation!$A$2:$H$47,D546))</f>
        <v>0</v>
      </c>
      <c r="K546" s="361">
        <f>IF(OR(M546="RFA",M546="UFA",M546="",M546=0),0,M546)</f>
        <v>879167</v>
      </c>
      <c r="L546" s="361">
        <f>IF(OR(N546="RFA",N546="UFA",N546="",N546=0),0,N546)</f>
        <v>879167</v>
      </c>
      <c r="M546" s="358">
        <v>879167</v>
      </c>
      <c r="N546" s="358">
        <v>879167</v>
      </c>
      <c r="O546" s="358">
        <v>879167</v>
      </c>
      <c r="P546" s="358" t="s">
        <v>8</v>
      </c>
      <c r="Q546" s="358">
        <v>0</v>
      </c>
      <c r="R546" s="358">
        <v>0</v>
      </c>
      <c r="S546" s="358">
        <v>0</v>
      </c>
      <c r="T546" s="35">
        <f>COUNTIF(M546:S546,"&gt;0")</f>
        <v>3</v>
      </c>
      <c r="V546">
        <f t="shared" si="24"/>
        <v>1</v>
      </c>
      <c r="W546" s="35">
        <f t="shared" si="25"/>
        <v>1</v>
      </c>
      <c r="X546">
        <f t="shared" si="26"/>
        <v>1</v>
      </c>
    </row>
    <row r="547" spans="1:24" ht="15.75" x14ac:dyDescent="0.25">
      <c r="A547" t="str">
        <f>B547&amp;" "&amp;C547</f>
        <v>Tyler Benson</v>
      </c>
      <c r="B547" t="str">
        <f>RIGHT(D547,(LEN(D547)-1)-SEARCH(",",D547,1))</f>
        <v>Tyler</v>
      </c>
      <c r="C547" t="str">
        <f>LEFT(D547,SEARCH(",",D547,1)-1)</f>
        <v>Benson</v>
      </c>
      <c r="D547" s="39" t="s">
        <v>2335</v>
      </c>
      <c r="E547" s="30" t="s">
        <v>18</v>
      </c>
      <c r="F547" s="35" t="s">
        <v>395</v>
      </c>
      <c r="G547" s="35" t="s">
        <v>2613</v>
      </c>
      <c r="H547" s="35" t="s">
        <v>2619</v>
      </c>
      <c r="I547" s="35">
        <v>21</v>
      </c>
      <c r="J547" s="35">
        <f>VALUE(COUNTIF(Validation!$A$2:$H$47,D547))</f>
        <v>0</v>
      </c>
      <c r="K547" s="361">
        <f>IF(OR(M547="RFA",M547="UFA",M547="",M547=0),0,M547)</f>
        <v>863333</v>
      </c>
      <c r="L547" s="361">
        <f>IF(OR(N547="RFA",N547="UFA",N547="",N547=0),0,N547)</f>
        <v>863333</v>
      </c>
      <c r="M547" s="358">
        <v>863333</v>
      </c>
      <c r="N547" s="358">
        <v>863333</v>
      </c>
      <c r="O547" s="358" t="s">
        <v>8</v>
      </c>
      <c r="P547" s="358">
        <v>0</v>
      </c>
      <c r="Q547" s="358">
        <v>0</v>
      </c>
      <c r="R547" s="358">
        <v>0</v>
      </c>
      <c r="S547" s="358">
        <v>0</v>
      </c>
      <c r="T547" s="35">
        <f>COUNTIF(M547:S547,"&gt;0")</f>
        <v>2</v>
      </c>
      <c r="V547">
        <f t="shared" si="24"/>
        <v>1</v>
      </c>
      <c r="W547" s="35">
        <f t="shared" si="25"/>
        <v>1</v>
      </c>
      <c r="X547">
        <f t="shared" si="26"/>
        <v>1</v>
      </c>
    </row>
    <row r="548" spans="1:24" ht="15.75" x14ac:dyDescent="0.25">
      <c r="A548" t="str">
        <f>B548&amp;" "&amp;C548</f>
        <v>Dmitri Samorukov</v>
      </c>
      <c r="B548" t="str">
        <f>RIGHT(D548,(LEN(D548)-1)-SEARCH(",",D548,1))</f>
        <v>Dmitri</v>
      </c>
      <c r="C548" t="str">
        <f>LEFT(D548,SEARCH(",",D548,1)-1)</f>
        <v>Samorukov</v>
      </c>
      <c r="D548" s="39" t="s">
        <v>2332</v>
      </c>
      <c r="E548" s="30" t="s">
        <v>18</v>
      </c>
      <c r="F548" s="35" t="s">
        <v>395</v>
      </c>
      <c r="G548" s="35" t="s">
        <v>2618</v>
      </c>
      <c r="H548" s="35" t="s">
        <v>2619</v>
      </c>
      <c r="I548" s="35">
        <v>20</v>
      </c>
      <c r="J548" s="35">
        <f>VALUE(COUNTIF(Validation!$A$2:$H$47,D548))</f>
        <v>0</v>
      </c>
      <c r="K548" s="361">
        <f>IF(OR(M548="RFA",M548="UFA",M548="",M548=0),0,M548)</f>
        <v>863333</v>
      </c>
      <c r="L548" s="361">
        <f>IF(OR(N548="RFA",N548="UFA",N548="",N548=0),0,N548)</f>
        <v>863333</v>
      </c>
      <c r="M548" s="358">
        <v>863333</v>
      </c>
      <c r="N548" s="358">
        <v>863333</v>
      </c>
      <c r="O548" s="358">
        <v>863333</v>
      </c>
      <c r="P548" s="358" t="s">
        <v>8</v>
      </c>
      <c r="Q548" s="358">
        <v>0</v>
      </c>
      <c r="R548" s="358">
        <v>0</v>
      </c>
      <c r="S548" s="358">
        <v>0</v>
      </c>
      <c r="T548" s="35">
        <f>COUNTIF(M548:S548,"&gt;0")</f>
        <v>3</v>
      </c>
      <c r="V548">
        <f t="shared" si="24"/>
        <v>1</v>
      </c>
      <c r="W548" s="35">
        <f t="shared" si="25"/>
        <v>1</v>
      </c>
      <c r="X548">
        <f t="shared" si="26"/>
        <v>1</v>
      </c>
    </row>
    <row r="549" spans="1:24" ht="15.75" x14ac:dyDescent="0.25">
      <c r="A549" t="str">
        <f>B549&amp;" "&amp;C549</f>
        <v>Caleb Jones</v>
      </c>
      <c r="B549" t="str">
        <f>RIGHT(D549,(LEN(D549)-1)-SEARCH(",",D549,1))</f>
        <v>Caleb</v>
      </c>
      <c r="C549" t="str">
        <f>LEFT(D549,SEARCH(",",D549,1)-1)</f>
        <v>Jones</v>
      </c>
      <c r="D549" s="39" t="s">
        <v>2343</v>
      </c>
      <c r="E549" s="30" t="s">
        <v>18</v>
      </c>
      <c r="F549" s="35" t="s">
        <v>395</v>
      </c>
      <c r="G549" s="35" t="s">
        <v>2618</v>
      </c>
      <c r="H549" s="35" t="s">
        <v>2619</v>
      </c>
      <c r="I549" s="35">
        <v>22</v>
      </c>
      <c r="J549" s="35">
        <f>VALUE(COUNTIF(Validation!$A$2:$H$47,D549))</f>
        <v>0</v>
      </c>
      <c r="K549" s="361">
        <f>IF(OR(M549="RFA",M549="UFA",M549="",M549=0),0,M549)</f>
        <v>815000</v>
      </c>
      <c r="L549" s="361">
        <f>IF(OR(N549="RFA",N549="UFA",N549="",N549=0),0,N549)</f>
        <v>0</v>
      </c>
      <c r="M549" s="358">
        <v>815000</v>
      </c>
      <c r="N549" s="358" t="s">
        <v>8</v>
      </c>
      <c r="O549" s="358">
        <v>0</v>
      </c>
      <c r="P549" s="358">
        <v>0</v>
      </c>
      <c r="Q549" s="358">
        <v>0</v>
      </c>
      <c r="R549" s="358">
        <v>0</v>
      </c>
      <c r="S549" s="358">
        <v>0</v>
      </c>
      <c r="T549" s="35">
        <f>COUNTIF(M549:S549,"&gt;0")</f>
        <v>1</v>
      </c>
      <c r="V549">
        <f t="shared" si="24"/>
        <v>1</v>
      </c>
      <c r="W549" s="35">
        <f t="shared" si="25"/>
        <v>1</v>
      </c>
      <c r="X549">
        <f t="shared" si="26"/>
        <v>0</v>
      </c>
    </row>
    <row r="550" spans="1:24" ht="15.75" x14ac:dyDescent="0.25">
      <c r="A550" t="str">
        <f>B550&amp;" "&amp;C550</f>
        <v>Ethan Bear</v>
      </c>
      <c r="B550" t="str">
        <f>RIGHT(D550,(LEN(D550)-1)-SEARCH(",",D550,1))</f>
        <v>Ethan</v>
      </c>
      <c r="C550" t="str">
        <f>LEFT(D550,SEARCH(",",D550,1)-1)</f>
        <v>Bear</v>
      </c>
      <c r="D550" s="39" t="s">
        <v>2344</v>
      </c>
      <c r="E550" s="30" t="s">
        <v>18</v>
      </c>
      <c r="F550" s="35" t="s">
        <v>395</v>
      </c>
      <c r="G550" s="35" t="s">
        <v>2617</v>
      </c>
      <c r="H550" s="35" t="s">
        <v>2619</v>
      </c>
      <c r="I550" s="35">
        <v>22</v>
      </c>
      <c r="J550" s="35">
        <f>VALUE(COUNTIF(Validation!$A$2:$H$47,D550))</f>
        <v>0</v>
      </c>
      <c r="K550" s="361">
        <f>IF(OR(M550="RFA",M550="UFA",M550="",M550=0),0,M550)</f>
        <v>798333</v>
      </c>
      <c r="L550" s="361">
        <f>IF(OR(N550="RFA",N550="UFA",N550="",N550=0),0,N550)</f>
        <v>0</v>
      </c>
      <c r="M550" s="358">
        <v>798333</v>
      </c>
      <c r="N550" s="358" t="s">
        <v>8</v>
      </c>
      <c r="O550" s="358">
        <v>0</v>
      </c>
      <c r="P550" s="358">
        <v>0</v>
      </c>
      <c r="Q550" s="358">
        <v>0</v>
      </c>
      <c r="R550" s="358">
        <v>0</v>
      </c>
      <c r="S550" s="358">
        <v>0</v>
      </c>
      <c r="T550" s="35">
        <f>COUNTIF(M550:S550,"&gt;0")</f>
        <v>1</v>
      </c>
      <c r="V550">
        <f t="shared" si="24"/>
        <v>1</v>
      </c>
      <c r="W550" s="35">
        <f t="shared" si="25"/>
        <v>1</v>
      </c>
      <c r="X550">
        <f t="shared" si="26"/>
        <v>0</v>
      </c>
    </row>
    <row r="551" spans="1:24" ht="15.75" x14ac:dyDescent="0.25">
      <c r="A551" t="str">
        <f>B551&amp;" "&amp;C551</f>
        <v>William Lagesson</v>
      </c>
      <c r="B551" t="str">
        <f>RIGHT(D551,(LEN(D551)-1)-SEARCH(",",D551,1))</f>
        <v>William</v>
      </c>
      <c r="C551" t="str">
        <f>LEFT(D551,SEARCH(",",D551,1)-1)</f>
        <v>Lagesson</v>
      </c>
      <c r="D551" s="39" t="s">
        <v>2341</v>
      </c>
      <c r="E551" s="30" t="s">
        <v>18</v>
      </c>
      <c r="F551" s="35" t="s">
        <v>395</v>
      </c>
      <c r="G551" s="35" t="s">
        <v>2618</v>
      </c>
      <c r="H551" s="35" t="s">
        <v>2619</v>
      </c>
      <c r="I551" s="35">
        <v>23</v>
      </c>
      <c r="J551" s="35">
        <f>VALUE(COUNTIF(Validation!$A$2:$H$47,D551))</f>
        <v>0</v>
      </c>
      <c r="K551" s="361">
        <f>IF(OR(M551="RFA",M551="UFA",M551="",M551=0),0,M551)</f>
        <v>758333</v>
      </c>
      <c r="L551" s="361">
        <f>IF(OR(N551="RFA",N551="UFA",N551="",N551=0),0,N551)</f>
        <v>0</v>
      </c>
      <c r="M551" s="358">
        <v>758333</v>
      </c>
      <c r="N551" s="358" t="s">
        <v>8</v>
      </c>
      <c r="O551" s="358">
        <v>0</v>
      </c>
      <c r="P551" s="358">
        <v>0</v>
      </c>
      <c r="Q551" s="358">
        <v>0</v>
      </c>
      <c r="R551" s="358">
        <v>0</v>
      </c>
      <c r="S551" s="358">
        <v>0</v>
      </c>
      <c r="T551" s="35">
        <f>COUNTIF(M551:S551,"&gt;0")</f>
        <v>1</v>
      </c>
      <c r="V551">
        <f t="shared" si="24"/>
        <v>1</v>
      </c>
      <c r="W551" s="35">
        <f t="shared" si="25"/>
        <v>1</v>
      </c>
      <c r="X551">
        <f t="shared" si="26"/>
        <v>0</v>
      </c>
    </row>
    <row r="552" spans="1:24" ht="15.75" x14ac:dyDescent="0.25">
      <c r="A552" t="str">
        <f>B552&amp;" "&amp;C552</f>
        <v>Tomas Jurco</v>
      </c>
      <c r="B552" t="str">
        <f>RIGHT(D552,(LEN(D552)-1)-SEARCH(",",D552,1))</f>
        <v>Tomas</v>
      </c>
      <c r="C552" t="str">
        <f>LEFT(D552,SEARCH(",",D552,1)-1)</f>
        <v>Jurco</v>
      </c>
      <c r="D552" s="39" t="s">
        <v>2680</v>
      </c>
      <c r="E552" s="30" t="s">
        <v>18</v>
      </c>
      <c r="F552" s="35">
        <v>0</v>
      </c>
      <c r="G552" s="35" t="s">
        <v>2614</v>
      </c>
      <c r="H552" s="35" t="s">
        <v>2612</v>
      </c>
      <c r="I552" s="35">
        <v>26</v>
      </c>
      <c r="J552" s="35">
        <f>VALUE(COUNTIF(Validation!$A$2:$H$47,D552))</f>
        <v>0</v>
      </c>
      <c r="K552" s="361">
        <f>IF(OR(M552="RFA",M552="UFA",M552="",M552=0),0,M552)</f>
        <v>750000</v>
      </c>
      <c r="L552" s="361">
        <f>IF(OR(N552="RFA",N552="UFA",N552="",N552=0),0,N552)</f>
        <v>0</v>
      </c>
      <c r="M552" s="358">
        <v>750000</v>
      </c>
      <c r="N552" s="358" t="s">
        <v>7</v>
      </c>
      <c r="O552" s="358">
        <v>0</v>
      </c>
      <c r="P552" s="358">
        <v>0</v>
      </c>
      <c r="Q552" s="358">
        <v>0</v>
      </c>
      <c r="R552" s="358">
        <v>0</v>
      </c>
      <c r="S552" s="358">
        <v>0</v>
      </c>
      <c r="T552" s="35">
        <f>COUNTIF(M552:S552,"&gt;0")</f>
        <v>1</v>
      </c>
      <c r="V552">
        <f t="shared" si="24"/>
        <v>1</v>
      </c>
      <c r="W552" s="35">
        <f t="shared" si="25"/>
        <v>0</v>
      </c>
      <c r="X552">
        <f t="shared" si="26"/>
        <v>0</v>
      </c>
    </row>
    <row r="553" spans="1:24" ht="15.75" x14ac:dyDescent="0.25">
      <c r="A553" t="str">
        <f>B553&amp;" "&amp;C553</f>
        <v>Logan Day</v>
      </c>
      <c r="B553" t="str">
        <f>RIGHT(D553,(LEN(D553)-1)-SEARCH(",",D553,1))</f>
        <v>Logan</v>
      </c>
      <c r="C553" t="str">
        <f>LEFT(D553,SEARCH(",",D553,1)-1)</f>
        <v>Day</v>
      </c>
      <c r="D553" s="39" t="s">
        <v>2686</v>
      </c>
      <c r="E553" s="30" t="s">
        <v>18</v>
      </c>
      <c r="F553" s="35" t="s">
        <v>395</v>
      </c>
      <c r="G553" s="35" t="s">
        <v>82</v>
      </c>
      <c r="H553" s="35" t="s">
        <v>2619</v>
      </c>
      <c r="I553" s="35">
        <v>24</v>
      </c>
      <c r="J553" s="35">
        <f>VALUE(COUNTIF(Validation!$A$2:$H$47,D553))</f>
        <v>0</v>
      </c>
      <c r="K553" s="361">
        <f>IF(OR(M553="RFA",M553="UFA",M553="",M553=0),0,M553)</f>
        <v>750000</v>
      </c>
      <c r="L553" s="361">
        <f>IF(OR(N553="RFA",N553="UFA",N553="",N553=0),0,N553)</f>
        <v>0</v>
      </c>
      <c r="M553" s="358">
        <v>750000</v>
      </c>
      <c r="N553" s="358" t="s">
        <v>8</v>
      </c>
      <c r="O553" s="358">
        <v>0</v>
      </c>
      <c r="P553" s="358">
        <v>0</v>
      </c>
      <c r="Q553" s="358">
        <v>0</v>
      </c>
      <c r="R553" s="358">
        <v>0</v>
      </c>
      <c r="S553" s="358">
        <v>0</v>
      </c>
      <c r="T553" s="35">
        <f>COUNTIF(M553:S553,"&gt;0")</f>
        <v>1</v>
      </c>
      <c r="V553">
        <f t="shared" si="24"/>
        <v>1</v>
      </c>
      <c r="W553" s="35">
        <f t="shared" si="25"/>
        <v>1</v>
      </c>
      <c r="X553">
        <f t="shared" si="26"/>
        <v>0</v>
      </c>
    </row>
    <row r="554" spans="1:24" ht="15.75" x14ac:dyDescent="0.25">
      <c r="A554" t="str">
        <f>B554&amp;" "&amp;C554</f>
        <v>Brad Malone</v>
      </c>
      <c r="B554" t="str">
        <f>RIGHT(D554,(LEN(D554)-1)-SEARCH(",",D554,1))</f>
        <v>Brad</v>
      </c>
      <c r="C554" t="str">
        <f>LEFT(D554,SEARCH(",",D554,1)-1)</f>
        <v>Malone</v>
      </c>
      <c r="D554" s="39" t="s">
        <v>2348</v>
      </c>
      <c r="E554" s="30" t="s">
        <v>18</v>
      </c>
      <c r="F554" s="35">
        <v>0</v>
      </c>
      <c r="G554" s="35" t="s">
        <v>2626</v>
      </c>
      <c r="H554" s="35" t="s">
        <v>2619</v>
      </c>
      <c r="I554" s="35">
        <v>30</v>
      </c>
      <c r="J554" s="35">
        <f>VALUE(COUNTIF(Validation!$A$2:$H$47,D554))</f>
        <v>0</v>
      </c>
      <c r="K554" s="361">
        <f>IF(OR(M554="RFA",M554="UFA",M554="",M554=0),0,M554)</f>
        <v>700000</v>
      </c>
      <c r="L554" s="361">
        <f>IF(OR(N554="RFA",N554="UFA",N554="",N554=0),0,N554)</f>
        <v>0</v>
      </c>
      <c r="M554" s="358">
        <v>700000</v>
      </c>
      <c r="N554" s="358" t="s">
        <v>7</v>
      </c>
      <c r="O554" s="358">
        <v>0</v>
      </c>
      <c r="P554" s="358">
        <v>0</v>
      </c>
      <c r="Q554" s="358">
        <v>0</v>
      </c>
      <c r="R554" s="358">
        <v>0</v>
      </c>
      <c r="S554" s="358">
        <v>0</v>
      </c>
      <c r="T554" s="35">
        <f>COUNTIF(M554:S554,"&gt;0")</f>
        <v>1</v>
      </c>
      <c r="V554">
        <f t="shared" si="24"/>
        <v>1</v>
      </c>
      <c r="W554" s="35">
        <f t="shared" si="25"/>
        <v>0</v>
      </c>
      <c r="X554">
        <f t="shared" si="26"/>
        <v>0</v>
      </c>
    </row>
    <row r="555" spans="1:24" ht="15.75" x14ac:dyDescent="0.25">
      <c r="A555" t="str">
        <f>B555&amp;" "&amp;C555</f>
        <v>Joseph Gambardella</v>
      </c>
      <c r="B555" t="str">
        <f>RIGHT(D555,(LEN(D555)-1)-SEARCH(",",D555,1))</f>
        <v>Joseph</v>
      </c>
      <c r="C555" t="str">
        <f>LEFT(D555,SEARCH(",",D555,1)-1)</f>
        <v>Gambardella</v>
      </c>
      <c r="D555" s="39" t="s">
        <v>2342</v>
      </c>
      <c r="E555" s="30" t="s">
        <v>18</v>
      </c>
      <c r="F555" s="35">
        <v>0</v>
      </c>
      <c r="G555" s="35" t="s">
        <v>2613</v>
      </c>
      <c r="H555" s="35" t="s">
        <v>2619</v>
      </c>
      <c r="I555" s="35">
        <v>25</v>
      </c>
      <c r="J555" s="35">
        <f>VALUE(COUNTIF(Validation!$A$2:$H$47,D555))</f>
        <v>0</v>
      </c>
      <c r="K555" s="361">
        <f>IF(OR(M555="RFA",M555="UFA",M555="",M555=0),0,M555)</f>
        <v>700000</v>
      </c>
      <c r="L555" s="361">
        <f>IF(OR(N555="RFA",N555="UFA",N555="",N555=0),0,N555)</f>
        <v>700000</v>
      </c>
      <c r="M555" s="358">
        <v>700000</v>
      </c>
      <c r="N555" s="358">
        <v>700000</v>
      </c>
      <c r="O555" s="358" t="s">
        <v>7</v>
      </c>
      <c r="P555" s="358">
        <v>0</v>
      </c>
      <c r="Q555" s="358">
        <v>0</v>
      </c>
      <c r="R555" s="358">
        <v>0</v>
      </c>
      <c r="S555" s="358">
        <v>0</v>
      </c>
      <c r="T555" s="35">
        <f>COUNTIF(M555:S555,"&gt;0")</f>
        <v>2</v>
      </c>
      <c r="V555">
        <f t="shared" si="24"/>
        <v>1</v>
      </c>
      <c r="W555" s="35">
        <f t="shared" si="25"/>
        <v>0</v>
      </c>
      <c r="X555">
        <f t="shared" si="26"/>
        <v>1</v>
      </c>
    </row>
    <row r="556" spans="1:24" ht="15.75" x14ac:dyDescent="0.25">
      <c r="A556" t="str">
        <f>B556&amp;" "&amp;C556</f>
        <v>Patrick Russell</v>
      </c>
      <c r="B556" t="str">
        <f>RIGHT(D556,(LEN(D556)-1)-SEARCH(",",D556,1))</f>
        <v>Patrick</v>
      </c>
      <c r="C556" t="str">
        <f>LEFT(D556,SEARCH(",",D556,1)-1)</f>
        <v>Russell</v>
      </c>
      <c r="D556" s="39" t="s">
        <v>2345</v>
      </c>
      <c r="E556" s="30" t="s">
        <v>18</v>
      </c>
      <c r="F556" s="35">
        <v>0</v>
      </c>
      <c r="G556" s="35" t="s">
        <v>2611</v>
      </c>
      <c r="H556" s="35" t="s">
        <v>2619</v>
      </c>
      <c r="I556" s="35">
        <v>26</v>
      </c>
      <c r="J556" s="35">
        <f>VALUE(COUNTIF(Validation!$A$2:$H$47,D556))</f>
        <v>0</v>
      </c>
      <c r="K556" s="361">
        <f>IF(OR(M556="RFA",M556="UFA",M556="",M556=0),0,M556)</f>
        <v>700000</v>
      </c>
      <c r="L556" s="361">
        <f>IF(OR(N556="RFA",N556="UFA",N556="",N556=0),0,N556)</f>
        <v>0</v>
      </c>
      <c r="M556" s="358">
        <v>700000</v>
      </c>
      <c r="N556" s="358" t="s">
        <v>7</v>
      </c>
      <c r="O556" s="358">
        <v>0</v>
      </c>
      <c r="P556" s="358">
        <v>0</v>
      </c>
      <c r="Q556" s="358">
        <v>0</v>
      </c>
      <c r="R556" s="358">
        <v>0</v>
      </c>
      <c r="S556" s="358">
        <v>0</v>
      </c>
      <c r="T556" s="35">
        <f>COUNTIF(M556:S556,"&gt;0")</f>
        <v>1</v>
      </c>
      <c r="V556">
        <f t="shared" si="24"/>
        <v>1</v>
      </c>
      <c r="W556" s="35">
        <f t="shared" si="25"/>
        <v>0</v>
      </c>
      <c r="X556">
        <f t="shared" si="26"/>
        <v>0</v>
      </c>
    </row>
    <row r="557" spans="1:24" ht="15.75" x14ac:dyDescent="0.25">
      <c r="A557" t="str">
        <f>B557&amp;" "&amp;C557</f>
        <v>Shane Starrett</v>
      </c>
      <c r="B557" t="str">
        <f>RIGHT(D557,(LEN(D557)-1)-SEARCH(",",D557,1))</f>
        <v>Shane</v>
      </c>
      <c r="C557" t="str">
        <f>LEFT(D557,SEARCH(",",D557,1)-1)</f>
        <v>Starrett</v>
      </c>
      <c r="D557" s="39" t="s">
        <v>2333</v>
      </c>
      <c r="E557" s="30" t="s">
        <v>18</v>
      </c>
      <c r="F557" s="35">
        <v>0</v>
      </c>
      <c r="G557" s="35" t="s">
        <v>128</v>
      </c>
      <c r="H557" s="35" t="s">
        <v>2619</v>
      </c>
      <c r="I557" s="35">
        <v>24</v>
      </c>
      <c r="J557" s="35">
        <f>VALUE(COUNTIF(Validation!$A$2:$H$47,D557))</f>
        <v>0</v>
      </c>
      <c r="K557" s="361">
        <f>IF(OR(M557="RFA",M557="UFA",M557="",M557=0),0,M557)</f>
        <v>700000</v>
      </c>
      <c r="L557" s="361">
        <f>IF(OR(N557="RFA",N557="UFA",N557="",N557=0),0,N557)</f>
        <v>0</v>
      </c>
      <c r="M557" s="358">
        <v>700000</v>
      </c>
      <c r="N557" s="358" t="s">
        <v>8</v>
      </c>
      <c r="O557" s="358">
        <v>0</v>
      </c>
      <c r="P557" s="358">
        <v>0</v>
      </c>
      <c r="Q557" s="358">
        <v>0</v>
      </c>
      <c r="R557" s="358">
        <v>0</v>
      </c>
      <c r="S557" s="358">
        <v>0</v>
      </c>
      <c r="T557" s="35">
        <f>COUNTIF(M557:S557,"&gt;0")</f>
        <v>1</v>
      </c>
      <c r="V557">
        <f t="shared" si="24"/>
        <v>1</v>
      </c>
      <c r="W557" s="35">
        <f t="shared" si="25"/>
        <v>0</v>
      </c>
      <c r="X557">
        <f t="shared" si="26"/>
        <v>0</v>
      </c>
    </row>
    <row r="558" spans="1:24" ht="15.75" x14ac:dyDescent="0.25">
      <c r="A558" t="str">
        <f>B558&amp;" "&amp;C558</f>
        <v>Josh Currie</v>
      </c>
      <c r="B558" t="str">
        <f>RIGHT(D558,(LEN(D558)-1)-SEARCH(",",D558,1))</f>
        <v>Josh</v>
      </c>
      <c r="C558" t="str">
        <f>LEFT(D558,SEARCH(",",D558,1)-1)</f>
        <v>Currie</v>
      </c>
      <c r="D558" s="39" t="s">
        <v>2346</v>
      </c>
      <c r="E558" s="30" t="s">
        <v>18</v>
      </c>
      <c r="F558" s="35">
        <v>0</v>
      </c>
      <c r="G558" s="35" t="s">
        <v>2627</v>
      </c>
      <c r="H558" s="35" t="s">
        <v>2619</v>
      </c>
      <c r="I558" s="35">
        <v>26</v>
      </c>
      <c r="J558" s="35">
        <f>VALUE(COUNTIF(Validation!$A$2:$H$47,D558))</f>
        <v>0</v>
      </c>
      <c r="K558" s="361">
        <f>IF(OR(M558="RFA",M558="UFA",M558="",M558=0),0,M558)</f>
        <v>687500</v>
      </c>
      <c r="L558" s="361">
        <f>IF(OR(N558="RFA",N558="UFA",N558="",N558=0),0,N558)</f>
        <v>0</v>
      </c>
      <c r="M558" s="358">
        <v>687500</v>
      </c>
      <c r="N558" s="358" t="s">
        <v>7</v>
      </c>
      <c r="O558" s="358">
        <v>0</v>
      </c>
      <c r="P558" s="358">
        <v>0</v>
      </c>
      <c r="Q558" s="358">
        <v>0</v>
      </c>
      <c r="R558" s="358">
        <v>0</v>
      </c>
      <c r="S558" s="358">
        <v>0</v>
      </c>
      <c r="T558" s="35">
        <f>COUNTIF(M558:S558,"&gt;0")</f>
        <v>1</v>
      </c>
      <c r="V558">
        <f t="shared" si="24"/>
        <v>1</v>
      </c>
      <c r="W558" s="35">
        <f t="shared" si="25"/>
        <v>0</v>
      </c>
      <c r="X558">
        <f t="shared" si="26"/>
        <v>0</v>
      </c>
    </row>
    <row r="559" spans="1:24" ht="15.75" x14ac:dyDescent="0.25">
      <c r="A559" t="str">
        <f>B559&amp;" "&amp;C559</f>
        <v>Colby Cave</v>
      </c>
      <c r="B559" t="str">
        <f>RIGHT(D559,(LEN(D559)-1)-SEARCH(",",D559,1))</f>
        <v>Colby</v>
      </c>
      <c r="C559" t="str">
        <f>LEFT(D559,SEARCH(",",D559,1)-1)</f>
        <v>Cave</v>
      </c>
      <c r="D559" s="39" t="s">
        <v>1391</v>
      </c>
      <c r="E559" s="30" t="s">
        <v>18</v>
      </c>
      <c r="F559" s="35">
        <v>0</v>
      </c>
      <c r="G559" s="35" t="s">
        <v>73</v>
      </c>
      <c r="H559" s="35" t="s">
        <v>2612</v>
      </c>
      <c r="I559" s="35">
        <v>24</v>
      </c>
      <c r="J559" s="35">
        <f>VALUE(COUNTIF(Validation!$A$2:$H$47,D559))</f>
        <v>0</v>
      </c>
      <c r="K559" s="361">
        <f>IF(OR(M559="RFA",M559="UFA",M559="",M559=0),0,M559)</f>
        <v>675000</v>
      </c>
      <c r="L559" s="361">
        <f>IF(OR(N559="RFA",N559="UFA",N559="",N559=0),0,N559)</f>
        <v>0</v>
      </c>
      <c r="M559" s="358">
        <v>675000</v>
      </c>
      <c r="N559" s="358" t="s">
        <v>8</v>
      </c>
      <c r="O559" s="358">
        <v>0</v>
      </c>
      <c r="P559" s="358">
        <v>0</v>
      </c>
      <c r="Q559" s="358">
        <v>0</v>
      </c>
      <c r="R559" s="358">
        <v>0</v>
      </c>
      <c r="S559" s="358">
        <v>0</v>
      </c>
      <c r="T559" s="35">
        <f>COUNTIF(M559:S559,"&gt;0")</f>
        <v>1</v>
      </c>
      <c r="V559">
        <f t="shared" si="24"/>
        <v>1</v>
      </c>
      <c r="W559" s="35">
        <f t="shared" si="25"/>
        <v>0</v>
      </c>
      <c r="X559">
        <f t="shared" si="26"/>
        <v>0</v>
      </c>
    </row>
    <row r="560" spans="1:24" ht="15.75" x14ac:dyDescent="0.25">
      <c r="A560" t="str">
        <f>B560&amp;" "&amp;C560</f>
        <v>Keegan Lowe</v>
      </c>
      <c r="B560" t="str">
        <f>RIGHT(D560,(LEN(D560)-1)-SEARCH(",",D560,1))</f>
        <v>Keegan</v>
      </c>
      <c r="C560" t="str">
        <f>LEFT(D560,SEARCH(",",D560,1)-1)</f>
        <v>Lowe</v>
      </c>
      <c r="D560" s="39" t="s">
        <v>2347</v>
      </c>
      <c r="E560" s="30" t="s">
        <v>18</v>
      </c>
      <c r="F560" s="35">
        <v>0</v>
      </c>
      <c r="G560" s="35" t="s">
        <v>2618</v>
      </c>
      <c r="H560" s="35" t="s">
        <v>2619</v>
      </c>
      <c r="I560" s="35">
        <v>26</v>
      </c>
      <c r="J560" s="35">
        <f>VALUE(COUNTIF(Validation!$A$2:$H$47,D560))</f>
        <v>0</v>
      </c>
      <c r="K560" s="361">
        <f>IF(OR(M560="RFA",M560="UFA",M560="",M560=0),0,M560)</f>
        <v>675000</v>
      </c>
      <c r="L560" s="361">
        <f>IF(OR(N560="RFA",N560="UFA",N560="",N560=0),0,N560)</f>
        <v>0</v>
      </c>
      <c r="M560" s="358">
        <v>675000</v>
      </c>
      <c r="N560" s="358" t="s">
        <v>7</v>
      </c>
      <c r="O560" s="358">
        <v>0</v>
      </c>
      <c r="P560" s="358">
        <v>0</v>
      </c>
      <c r="Q560" s="358">
        <v>0</v>
      </c>
      <c r="R560" s="358">
        <v>0</v>
      </c>
      <c r="S560" s="358">
        <v>0</v>
      </c>
      <c r="T560" s="35">
        <f>COUNTIF(M560:S560,"&gt;0")</f>
        <v>1</v>
      </c>
      <c r="V560">
        <f t="shared" si="24"/>
        <v>1</v>
      </c>
      <c r="W560" s="35">
        <f t="shared" si="25"/>
        <v>0</v>
      </c>
      <c r="X560">
        <f t="shared" si="26"/>
        <v>0</v>
      </c>
    </row>
    <row r="561" spans="1:24" ht="15.75" x14ac:dyDescent="0.25">
      <c r="A561" t="str">
        <f>B561&amp;" "&amp;C561</f>
        <v>Jesse Puljujärvi</v>
      </c>
      <c r="B561" t="str">
        <f>RIGHT(D561,(LEN(D561)-1)-SEARCH(",",D561,1))</f>
        <v>Jesse</v>
      </c>
      <c r="C561" t="str">
        <f>LEFT(D561,SEARCH(",",D561,1)-1)</f>
        <v>Puljujärvi</v>
      </c>
      <c r="D561" s="39" t="s">
        <v>2317</v>
      </c>
      <c r="E561" s="30" t="s">
        <v>18</v>
      </c>
      <c r="F561" s="35">
        <v>0</v>
      </c>
      <c r="G561" s="35" t="s">
        <v>2611</v>
      </c>
      <c r="H561" s="35" t="s">
        <v>2612</v>
      </c>
      <c r="I561" s="35">
        <v>21</v>
      </c>
      <c r="J561" s="35">
        <f>VALUE(COUNTIF(Validation!$A$2:$H$47,D561))</f>
        <v>0</v>
      </c>
      <c r="K561" s="361">
        <f>IF(OR(M561="RFA",M561="UFA",M561="",M561=0),0,M561)</f>
        <v>0</v>
      </c>
      <c r="L561" s="361">
        <f>IF(OR(N561="RFA",N561="UFA",N561="",N561=0),0,N561)</f>
        <v>0</v>
      </c>
      <c r="M561" s="358" t="s">
        <v>8</v>
      </c>
      <c r="N561" s="358">
        <v>0</v>
      </c>
      <c r="O561" s="358">
        <v>0</v>
      </c>
      <c r="P561" s="358">
        <v>0</v>
      </c>
      <c r="Q561" s="358">
        <v>0</v>
      </c>
      <c r="R561" s="358">
        <v>0</v>
      </c>
      <c r="S561" s="358">
        <v>0</v>
      </c>
      <c r="T561" s="35">
        <f>COUNTIF(M561:S561,"&gt;0")</f>
        <v>0</v>
      </c>
      <c r="V561">
        <f t="shared" si="24"/>
        <v>1</v>
      </c>
      <c r="W561" s="35">
        <f t="shared" si="25"/>
        <v>0</v>
      </c>
      <c r="X561">
        <f t="shared" si="26"/>
        <v>1</v>
      </c>
    </row>
    <row r="562" spans="1:24" ht="15.75" x14ac:dyDescent="0.25">
      <c r="A562" t="str">
        <f>B562&amp;" "&amp;C562</f>
        <v>Benoit Pouliot</v>
      </c>
      <c r="B562" t="str">
        <f>RIGHT(D562,(LEN(D562)-1)-SEARCH(",",D562,1))</f>
        <v>Benoit</v>
      </c>
      <c r="C562" t="str">
        <f>LEFT(D562,SEARCH(",",D562,1)-1)</f>
        <v>Pouliot</v>
      </c>
      <c r="D562" s="39" t="s">
        <v>2682</v>
      </c>
      <c r="E562" s="30" t="s">
        <v>18</v>
      </c>
      <c r="F562" s="35">
        <v>0</v>
      </c>
      <c r="G562" s="35">
        <v>0</v>
      </c>
      <c r="H562" s="35">
        <v>0</v>
      </c>
      <c r="I562" s="35">
        <v>0</v>
      </c>
      <c r="J562" s="35">
        <f>VALUE(COUNTIF(Validation!$A$2:$H$47,D562))</f>
        <v>0</v>
      </c>
      <c r="K562" s="361">
        <f>IF(OR(M562="RFA",M562="UFA",M562="",M562=0),0,M562)</f>
        <v>0</v>
      </c>
      <c r="L562" s="361">
        <f>IF(OR(N562="RFA",N562="UFA",N562="",N562=0),0,N562)</f>
        <v>0</v>
      </c>
      <c r="M562" s="358">
        <v>0</v>
      </c>
      <c r="N562" s="358">
        <v>0</v>
      </c>
      <c r="O562" s="358">
        <v>0</v>
      </c>
      <c r="P562" s="358">
        <v>0</v>
      </c>
      <c r="Q562" s="358">
        <v>0</v>
      </c>
      <c r="R562" s="358">
        <v>0</v>
      </c>
      <c r="S562" s="358">
        <v>0</v>
      </c>
      <c r="T562" s="35">
        <f>COUNTIF(M562:S562,"&gt;0")</f>
        <v>0</v>
      </c>
      <c r="V562">
        <f t="shared" si="24"/>
        <v>1</v>
      </c>
      <c r="W562" s="35">
        <f t="shared" si="25"/>
        <v>0</v>
      </c>
      <c r="X562">
        <f t="shared" si="26"/>
        <v>1</v>
      </c>
    </row>
    <row r="563" spans="1:24" ht="15.75" x14ac:dyDescent="0.25">
      <c r="A563" t="str">
        <f>B563&amp;" "&amp;C563</f>
        <v>Eric Gryba</v>
      </c>
      <c r="B563" t="str">
        <f>RIGHT(D563,(LEN(D563)-1)-SEARCH(",",D563,1))</f>
        <v>Eric</v>
      </c>
      <c r="C563" t="str">
        <f>LEFT(D563,SEARCH(",",D563,1)-1)</f>
        <v>Gryba</v>
      </c>
      <c r="D563" s="39" t="s">
        <v>1764</v>
      </c>
      <c r="E563" s="30" t="s">
        <v>18</v>
      </c>
      <c r="F563" s="35">
        <v>0</v>
      </c>
      <c r="G563" s="35">
        <v>0</v>
      </c>
      <c r="H563" s="35">
        <v>0</v>
      </c>
      <c r="I563" s="35">
        <v>0</v>
      </c>
      <c r="J563" s="35">
        <f>VALUE(COUNTIF(Validation!$A$2:$H$47,D563))</f>
        <v>0</v>
      </c>
      <c r="K563" s="361">
        <f>IF(OR(M563="RFA",M563="UFA",M563="",M563=0),0,M563)</f>
        <v>0</v>
      </c>
      <c r="L563" s="361">
        <f>IF(OR(N563="RFA",N563="UFA",N563="",N563=0),0,N563)</f>
        <v>0</v>
      </c>
      <c r="M563" s="358">
        <v>0</v>
      </c>
      <c r="N563" s="358">
        <v>0</v>
      </c>
      <c r="O563" s="358">
        <v>0</v>
      </c>
      <c r="P563" s="358">
        <v>0</v>
      </c>
      <c r="Q563" s="358">
        <v>0</v>
      </c>
      <c r="R563" s="358">
        <v>0</v>
      </c>
      <c r="S563" s="358">
        <v>0</v>
      </c>
      <c r="T563" s="35">
        <f>COUNTIF(M563:S563,"&gt;0")</f>
        <v>0</v>
      </c>
      <c r="V563">
        <f t="shared" si="24"/>
        <v>1</v>
      </c>
      <c r="W563" s="35">
        <f t="shared" si="25"/>
        <v>0</v>
      </c>
      <c r="X563">
        <f t="shared" si="26"/>
        <v>1</v>
      </c>
    </row>
    <row r="564" spans="1:24" ht="15.75" x14ac:dyDescent="0.25">
      <c r="A564" t="str">
        <f>B564&amp;" "&amp;C564</f>
        <v>Andrej Sekera</v>
      </c>
      <c r="B564" t="str">
        <f>RIGHT(D564,(LEN(D564)-1)-SEARCH(",",D564,1))</f>
        <v>Andrej</v>
      </c>
      <c r="C564" t="str">
        <f>LEFT(D564,SEARCH(",",D564,1)-1)</f>
        <v>Sekera</v>
      </c>
      <c r="D564" s="39" t="s">
        <v>2319</v>
      </c>
      <c r="E564" s="30" t="s">
        <v>18</v>
      </c>
      <c r="F564" s="35">
        <v>0</v>
      </c>
      <c r="G564" s="35">
        <v>0</v>
      </c>
      <c r="H564" s="35">
        <v>0</v>
      </c>
      <c r="I564" s="35">
        <v>0</v>
      </c>
      <c r="J564" s="35">
        <f>VALUE(COUNTIF(Validation!$A$2:$H$47,D564))</f>
        <v>0</v>
      </c>
      <c r="K564" s="361">
        <f>IF(OR(M564="RFA",M564="UFA",M564="",M564=0),0,M564)</f>
        <v>0</v>
      </c>
      <c r="L564" s="361">
        <f>IF(OR(N564="RFA",N564="UFA",N564="",N564=0),0,N564)</f>
        <v>0</v>
      </c>
      <c r="M564" s="358">
        <v>0</v>
      </c>
      <c r="N564" s="358">
        <v>0</v>
      </c>
      <c r="O564" s="358">
        <v>0</v>
      </c>
      <c r="P564" s="358">
        <v>0</v>
      </c>
      <c r="Q564" s="358">
        <v>0</v>
      </c>
      <c r="R564" s="358">
        <v>0</v>
      </c>
      <c r="S564" s="358">
        <v>0</v>
      </c>
      <c r="T564" s="35">
        <f>COUNTIF(M564:S564,"&gt;0")</f>
        <v>0</v>
      </c>
      <c r="V564">
        <f t="shared" si="24"/>
        <v>2</v>
      </c>
      <c r="W564" s="35">
        <f t="shared" si="25"/>
        <v>0</v>
      </c>
      <c r="X564">
        <f t="shared" si="26"/>
        <v>1</v>
      </c>
    </row>
    <row r="565" spans="1:24" ht="15.75" x14ac:dyDescent="0.25">
      <c r="A565" t="str">
        <f>B565&amp;" "&amp;C565</f>
        <v>Sergei Bobrovsky</v>
      </c>
      <c r="B565" t="str">
        <f>RIGHT(D565,(LEN(D565)-1)-SEARCH(",",D565,1))</f>
        <v>Sergei</v>
      </c>
      <c r="C565" t="str">
        <f>LEFT(D565,SEARCH(",",D565,1)-1)</f>
        <v>Bobrovsky</v>
      </c>
      <c r="D565" s="39" t="s">
        <v>1711</v>
      </c>
      <c r="E565" s="30" t="s">
        <v>2718</v>
      </c>
      <c r="F565" s="35" t="s">
        <v>429</v>
      </c>
      <c r="G565" s="35" t="s">
        <v>128</v>
      </c>
      <c r="H565" s="35" t="s">
        <v>2612</v>
      </c>
      <c r="I565" s="35">
        <v>30</v>
      </c>
      <c r="J565" s="35">
        <f>VALUE(COUNTIF(Validation!$A$2:$H$47,D565))</f>
        <v>0</v>
      </c>
      <c r="K565" s="361">
        <f>IF(OR(M565="RFA",M565="UFA",M565="",M565=0),0,M565)</f>
        <v>10000000</v>
      </c>
      <c r="L565" s="361">
        <f>IF(OR(N565="RFA",N565="UFA",N565="",N565=0),0,N565)</f>
        <v>10000000</v>
      </c>
      <c r="M565" s="358">
        <v>10000000</v>
      </c>
      <c r="N565" s="358">
        <v>10000000</v>
      </c>
      <c r="O565" s="358">
        <v>10000000</v>
      </c>
      <c r="P565" s="358">
        <v>10000000</v>
      </c>
      <c r="Q565" s="358">
        <v>10000000</v>
      </c>
      <c r="R565" s="358">
        <v>10000000</v>
      </c>
      <c r="S565" s="358">
        <v>10000000</v>
      </c>
      <c r="T565" s="35">
        <f>COUNTIF(M565:S565,"&gt;0")</f>
        <v>7</v>
      </c>
      <c r="V565">
        <f t="shared" si="24"/>
        <v>1</v>
      </c>
      <c r="W565" s="35">
        <f t="shared" si="25"/>
        <v>0</v>
      </c>
      <c r="X565">
        <f t="shared" si="26"/>
        <v>1</v>
      </c>
    </row>
    <row r="566" spans="1:24" ht="15.75" x14ac:dyDescent="0.25">
      <c r="A566" t="str">
        <f>B566&amp;" "&amp;C566</f>
        <v>Aaron Ekblad</v>
      </c>
      <c r="B566" t="str">
        <f>RIGHT(D566,(LEN(D566)-1)-SEARCH(",",D566,1))</f>
        <v>Aaron</v>
      </c>
      <c r="C566" t="str">
        <f>LEFT(D566,SEARCH(",",D566,1)-1)</f>
        <v>Ekblad</v>
      </c>
      <c r="D566" s="39" t="s">
        <v>2933</v>
      </c>
      <c r="E566" s="30" t="s">
        <v>2718</v>
      </c>
      <c r="F566" s="35">
        <v>0</v>
      </c>
      <c r="G566" s="35" t="s">
        <v>2617</v>
      </c>
      <c r="H566" s="35" t="s">
        <v>2612</v>
      </c>
      <c r="I566" s="35">
        <v>23</v>
      </c>
      <c r="J566" s="35">
        <f>VALUE(COUNTIF(Validation!$A$2:$H$47,D566))</f>
        <v>0</v>
      </c>
      <c r="K566" s="361">
        <f>IF(OR(M566="RFA",M566="UFA",M566="",M566=0),0,M566)</f>
        <v>7500000</v>
      </c>
      <c r="L566" s="361">
        <f>IF(OR(N566="RFA",N566="UFA",N566="",N566=0),0,N566)</f>
        <v>7500000</v>
      </c>
      <c r="M566" s="358">
        <v>7500000</v>
      </c>
      <c r="N566" s="358">
        <v>7500000</v>
      </c>
      <c r="O566" s="358">
        <v>7500000</v>
      </c>
      <c r="P566" s="358">
        <v>7500000</v>
      </c>
      <c r="Q566" s="358">
        <v>7500000</v>
      </c>
      <c r="R566" s="358">
        <v>7500000</v>
      </c>
      <c r="S566" s="358" t="s">
        <v>7</v>
      </c>
      <c r="T566" s="35">
        <f>COUNTIF(M566:S566,"&gt;0")</f>
        <v>6</v>
      </c>
      <c r="V566">
        <f t="shared" si="24"/>
        <v>1</v>
      </c>
      <c r="W566" s="35">
        <f t="shared" si="25"/>
        <v>0</v>
      </c>
      <c r="X566">
        <f t="shared" si="26"/>
        <v>1</v>
      </c>
    </row>
    <row r="567" spans="1:24" ht="15.75" x14ac:dyDescent="0.25">
      <c r="A567" t="str">
        <f>B567&amp;" "&amp;C567</f>
        <v>Keith Yandle</v>
      </c>
      <c r="B567" t="str">
        <f>RIGHT(D567,(LEN(D567)-1)-SEARCH(",",D567,1))</f>
        <v>Keith</v>
      </c>
      <c r="C567" t="str">
        <f>LEFT(D567,SEARCH(",",D567,1)-1)</f>
        <v>Yandle</v>
      </c>
      <c r="D567" s="39" t="s">
        <v>1480</v>
      </c>
      <c r="E567" s="30" t="s">
        <v>2718</v>
      </c>
      <c r="F567" s="35" t="s">
        <v>429</v>
      </c>
      <c r="G567" s="9" t="s">
        <v>2618</v>
      </c>
      <c r="H567" s="9" t="s">
        <v>2612</v>
      </c>
      <c r="I567" s="9">
        <v>32</v>
      </c>
      <c r="J567" s="35">
        <f>VALUE(COUNTIF(Validation!$A$2:$H$47,D567))</f>
        <v>0</v>
      </c>
      <c r="K567" s="361">
        <f>IF(OR(M567="RFA",M567="UFA",M567="",M567=0),0,M567)</f>
        <v>6350000</v>
      </c>
      <c r="L567" s="361">
        <f>IF(OR(N567="RFA",N567="UFA",N567="",N567=0),0,N567)</f>
        <v>6350000</v>
      </c>
      <c r="M567" s="358">
        <v>6350000</v>
      </c>
      <c r="N567" s="358">
        <v>6350000</v>
      </c>
      <c r="O567" s="358">
        <v>6350000</v>
      </c>
      <c r="P567" s="358">
        <v>6350000</v>
      </c>
      <c r="Q567" s="358" t="s">
        <v>7</v>
      </c>
      <c r="R567" s="358">
        <v>0</v>
      </c>
      <c r="S567" s="358">
        <v>0</v>
      </c>
      <c r="T567" s="35">
        <f>COUNTIF(M567:S567,"&gt;0")</f>
        <v>4</v>
      </c>
      <c r="V567">
        <f t="shared" si="24"/>
        <v>1</v>
      </c>
      <c r="W567" s="35">
        <f t="shared" si="25"/>
        <v>0</v>
      </c>
      <c r="X567">
        <f t="shared" si="26"/>
        <v>1</v>
      </c>
    </row>
    <row r="568" spans="1:24" ht="15.75" x14ac:dyDescent="0.25">
      <c r="A568" t="str">
        <f>B568&amp;" "&amp;C568</f>
        <v>Jonathan Huberdeau</v>
      </c>
      <c r="B568" t="str">
        <f>RIGHT(D568,(LEN(D568)-1)-SEARCH(",",D568,1))</f>
        <v>Jonathan</v>
      </c>
      <c r="C568" t="str">
        <f>LEFT(D568,SEARCH(",",D568,1)-1)</f>
        <v>Huberdeau</v>
      </c>
      <c r="D568" s="39" t="s">
        <v>1469</v>
      </c>
      <c r="E568" s="30" t="s">
        <v>2718</v>
      </c>
      <c r="F568" s="35" t="s">
        <v>429</v>
      </c>
      <c r="G568" s="35" t="s">
        <v>2623</v>
      </c>
      <c r="H568" s="35" t="s">
        <v>2612</v>
      </c>
      <c r="I568" s="35">
        <v>26</v>
      </c>
      <c r="J568" s="35">
        <f>VALUE(COUNTIF(Validation!$A$2:$H$47,D568))</f>
        <v>0</v>
      </c>
      <c r="K568" s="361">
        <f>IF(OR(M568="RFA",M568="UFA",M568="",M568=0),0,M568)</f>
        <v>5900000</v>
      </c>
      <c r="L568" s="361">
        <f>IF(OR(N568="RFA",N568="UFA",N568="",N568=0),0,N568)</f>
        <v>5900000</v>
      </c>
      <c r="M568" s="358">
        <v>5900000</v>
      </c>
      <c r="N568" s="358">
        <v>5900000</v>
      </c>
      <c r="O568" s="358">
        <v>5900000</v>
      </c>
      <c r="P568" s="358">
        <v>5900000</v>
      </c>
      <c r="Q568" s="358" t="s">
        <v>7</v>
      </c>
      <c r="R568" s="358">
        <v>0</v>
      </c>
      <c r="S568" s="358">
        <v>0</v>
      </c>
      <c r="T568" s="35">
        <f>COUNTIF(M568:S568,"&gt;0")</f>
        <v>4</v>
      </c>
      <c r="V568">
        <f t="shared" si="24"/>
        <v>1</v>
      </c>
      <c r="W568" s="35">
        <f t="shared" si="25"/>
        <v>0</v>
      </c>
      <c r="X568">
        <f t="shared" si="26"/>
        <v>1</v>
      </c>
    </row>
    <row r="569" spans="1:24" ht="15.75" x14ac:dyDescent="0.25">
      <c r="A569" t="str">
        <f>B569&amp;" "&amp;C569</f>
        <v>Aleksander Barkov</v>
      </c>
      <c r="B569" t="str">
        <f>RIGHT(D569,(LEN(D569)-1)-SEARCH(",",D569,1))</f>
        <v>Aleksander</v>
      </c>
      <c r="C569" t="str">
        <f>LEFT(D569,SEARCH(",",D569,1)-1)</f>
        <v>Barkov</v>
      </c>
      <c r="D569" s="39" t="s">
        <v>1470</v>
      </c>
      <c r="E569" s="30" t="s">
        <v>2718</v>
      </c>
      <c r="F569" s="35">
        <v>0</v>
      </c>
      <c r="G569" s="35" t="s">
        <v>73</v>
      </c>
      <c r="H569" s="35" t="s">
        <v>2612</v>
      </c>
      <c r="I569" s="35">
        <v>23</v>
      </c>
      <c r="J569" s="35">
        <f>VALUE(COUNTIF(Validation!$A$2:$H$47,D569))</f>
        <v>0</v>
      </c>
      <c r="K569" s="361">
        <f>IF(OR(M569="RFA",M569="UFA",M569="",M569=0),0,M569)</f>
        <v>5900000</v>
      </c>
      <c r="L569" s="361">
        <f>IF(OR(N569="RFA",N569="UFA",N569="",N569=0),0,N569)</f>
        <v>5900000</v>
      </c>
      <c r="M569" s="358">
        <v>5900000</v>
      </c>
      <c r="N569" s="358">
        <v>5900000</v>
      </c>
      <c r="O569" s="358">
        <v>5900000</v>
      </c>
      <c r="P569" s="358" t="s">
        <v>7</v>
      </c>
      <c r="Q569" s="358">
        <v>0</v>
      </c>
      <c r="R569" s="358">
        <v>0</v>
      </c>
      <c r="S569" s="358">
        <v>0</v>
      </c>
      <c r="T569" s="35">
        <f>COUNTIF(M569:S569,"&gt;0")</f>
        <v>3</v>
      </c>
      <c r="V569">
        <f t="shared" si="24"/>
        <v>1</v>
      </c>
      <c r="W569" s="35">
        <f t="shared" si="25"/>
        <v>0</v>
      </c>
      <c r="X569">
        <f t="shared" si="26"/>
        <v>1</v>
      </c>
    </row>
    <row r="570" spans="1:24" ht="15.75" x14ac:dyDescent="0.25">
      <c r="A570" t="str">
        <f>B570&amp;" "&amp;C570</f>
        <v>Anton Strålman</v>
      </c>
      <c r="B570" t="str">
        <f>RIGHT(D570,(LEN(D570)-1)-SEARCH(",",D570,1))</f>
        <v>Anton</v>
      </c>
      <c r="C570" t="str">
        <f>LEFT(D570,SEARCH(",",D570,1)-1)</f>
        <v>Strålman</v>
      </c>
      <c r="D570" s="39" t="s">
        <v>1587</v>
      </c>
      <c r="E570" s="30" t="s">
        <v>2718</v>
      </c>
      <c r="F570" s="35" t="s">
        <v>390</v>
      </c>
      <c r="G570" s="35" t="s">
        <v>2617</v>
      </c>
      <c r="H570" s="35" t="s">
        <v>2612</v>
      </c>
      <c r="I570" s="35">
        <v>32</v>
      </c>
      <c r="J570" s="35">
        <f>VALUE(COUNTIF(Validation!$A$2:$H$47,D570))</f>
        <v>0</v>
      </c>
      <c r="K570" s="361">
        <f>IF(OR(M570="RFA",M570="UFA",M570="",M570=0),0,M570)</f>
        <v>5500000</v>
      </c>
      <c r="L570" s="361">
        <f>IF(OR(N570="RFA",N570="UFA",N570="",N570=0),0,N570)</f>
        <v>5500000</v>
      </c>
      <c r="M570" s="358">
        <v>5500000</v>
      </c>
      <c r="N570" s="358">
        <v>5500000</v>
      </c>
      <c r="O570" s="358">
        <v>5500000</v>
      </c>
      <c r="P570" s="358" t="s">
        <v>7</v>
      </c>
      <c r="Q570" s="358">
        <v>0</v>
      </c>
      <c r="R570" s="358">
        <v>0</v>
      </c>
      <c r="S570" s="358">
        <v>0</v>
      </c>
      <c r="T570" s="35">
        <f>COUNTIF(M570:S570,"&gt;0")</f>
        <v>3</v>
      </c>
      <c r="V570">
        <f t="shared" si="24"/>
        <v>1</v>
      </c>
      <c r="W570" s="35">
        <f t="shared" si="25"/>
        <v>0</v>
      </c>
      <c r="X570">
        <f t="shared" si="26"/>
        <v>1</v>
      </c>
    </row>
    <row r="571" spans="1:24" ht="15.75" x14ac:dyDescent="0.25">
      <c r="A571" t="str">
        <f>B571&amp;" "&amp;C571</f>
        <v>Mike Hoffman</v>
      </c>
      <c r="B571" t="str">
        <f>RIGHT(D571,(LEN(D571)-1)-SEARCH(",",D571,1))</f>
        <v>Mike</v>
      </c>
      <c r="C571" t="str">
        <f>LEFT(D571,SEARCH(",",D571,1)-1)</f>
        <v>Hoffman</v>
      </c>
      <c r="D571" s="39" t="s">
        <v>1471</v>
      </c>
      <c r="E571" s="30" t="s">
        <v>2718</v>
      </c>
      <c r="F571" s="35" t="s">
        <v>390</v>
      </c>
      <c r="G571" s="35" t="s">
        <v>2614</v>
      </c>
      <c r="H571" s="35" t="s">
        <v>2612</v>
      </c>
      <c r="I571" s="35">
        <v>29</v>
      </c>
      <c r="J571" s="35">
        <f>VALUE(COUNTIF(Validation!$A$2:$H$47,D571))</f>
        <v>0</v>
      </c>
      <c r="K571" s="361">
        <f>IF(OR(M571="RFA",M571="UFA",M571="",M571=0),0,M571)</f>
        <v>5187500</v>
      </c>
      <c r="L571" s="361">
        <f>IF(OR(N571="RFA",N571="UFA",N571="",N571=0),0,N571)</f>
        <v>0</v>
      </c>
      <c r="M571" s="358">
        <v>5187500</v>
      </c>
      <c r="N571" s="358" t="s">
        <v>7</v>
      </c>
      <c r="O571" s="358">
        <v>0</v>
      </c>
      <c r="P571" s="358">
        <v>0</v>
      </c>
      <c r="Q571" s="358">
        <v>0</v>
      </c>
      <c r="R571" s="358">
        <v>0</v>
      </c>
      <c r="S571" s="358">
        <v>0</v>
      </c>
      <c r="T571" s="35">
        <f>COUNTIF(M571:S571,"&gt;0")</f>
        <v>1</v>
      </c>
      <c r="V571">
        <f t="shared" si="24"/>
        <v>1</v>
      </c>
      <c r="W571" s="35">
        <f t="shared" si="25"/>
        <v>0</v>
      </c>
      <c r="X571">
        <f t="shared" si="26"/>
        <v>0</v>
      </c>
    </row>
    <row r="572" spans="1:24" ht="15.75" x14ac:dyDescent="0.25">
      <c r="A572" t="str">
        <f>B572&amp;" "&amp;C572</f>
        <v>Michael Matheson</v>
      </c>
      <c r="B572" t="str">
        <f>RIGHT(D572,(LEN(D572)-1)-SEARCH(",",D572,1))</f>
        <v>Michael</v>
      </c>
      <c r="C572" t="str">
        <f>LEFT(D572,SEARCH(",",D572,1)-1)</f>
        <v>Matheson</v>
      </c>
      <c r="D572" s="39" t="s">
        <v>1481</v>
      </c>
      <c r="E572" s="30" t="s">
        <v>2718</v>
      </c>
      <c r="F572" s="35">
        <v>0</v>
      </c>
      <c r="G572" s="35" t="s">
        <v>2618</v>
      </c>
      <c r="H572" s="35" t="s">
        <v>2612</v>
      </c>
      <c r="I572" s="35">
        <v>25</v>
      </c>
      <c r="J572" s="35">
        <f>VALUE(COUNTIF(Validation!$A$2:$H$47,D572))</f>
        <v>0</v>
      </c>
      <c r="K572" s="361">
        <f>IF(OR(M572="RFA",M572="UFA",M572="",M572=0),0,M572)</f>
        <v>4875000</v>
      </c>
      <c r="L572" s="361">
        <f>IF(OR(N572="RFA",N572="UFA",N572="",N572=0),0,N572)</f>
        <v>4875000</v>
      </c>
      <c r="M572" s="358">
        <v>4875000</v>
      </c>
      <c r="N572" s="358">
        <v>4875000</v>
      </c>
      <c r="O572" s="358">
        <v>4875000</v>
      </c>
      <c r="P572" s="358">
        <v>4875000</v>
      </c>
      <c r="Q572" s="358">
        <v>4875000</v>
      </c>
      <c r="R572" s="358">
        <v>4875000</v>
      </c>
      <c r="S572" s="358">
        <v>4875000</v>
      </c>
      <c r="T572" s="35">
        <f>COUNTIF(M572:S572,"&gt;0")</f>
        <v>7</v>
      </c>
      <c r="V572">
        <f t="shared" si="24"/>
        <v>1</v>
      </c>
      <c r="W572" s="35">
        <f t="shared" si="25"/>
        <v>0</v>
      </c>
      <c r="X572">
        <f t="shared" si="26"/>
        <v>1</v>
      </c>
    </row>
    <row r="573" spans="1:24" ht="15.75" x14ac:dyDescent="0.25">
      <c r="A573" t="str">
        <f>B573&amp;" "&amp;C573</f>
        <v>Vincent Trocheck</v>
      </c>
      <c r="B573" t="str">
        <f>RIGHT(D573,(LEN(D573)-1)-SEARCH(",",D573,1))</f>
        <v>Vincent</v>
      </c>
      <c r="C573" t="str">
        <f>LEFT(D573,SEARCH(",",D573,1)-1)</f>
        <v>Trocheck</v>
      </c>
      <c r="D573" s="39" t="s">
        <v>1472</v>
      </c>
      <c r="E573" s="30" t="s">
        <v>2718</v>
      </c>
      <c r="F573" s="35">
        <v>0</v>
      </c>
      <c r="G573" s="35" t="s">
        <v>2621</v>
      </c>
      <c r="H573" s="35" t="s">
        <v>2612</v>
      </c>
      <c r="I573" s="35">
        <v>25</v>
      </c>
      <c r="J573" s="35">
        <f>VALUE(COUNTIF(Validation!$A$2:$H$47,D573))</f>
        <v>0</v>
      </c>
      <c r="K573" s="361">
        <f>IF(OR(M573="RFA",M573="UFA",M573="",M573=0),0,M573)</f>
        <v>4750000</v>
      </c>
      <c r="L573" s="361">
        <f>IF(OR(N573="RFA",N573="UFA",N573="",N573=0),0,N573)</f>
        <v>4750000</v>
      </c>
      <c r="M573" s="358">
        <v>4750000</v>
      </c>
      <c r="N573" s="358">
        <v>4750000</v>
      </c>
      <c r="O573" s="358">
        <v>4750000</v>
      </c>
      <c r="P573" s="358" t="s">
        <v>7</v>
      </c>
      <c r="Q573" s="358">
        <v>0</v>
      </c>
      <c r="R573" s="358">
        <v>0</v>
      </c>
      <c r="S573" s="358">
        <v>0</v>
      </c>
      <c r="T573" s="35">
        <f>COUNTIF(M573:S573,"&gt;0")</f>
        <v>3</v>
      </c>
      <c r="V573">
        <f t="shared" si="24"/>
        <v>1</v>
      </c>
      <c r="W573" s="35">
        <f t="shared" si="25"/>
        <v>0</v>
      </c>
      <c r="X573">
        <f t="shared" si="26"/>
        <v>1</v>
      </c>
    </row>
    <row r="574" spans="1:24" ht="15.75" x14ac:dyDescent="0.25">
      <c r="A574" t="str">
        <f>B574&amp;" "&amp;C574</f>
        <v>Evgeni Dadonov</v>
      </c>
      <c r="B574" t="str">
        <f>RIGHT(D574,(LEN(D574)-1)-SEARCH(",",D574,1))</f>
        <v>Evgeni</v>
      </c>
      <c r="C574" t="str">
        <f>LEFT(D574,SEARCH(",",D574,1)-1)</f>
        <v>Dadonov</v>
      </c>
      <c r="D574" s="39" t="s">
        <v>1474</v>
      </c>
      <c r="E574" s="30" t="s">
        <v>2718</v>
      </c>
      <c r="F574" s="35" t="s">
        <v>379</v>
      </c>
      <c r="G574" s="35" t="s">
        <v>2614</v>
      </c>
      <c r="H574" s="35" t="s">
        <v>2612</v>
      </c>
      <c r="I574" s="35">
        <v>30</v>
      </c>
      <c r="J574" s="35">
        <f>VALUE(COUNTIF(Validation!$A$2:$H$47,D574))</f>
        <v>0</v>
      </c>
      <c r="K574" s="361">
        <f>IF(OR(M574="RFA",M574="UFA",M574="",M574=0),0,M574)</f>
        <v>4000000</v>
      </c>
      <c r="L574" s="361">
        <f>IF(OR(N574="RFA",N574="UFA",N574="",N574=0),0,N574)</f>
        <v>0</v>
      </c>
      <c r="M574" s="358">
        <v>4000000</v>
      </c>
      <c r="N574" s="358" t="s">
        <v>7</v>
      </c>
      <c r="O574" s="358">
        <v>0</v>
      </c>
      <c r="P574" s="358">
        <v>0</v>
      </c>
      <c r="Q574" s="358">
        <v>0</v>
      </c>
      <c r="R574" s="358">
        <v>0</v>
      </c>
      <c r="S574" s="358">
        <v>0</v>
      </c>
      <c r="T574" s="35">
        <f>COUNTIF(M574:S574,"&gt;0")</f>
        <v>1</v>
      </c>
      <c r="V574">
        <f t="shared" si="24"/>
        <v>1</v>
      </c>
      <c r="W574" s="35">
        <f t="shared" si="25"/>
        <v>0</v>
      </c>
      <c r="X574">
        <f t="shared" si="26"/>
        <v>0</v>
      </c>
    </row>
    <row r="575" spans="1:24" ht="15.75" x14ac:dyDescent="0.25">
      <c r="A575" t="str">
        <f>B575&amp;" "&amp;C575</f>
        <v>Brett Connolly</v>
      </c>
      <c r="B575" t="str">
        <f>RIGHT(D575,(LEN(D575)-1)-SEARCH(",",D575,1))</f>
        <v>Brett</v>
      </c>
      <c r="C575" t="str">
        <f>LEFT(D575,SEARCH(",",D575,1)-1)</f>
        <v>Connolly</v>
      </c>
      <c r="D575" s="39" t="s">
        <v>1919</v>
      </c>
      <c r="E575" s="30" t="s">
        <v>2718</v>
      </c>
      <c r="F575" s="35">
        <v>0</v>
      </c>
      <c r="G575" s="35" t="s">
        <v>2614</v>
      </c>
      <c r="H575" s="35" t="s">
        <v>2612</v>
      </c>
      <c r="I575" s="35">
        <v>27</v>
      </c>
      <c r="J575" s="35">
        <f>VALUE(COUNTIF(Validation!$A$2:$H$47,D575))</f>
        <v>0</v>
      </c>
      <c r="K575" s="361">
        <f>IF(OR(M575="RFA",M575="UFA",M575="",M575=0),0,M575)</f>
        <v>3500000</v>
      </c>
      <c r="L575" s="361">
        <f>IF(OR(N575="RFA",N575="UFA",N575="",N575=0),0,N575)</f>
        <v>3500000</v>
      </c>
      <c r="M575" s="358">
        <v>3500000</v>
      </c>
      <c r="N575" s="358">
        <v>3500000</v>
      </c>
      <c r="O575" s="358">
        <v>3500000</v>
      </c>
      <c r="P575" s="358">
        <v>3500000</v>
      </c>
      <c r="Q575" s="358" t="s">
        <v>7</v>
      </c>
      <c r="R575" s="358">
        <v>0</v>
      </c>
      <c r="S575" s="358">
        <v>0</v>
      </c>
      <c r="T575" s="35">
        <f>COUNTIF(M575:S575,"&gt;0")</f>
        <v>4</v>
      </c>
      <c r="V575">
        <f t="shared" si="24"/>
        <v>1</v>
      </c>
      <c r="W575" s="35">
        <f t="shared" si="25"/>
        <v>0</v>
      </c>
      <c r="X575">
        <f t="shared" si="26"/>
        <v>1</v>
      </c>
    </row>
    <row r="576" spans="1:24" ht="15.75" x14ac:dyDescent="0.25">
      <c r="A576" t="str">
        <f>B576&amp;" "&amp;C576</f>
        <v>Mark Pysyk</v>
      </c>
      <c r="B576" t="str">
        <f>RIGHT(D576,(LEN(D576)-1)-SEARCH(",",D576,1))</f>
        <v>Mark</v>
      </c>
      <c r="C576" t="str">
        <f>LEFT(D576,SEARCH(",",D576,1)-1)</f>
        <v>Pysyk</v>
      </c>
      <c r="D576" s="39" t="s">
        <v>1482</v>
      </c>
      <c r="E576" s="30" t="s">
        <v>2718</v>
      </c>
      <c r="F576" s="35">
        <v>0</v>
      </c>
      <c r="G576" s="35" t="s">
        <v>2617</v>
      </c>
      <c r="H576" s="35" t="s">
        <v>2612</v>
      </c>
      <c r="I576" s="35">
        <v>27</v>
      </c>
      <c r="J576" s="35">
        <f>VALUE(COUNTIF(Validation!$A$2:$H$47,D576))</f>
        <v>0</v>
      </c>
      <c r="K576" s="361">
        <f>IF(OR(M576="RFA",M576="UFA",M576="",M576=0),0,M576)</f>
        <v>2733333</v>
      </c>
      <c r="L576" s="361">
        <f>IF(OR(N576="RFA",N576="UFA",N576="",N576=0),0,N576)</f>
        <v>0</v>
      </c>
      <c r="M576" s="358">
        <v>2733333</v>
      </c>
      <c r="N576" s="358" t="s">
        <v>7</v>
      </c>
      <c r="O576" s="358">
        <v>0</v>
      </c>
      <c r="P576" s="358">
        <v>0</v>
      </c>
      <c r="Q576" s="358">
        <v>0</v>
      </c>
      <c r="R576" s="358">
        <v>0</v>
      </c>
      <c r="S576" s="358">
        <v>0</v>
      </c>
      <c r="T576" s="35">
        <f>COUNTIF(M576:S576,"&gt;0")</f>
        <v>1</v>
      </c>
      <c r="V576">
        <f t="shared" si="24"/>
        <v>1</v>
      </c>
      <c r="W576" s="35">
        <f t="shared" si="25"/>
        <v>0</v>
      </c>
      <c r="X576">
        <f t="shared" si="26"/>
        <v>0</v>
      </c>
    </row>
    <row r="577" spans="1:24" ht="15.75" x14ac:dyDescent="0.25">
      <c r="A577" t="str">
        <f>B577&amp;" "&amp;C577</f>
        <v>Frank Vatrano</v>
      </c>
      <c r="B577" t="str">
        <f>RIGHT(D577,(LEN(D577)-1)-SEARCH(",",D577,1))</f>
        <v>Frank</v>
      </c>
      <c r="C577" t="str">
        <f>LEFT(D577,SEARCH(",",D577,1)-1)</f>
        <v>Vatrano</v>
      </c>
      <c r="D577" s="39" t="s">
        <v>1477</v>
      </c>
      <c r="E577" s="30" t="s">
        <v>2718</v>
      </c>
      <c r="F577" s="35">
        <v>0</v>
      </c>
      <c r="G577" s="9" t="s">
        <v>2614</v>
      </c>
      <c r="H577" s="9" t="s">
        <v>2612</v>
      </c>
      <c r="I577" s="9">
        <v>25</v>
      </c>
      <c r="J577" s="35">
        <f>VALUE(COUNTIF(Validation!$A$2:$H$47,D577))</f>
        <v>0</v>
      </c>
      <c r="K577" s="361">
        <f>IF(OR(M577="RFA",M577="UFA",M577="",M577=0),0,M577)</f>
        <v>2533333</v>
      </c>
      <c r="L577" s="361">
        <f>IF(OR(N577="RFA",N577="UFA",N577="",N577=0),0,N577)</f>
        <v>2533333</v>
      </c>
      <c r="M577" s="358">
        <v>2533333</v>
      </c>
      <c r="N577" s="358">
        <v>2533333</v>
      </c>
      <c r="O577" s="358">
        <v>2533333</v>
      </c>
      <c r="P577" s="358" t="s">
        <v>7</v>
      </c>
      <c r="Q577" s="358">
        <v>0</v>
      </c>
      <c r="R577" s="358">
        <v>0</v>
      </c>
      <c r="S577" s="358">
        <v>0</v>
      </c>
      <c r="T577" s="35">
        <f>COUNTIF(M577:S577,"&gt;0")</f>
        <v>3</v>
      </c>
      <c r="V577">
        <f t="shared" si="24"/>
        <v>1</v>
      </c>
      <c r="W577" s="35">
        <f t="shared" si="25"/>
        <v>0</v>
      </c>
      <c r="X577">
        <f t="shared" si="26"/>
        <v>1</v>
      </c>
    </row>
    <row r="578" spans="1:24" ht="15.75" x14ac:dyDescent="0.25">
      <c r="A578" t="str">
        <f>B578&amp;" "&amp;C578</f>
        <v>Aleksi Heponiemi</v>
      </c>
      <c r="B578" t="str">
        <f>RIGHT(D578,(LEN(D578)-1)-SEARCH(",",D578,1))</f>
        <v>Aleksi</v>
      </c>
      <c r="C578" t="str">
        <f>LEFT(D578,SEARCH(",",D578,1)-1)</f>
        <v>Heponiemi</v>
      </c>
      <c r="D578" s="39" t="s">
        <v>2722</v>
      </c>
      <c r="E578" s="30" t="s">
        <v>2718</v>
      </c>
      <c r="F578" s="35" t="s">
        <v>395</v>
      </c>
      <c r="G578" s="35" t="s">
        <v>73</v>
      </c>
      <c r="H578" s="35" t="s">
        <v>2619</v>
      </c>
      <c r="I578" s="35">
        <v>20</v>
      </c>
      <c r="J578" s="35">
        <f>VALUE(COUNTIF(Validation!$A$2:$H$47,D578))</f>
        <v>0</v>
      </c>
      <c r="K578" s="361">
        <f>IF(OR(M578="RFA",M578="UFA",M578="",M578=0),0,M578)</f>
        <v>1775000</v>
      </c>
      <c r="L578" s="361">
        <f>IF(OR(N578="RFA",N578="UFA",N578="",N578=0),0,N578)</f>
        <v>1775000</v>
      </c>
      <c r="M578" s="358">
        <v>1775000</v>
      </c>
      <c r="N578" s="358">
        <v>1775000</v>
      </c>
      <c r="O578" s="358">
        <v>1775000</v>
      </c>
      <c r="P578" s="358" t="s">
        <v>8</v>
      </c>
      <c r="Q578" s="358">
        <v>0</v>
      </c>
      <c r="R578" s="358">
        <v>0</v>
      </c>
      <c r="S578" s="358">
        <v>0</v>
      </c>
      <c r="T578" s="35">
        <f>COUNTIF(M578:S578,"&gt;0")</f>
        <v>3</v>
      </c>
      <c r="V578">
        <f t="shared" si="24"/>
        <v>1</v>
      </c>
      <c r="W578" s="35">
        <f t="shared" si="25"/>
        <v>1</v>
      </c>
      <c r="X578">
        <f t="shared" si="26"/>
        <v>1</v>
      </c>
    </row>
    <row r="579" spans="1:24" ht="15.75" x14ac:dyDescent="0.25">
      <c r="A579" t="str">
        <f>B579&amp;" "&amp;C579</f>
        <v>Noel Acciari</v>
      </c>
      <c r="B579" t="str">
        <f>RIGHT(D579,(LEN(D579)-1)-SEARCH(",",D579,1))</f>
        <v>Noel</v>
      </c>
      <c r="C579" t="str">
        <f>LEFT(D579,SEARCH(",",D579,1)-1)</f>
        <v>Acciari</v>
      </c>
      <c r="D579" s="39" t="s">
        <v>1363</v>
      </c>
      <c r="E579" s="30" t="s">
        <v>2718</v>
      </c>
      <c r="F579" s="35" t="s">
        <v>390</v>
      </c>
      <c r="G579" s="35" t="s">
        <v>2627</v>
      </c>
      <c r="H579" s="35" t="s">
        <v>2612</v>
      </c>
      <c r="I579" s="35">
        <v>27</v>
      </c>
      <c r="J579" s="35">
        <f>VALUE(COUNTIF(Validation!$A$2:$H$47,D579))</f>
        <v>0</v>
      </c>
      <c r="K579" s="361">
        <f>IF(OR(M579="RFA",M579="UFA",M579="",M579=0),0,M579)</f>
        <v>1666667</v>
      </c>
      <c r="L579" s="361">
        <f>IF(OR(N579="RFA",N579="UFA",N579="",N579=0),0,N579)</f>
        <v>1666667</v>
      </c>
      <c r="M579" s="358">
        <v>1666667</v>
      </c>
      <c r="N579" s="358">
        <v>1666667</v>
      </c>
      <c r="O579" s="358">
        <v>1666667</v>
      </c>
      <c r="P579" s="358" t="s">
        <v>7</v>
      </c>
      <c r="Q579" s="358">
        <v>0</v>
      </c>
      <c r="R579" s="358">
        <v>0</v>
      </c>
      <c r="S579" s="358">
        <v>0</v>
      </c>
      <c r="T579" s="35">
        <f>COUNTIF(M579:S579,"&gt;0")</f>
        <v>3</v>
      </c>
      <c r="V579">
        <f t="shared" ref="V579:V642" si="27">COUNTIF($D$3:$D$1490,D579)</f>
        <v>1</v>
      </c>
      <c r="W579" s="35">
        <f t="shared" ref="W579:W642" si="28">IF(LEFT(F579,3)="ELC",1,0)</f>
        <v>0</v>
      </c>
      <c r="X579">
        <f t="shared" ref="X579:X642" si="29">IF(K579=L579,1,0)</f>
        <v>1</v>
      </c>
    </row>
    <row r="580" spans="1:24" ht="15.75" x14ac:dyDescent="0.25">
      <c r="A580" t="str">
        <f>B580&amp;" "&amp;C580</f>
        <v>Owen Tippett</v>
      </c>
      <c r="B580" t="str">
        <f>RIGHT(D580,(LEN(D580)-1)-SEARCH(",",D580,1))</f>
        <v>Owen</v>
      </c>
      <c r="C580" t="str">
        <f>LEFT(D580,SEARCH(",",D580,1)-1)</f>
        <v>Tippett</v>
      </c>
      <c r="D580" s="39" t="s">
        <v>1488</v>
      </c>
      <c r="E580" s="30" t="s">
        <v>2718</v>
      </c>
      <c r="F580" s="35" t="s">
        <v>395</v>
      </c>
      <c r="G580" s="35" t="s">
        <v>2611</v>
      </c>
      <c r="H580" s="35" t="s">
        <v>2619</v>
      </c>
      <c r="I580" s="35">
        <v>20</v>
      </c>
      <c r="J580" s="35">
        <f>VALUE(COUNTIF(Validation!$A$2:$H$47,D580))</f>
        <v>0</v>
      </c>
      <c r="K580" s="361">
        <f>IF(OR(M580="RFA",M580="UFA",M580="",M580=0),0,M580)</f>
        <v>1596667</v>
      </c>
      <c r="L580" s="361">
        <f>IF(OR(N580="RFA",N580="UFA",N580="",N580=0),0,N580)</f>
        <v>1596667</v>
      </c>
      <c r="M580" s="358">
        <v>1596667</v>
      </c>
      <c r="N580" s="358">
        <v>1596667</v>
      </c>
      <c r="O580" s="358">
        <v>1596667</v>
      </c>
      <c r="P580" s="358" t="s">
        <v>8</v>
      </c>
      <c r="Q580" s="358">
        <v>0</v>
      </c>
      <c r="R580" s="358">
        <v>0</v>
      </c>
      <c r="S580" s="358">
        <v>0</v>
      </c>
      <c r="T580" s="35">
        <f>COUNTIF(M580:S580,"&gt;0")</f>
        <v>3</v>
      </c>
      <c r="V580">
        <f t="shared" si="27"/>
        <v>1</v>
      </c>
      <c r="W580" s="35">
        <f t="shared" si="28"/>
        <v>1</v>
      </c>
      <c r="X580">
        <f t="shared" si="29"/>
        <v>1</v>
      </c>
    </row>
    <row r="581" spans="1:24" ht="15.75" x14ac:dyDescent="0.25">
      <c r="A581" t="str">
        <f>B581&amp;" "&amp;C581</f>
        <v>Henrik Borgström</v>
      </c>
      <c r="B581" t="str">
        <f>RIGHT(D581,(LEN(D581)-1)-SEARCH(",",D581,1))</f>
        <v>Henrik</v>
      </c>
      <c r="C581" t="str">
        <f>LEFT(D581,SEARCH(",",D581,1)-1)</f>
        <v>Borgström</v>
      </c>
      <c r="D581" s="39" t="s">
        <v>1478</v>
      </c>
      <c r="E581" s="30" t="s">
        <v>2718</v>
      </c>
      <c r="F581" s="35" t="s">
        <v>395</v>
      </c>
      <c r="G581" s="35" t="s">
        <v>73</v>
      </c>
      <c r="H581" s="35" t="s">
        <v>2612</v>
      </c>
      <c r="I581" s="35">
        <v>21</v>
      </c>
      <c r="J581" s="35">
        <f>VALUE(COUNTIF(Validation!$A$2:$H$47,D581))</f>
        <v>0</v>
      </c>
      <c r="K581" s="361">
        <f>IF(OR(M581="RFA",M581="UFA",M581="",M581=0),0,M581)</f>
        <v>1491666</v>
      </c>
      <c r="L581" s="361">
        <f>IF(OR(N581="RFA",N581="UFA",N581="",N581=0),0,N581)</f>
        <v>0</v>
      </c>
      <c r="M581" s="358">
        <v>1491666</v>
      </c>
      <c r="N581" s="358" t="s">
        <v>8</v>
      </c>
      <c r="O581" s="358">
        <v>0</v>
      </c>
      <c r="P581" s="358">
        <v>0</v>
      </c>
      <c r="Q581" s="358">
        <v>0</v>
      </c>
      <c r="R581" s="358">
        <v>0</v>
      </c>
      <c r="S581" s="358">
        <v>0</v>
      </c>
      <c r="T581" s="35">
        <f>COUNTIF(M581:S581,"&gt;0")</f>
        <v>1</v>
      </c>
      <c r="V581">
        <f t="shared" si="27"/>
        <v>1</v>
      </c>
      <c r="W581" s="35">
        <f t="shared" si="28"/>
        <v>1</v>
      </c>
      <c r="X581">
        <f t="shared" si="29"/>
        <v>0</v>
      </c>
    </row>
    <row r="582" spans="1:24" ht="15.75" x14ac:dyDescent="0.25">
      <c r="A582" t="str">
        <f>B582&amp;" "&amp;C582</f>
        <v>Brady Keeper</v>
      </c>
      <c r="B582" t="str">
        <f>RIGHT(D582,(LEN(D582)-1)-SEARCH(",",D582,1))</f>
        <v>Brady</v>
      </c>
      <c r="C582" t="str">
        <f>LEFT(D582,SEARCH(",",D582,1)-1)</f>
        <v>Keeper</v>
      </c>
      <c r="D582" s="39" t="s">
        <v>2726</v>
      </c>
      <c r="E582" s="30" t="s">
        <v>2718</v>
      </c>
      <c r="F582" s="35" t="s">
        <v>395</v>
      </c>
      <c r="G582" s="35" t="s">
        <v>2617</v>
      </c>
      <c r="H582" s="35" t="s">
        <v>2619</v>
      </c>
      <c r="I582" s="35">
        <v>23</v>
      </c>
      <c r="J582" s="35">
        <f>VALUE(COUNTIF(Validation!$A$2:$H$47,D582))</f>
        <v>0</v>
      </c>
      <c r="K582" s="361">
        <f>IF(OR(M582="RFA",M582="UFA",M582="",M582=0),0,M582)</f>
        <v>1350000</v>
      </c>
      <c r="L582" s="361">
        <f>IF(OR(N582="RFA",N582="UFA",N582="",N582=0),0,N582)</f>
        <v>0</v>
      </c>
      <c r="M582" s="358">
        <v>1350000</v>
      </c>
      <c r="N582" s="358" t="s">
        <v>8</v>
      </c>
      <c r="O582" s="358">
        <v>0</v>
      </c>
      <c r="P582" s="358">
        <v>0</v>
      </c>
      <c r="Q582" s="358">
        <v>0</v>
      </c>
      <c r="R582" s="358">
        <v>0</v>
      </c>
      <c r="S582" s="358">
        <v>0</v>
      </c>
      <c r="T582" s="35">
        <f>COUNTIF(M582:S582,"&gt;0")</f>
        <v>1</v>
      </c>
      <c r="V582">
        <f t="shared" si="27"/>
        <v>1</v>
      </c>
      <c r="W582" s="35">
        <f t="shared" si="28"/>
        <v>1</v>
      </c>
      <c r="X582">
        <f t="shared" si="29"/>
        <v>0</v>
      </c>
    </row>
    <row r="583" spans="1:24" ht="15.75" x14ac:dyDescent="0.25">
      <c r="A583" t="str">
        <f>B583&amp;" "&amp;C583</f>
        <v>Colton Sceviour</v>
      </c>
      <c r="B583" t="str">
        <f>RIGHT(D583,(LEN(D583)-1)-SEARCH(",",D583,1))</f>
        <v>Colton</v>
      </c>
      <c r="C583" t="str">
        <f>LEFT(D583,SEARCH(",",D583,1)-1)</f>
        <v>Sceviour</v>
      </c>
      <c r="D583" s="39" t="s">
        <v>1476</v>
      </c>
      <c r="E583" s="30" t="s">
        <v>2718</v>
      </c>
      <c r="F583" s="35">
        <v>0</v>
      </c>
      <c r="G583" s="35" t="s">
        <v>2611</v>
      </c>
      <c r="H583" s="35" t="s">
        <v>2612</v>
      </c>
      <c r="I583" s="35">
        <v>30</v>
      </c>
      <c r="J583" s="35">
        <f>VALUE(COUNTIF(Validation!$A$2:$H$47,D583))</f>
        <v>0</v>
      </c>
      <c r="K583" s="361">
        <f>IF(OR(M583="RFA",M583="UFA",M583="",M583=0),0,M583)</f>
        <v>1200000</v>
      </c>
      <c r="L583" s="361">
        <f>IF(OR(N583="RFA",N583="UFA",N583="",N583=0),0,N583)</f>
        <v>1200000</v>
      </c>
      <c r="M583" s="358">
        <v>1200000</v>
      </c>
      <c r="N583" s="358">
        <v>1200000</v>
      </c>
      <c r="O583" s="358" t="s">
        <v>7</v>
      </c>
      <c r="P583" s="358">
        <v>0</v>
      </c>
      <c r="Q583" s="358">
        <v>0</v>
      </c>
      <c r="R583" s="358">
        <v>0</v>
      </c>
      <c r="S583" s="358">
        <v>0</v>
      </c>
      <c r="T583" s="35">
        <f>COUNTIF(M583:S583,"&gt;0")</f>
        <v>2</v>
      </c>
      <c r="V583">
        <f t="shared" si="27"/>
        <v>1</v>
      </c>
      <c r="W583" s="35">
        <f t="shared" si="28"/>
        <v>0</v>
      </c>
      <c r="X583">
        <f t="shared" si="29"/>
        <v>1</v>
      </c>
    </row>
    <row r="584" spans="1:24" ht="15.75" x14ac:dyDescent="0.25">
      <c r="A584" t="str">
        <f>B584&amp;" "&amp;C584</f>
        <v>Serron Noel</v>
      </c>
      <c r="B584" t="str">
        <f>RIGHT(D584,(LEN(D584)-1)-SEARCH(",",D584,1))</f>
        <v>Serron</v>
      </c>
      <c r="C584" t="str">
        <f>LEFT(D584,SEARCH(",",D584,1)-1)</f>
        <v>Noel</v>
      </c>
      <c r="D584" s="39" t="s">
        <v>2723</v>
      </c>
      <c r="E584" s="30" t="s">
        <v>2718</v>
      </c>
      <c r="F584" s="35" t="s">
        <v>397</v>
      </c>
      <c r="G584" s="35" t="s">
        <v>2611</v>
      </c>
      <c r="H584" s="35" t="s">
        <v>398</v>
      </c>
      <c r="I584" s="35">
        <v>18</v>
      </c>
      <c r="J584" s="35">
        <f>VALUE(COUNTIF(Validation!$A$2:$H$47,D584))</f>
        <v>0</v>
      </c>
      <c r="K584" s="361">
        <f>IF(OR(M584="RFA",M584="UFA",M584="",M584=0),0,M584)</f>
        <v>925000</v>
      </c>
      <c r="L584" s="361">
        <f>IF(OR(N584="RFA",N584="UFA",N584="",N584=0),0,N584)</f>
        <v>925000</v>
      </c>
      <c r="M584" s="358">
        <v>925000</v>
      </c>
      <c r="N584" s="358">
        <v>925000</v>
      </c>
      <c r="O584" s="358">
        <v>925000</v>
      </c>
      <c r="P584" s="358" t="s">
        <v>8</v>
      </c>
      <c r="Q584" s="358">
        <v>0</v>
      </c>
      <c r="R584" s="358">
        <v>0</v>
      </c>
      <c r="S584" s="358">
        <v>0</v>
      </c>
      <c r="T584" s="35">
        <f>COUNTIF(M584:S584,"&gt;0")</f>
        <v>3</v>
      </c>
      <c r="V584">
        <f t="shared" si="27"/>
        <v>1</v>
      </c>
      <c r="W584" s="35">
        <f t="shared" si="28"/>
        <v>1</v>
      </c>
      <c r="X584">
        <f t="shared" si="29"/>
        <v>1</v>
      </c>
    </row>
    <row r="585" spans="1:24" ht="15.75" x14ac:dyDescent="0.25">
      <c r="A585" t="str">
        <f>B585&amp;" "&amp;C585</f>
        <v>Rodrigo Abols</v>
      </c>
      <c r="B585" t="str">
        <f>RIGHT(D585,(LEN(D585)-1)-SEARCH(",",D585,1))</f>
        <v>Rodrigo</v>
      </c>
      <c r="C585" t="str">
        <f>LEFT(D585,SEARCH(",",D585,1)-1)</f>
        <v>Abols</v>
      </c>
      <c r="D585" s="39" t="s">
        <v>2724</v>
      </c>
      <c r="E585" s="30" t="s">
        <v>2718</v>
      </c>
      <c r="F585" s="35" t="s">
        <v>395</v>
      </c>
      <c r="G585" s="35" t="s">
        <v>73</v>
      </c>
      <c r="H585" s="35" t="s">
        <v>2619</v>
      </c>
      <c r="I585" s="35">
        <v>23</v>
      </c>
      <c r="J585" s="35">
        <f>VALUE(COUNTIF(Validation!$A$2:$H$47,D585))</f>
        <v>0</v>
      </c>
      <c r="K585" s="361">
        <f>IF(OR(M585="RFA",M585="UFA",M585="",M585=0),0,M585)</f>
        <v>925000</v>
      </c>
      <c r="L585" s="361">
        <f>IF(OR(N585="RFA",N585="UFA",N585="",N585=0),0,N585)</f>
        <v>925000</v>
      </c>
      <c r="M585" s="358">
        <v>925000</v>
      </c>
      <c r="N585" s="358">
        <v>925000</v>
      </c>
      <c r="O585" s="358" t="s">
        <v>8</v>
      </c>
      <c r="P585" s="358">
        <v>0</v>
      </c>
      <c r="Q585" s="358">
        <v>0</v>
      </c>
      <c r="R585" s="358">
        <v>0</v>
      </c>
      <c r="S585" s="358">
        <v>0</v>
      </c>
      <c r="T585" s="35">
        <f>COUNTIF(M585:S585,"&gt;0")</f>
        <v>2</v>
      </c>
      <c r="V585">
        <f t="shared" si="27"/>
        <v>1</v>
      </c>
      <c r="W585" s="35">
        <f t="shared" si="28"/>
        <v>1</v>
      </c>
      <c r="X585">
        <f t="shared" si="29"/>
        <v>1</v>
      </c>
    </row>
    <row r="586" spans="1:24" ht="15.75" x14ac:dyDescent="0.25">
      <c r="A586" t="str">
        <f>B586&amp;" "&amp;C586</f>
        <v>Patrick Bajkov</v>
      </c>
      <c r="B586" t="str">
        <f>RIGHT(D586,(LEN(D586)-1)-SEARCH(",",D586,1))</f>
        <v>Patrick</v>
      </c>
      <c r="C586" t="str">
        <f>LEFT(D586,SEARCH(",",D586,1)-1)</f>
        <v>Bajkov</v>
      </c>
      <c r="D586" s="39" t="s">
        <v>1490</v>
      </c>
      <c r="E586" s="30" t="s">
        <v>2718</v>
      </c>
      <c r="F586" s="35" t="s">
        <v>395</v>
      </c>
      <c r="G586" s="35" t="s">
        <v>2615</v>
      </c>
      <c r="H586" s="35" t="s">
        <v>2619</v>
      </c>
      <c r="I586" s="35">
        <v>21</v>
      </c>
      <c r="J586" s="35">
        <f>VALUE(COUNTIF(Validation!$A$2:$H$47,D586))</f>
        <v>0</v>
      </c>
      <c r="K586" s="361">
        <f>IF(OR(M586="RFA",M586="UFA",M586="",M586=0),0,M586)</f>
        <v>925000</v>
      </c>
      <c r="L586" s="361">
        <f>IF(OR(N586="RFA",N586="UFA",N586="",N586=0),0,N586)</f>
        <v>925000</v>
      </c>
      <c r="M586" s="358">
        <v>925000</v>
      </c>
      <c r="N586" s="358">
        <v>925000</v>
      </c>
      <c r="O586" s="358" t="s">
        <v>8</v>
      </c>
      <c r="P586" s="358">
        <v>0</v>
      </c>
      <c r="Q586" s="358">
        <v>0</v>
      </c>
      <c r="R586" s="358">
        <v>0</v>
      </c>
      <c r="S586" s="358">
        <v>0</v>
      </c>
      <c r="T586" s="35">
        <f>COUNTIF(M586:S586,"&gt;0")</f>
        <v>2</v>
      </c>
      <c r="V586">
        <f t="shared" si="27"/>
        <v>1</v>
      </c>
      <c r="W586" s="35">
        <f t="shared" si="28"/>
        <v>1</v>
      </c>
      <c r="X586">
        <f t="shared" si="29"/>
        <v>1</v>
      </c>
    </row>
    <row r="587" spans="1:24" ht="15.75" x14ac:dyDescent="0.25">
      <c r="A587" t="str">
        <f>B587&amp;" "&amp;C587</f>
        <v>Ryan Bednard</v>
      </c>
      <c r="B587" t="str">
        <f>RIGHT(D587,(LEN(D587)-1)-SEARCH(",",D587,1))</f>
        <v>Ryan</v>
      </c>
      <c r="C587" t="str">
        <f>LEFT(D587,SEARCH(",",D587,1)-1)</f>
        <v>Bednard</v>
      </c>
      <c r="D587" s="39" t="s">
        <v>2728</v>
      </c>
      <c r="E587" s="30" t="s">
        <v>2718</v>
      </c>
      <c r="F587" s="35" t="s">
        <v>395</v>
      </c>
      <c r="G587" s="35" t="s">
        <v>128</v>
      </c>
      <c r="H587" s="35" t="s">
        <v>2619</v>
      </c>
      <c r="I587" s="35">
        <v>22</v>
      </c>
      <c r="J587" s="35">
        <f>VALUE(COUNTIF(Validation!$A$2:$H$47,D587))</f>
        <v>0</v>
      </c>
      <c r="K587" s="361">
        <f>IF(OR(M587="RFA",M587="UFA",M587="",M587=0),0,M587)</f>
        <v>925000</v>
      </c>
      <c r="L587" s="361">
        <f>IF(OR(N587="RFA",N587="UFA",N587="",N587=0),0,N587)</f>
        <v>925000</v>
      </c>
      <c r="M587" s="358">
        <v>925000</v>
      </c>
      <c r="N587" s="358">
        <v>925000</v>
      </c>
      <c r="O587" s="358" t="s">
        <v>8</v>
      </c>
      <c r="P587" s="358">
        <v>0</v>
      </c>
      <c r="Q587" s="358">
        <v>0</v>
      </c>
      <c r="R587" s="358">
        <v>0</v>
      </c>
      <c r="S587" s="358">
        <v>0</v>
      </c>
      <c r="T587" s="35">
        <f>COUNTIF(M587:S587,"&gt;0")</f>
        <v>2</v>
      </c>
      <c r="V587">
        <f t="shared" si="27"/>
        <v>1</v>
      </c>
      <c r="W587" s="35">
        <f t="shared" si="28"/>
        <v>1</v>
      </c>
      <c r="X587">
        <f t="shared" si="29"/>
        <v>1</v>
      </c>
    </row>
    <row r="588" spans="1:24" ht="15.75" x14ac:dyDescent="0.25">
      <c r="A588" t="str">
        <f>B588&amp;" "&amp;C588</f>
        <v>Jonathan Ang</v>
      </c>
      <c r="B588" t="str">
        <f>RIGHT(D588,(LEN(D588)-1)-SEARCH(",",D588,1))</f>
        <v>Jonathan</v>
      </c>
      <c r="C588" t="str">
        <f>LEFT(D588,SEARCH(",",D588,1)-1)</f>
        <v>Ang</v>
      </c>
      <c r="D588" s="39" t="s">
        <v>1494</v>
      </c>
      <c r="E588" s="30" t="s">
        <v>2718</v>
      </c>
      <c r="F588" s="35" t="s">
        <v>395</v>
      </c>
      <c r="G588" s="35" t="s">
        <v>73</v>
      </c>
      <c r="H588" s="35" t="s">
        <v>2619</v>
      </c>
      <c r="I588" s="35">
        <v>21</v>
      </c>
      <c r="J588" s="35">
        <f>VALUE(COUNTIF(Validation!$A$2:$H$47,D588))</f>
        <v>0</v>
      </c>
      <c r="K588" s="361">
        <f>IF(OR(M588="RFA",M588="UFA",M588="",M588=0),0,M588)</f>
        <v>910833</v>
      </c>
      <c r="L588" s="361">
        <f>IF(OR(N588="RFA",N588="UFA",N588="",N588=0),0,N588)</f>
        <v>910833</v>
      </c>
      <c r="M588" s="358">
        <v>910833</v>
      </c>
      <c r="N588" s="358">
        <v>910833</v>
      </c>
      <c r="O588" s="358" t="s">
        <v>8</v>
      </c>
      <c r="P588" s="358">
        <v>0</v>
      </c>
      <c r="Q588" s="358">
        <v>0</v>
      </c>
      <c r="R588" s="358">
        <v>0</v>
      </c>
      <c r="S588" s="358">
        <v>0</v>
      </c>
      <c r="T588" s="35">
        <f>COUNTIF(M588:S588,"&gt;0")</f>
        <v>2</v>
      </c>
      <c r="V588">
        <f t="shared" si="27"/>
        <v>1</v>
      </c>
      <c r="W588" s="35">
        <f t="shared" si="28"/>
        <v>1</v>
      </c>
      <c r="X588">
        <f t="shared" si="29"/>
        <v>1</v>
      </c>
    </row>
    <row r="589" spans="1:24" ht="15.75" x14ac:dyDescent="0.25">
      <c r="A589" t="str">
        <f>B589&amp;" "&amp;C589</f>
        <v>Cliff Pu</v>
      </c>
      <c r="B589" t="str">
        <f>RIGHT(D589,(LEN(D589)-1)-SEARCH(",",D589,1))</f>
        <v>Cliff</v>
      </c>
      <c r="C589" t="str">
        <f>LEFT(D589,SEARCH(",",D589,1)-1)</f>
        <v>Pu</v>
      </c>
      <c r="D589" s="39" t="s">
        <v>1680</v>
      </c>
      <c r="E589" s="30" t="s">
        <v>2718</v>
      </c>
      <c r="F589" s="35" t="s">
        <v>395</v>
      </c>
      <c r="G589" s="35" t="s">
        <v>2611</v>
      </c>
      <c r="H589" s="35" t="s">
        <v>2619</v>
      </c>
      <c r="I589" s="35">
        <v>21</v>
      </c>
      <c r="J589" s="35">
        <f>VALUE(COUNTIF(Validation!$A$2:$H$47,D589))</f>
        <v>0</v>
      </c>
      <c r="K589" s="361">
        <f>IF(OR(M589="RFA",M589="UFA",M589="",M589=0),0,M589)</f>
        <v>910833</v>
      </c>
      <c r="L589" s="361">
        <f>IF(OR(N589="RFA",N589="UFA",N589="",N589=0),0,N589)</f>
        <v>910833</v>
      </c>
      <c r="M589" s="358">
        <v>910833</v>
      </c>
      <c r="N589" s="358">
        <v>910833</v>
      </c>
      <c r="O589" s="358" t="s">
        <v>8</v>
      </c>
      <c r="P589" s="358">
        <v>0</v>
      </c>
      <c r="Q589" s="358">
        <v>0</v>
      </c>
      <c r="R589" s="358">
        <v>0</v>
      </c>
      <c r="S589" s="358">
        <v>0</v>
      </c>
      <c r="T589" s="35">
        <f>COUNTIF(M589:S589,"&gt;0")</f>
        <v>2</v>
      </c>
      <c r="V589">
        <f t="shared" si="27"/>
        <v>1</v>
      </c>
      <c r="W589" s="35">
        <f t="shared" si="28"/>
        <v>1</v>
      </c>
      <c r="X589">
        <f t="shared" si="29"/>
        <v>1</v>
      </c>
    </row>
    <row r="590" spans="1:24" ht="15.75" x14ac:dyDescent="0.25">
      <c r="A590" t="str">
        <f>B590&amp;" "&amp;C590</f>
        <v>Riley Stillman</v>
      </c>
      <c r="B590" t="str">
        <f>RIGHT(D590,(LEN(D590)-1)-SEARCH(",",D590,1))</f>
        <v>Riley</v>
      </c>
      <c r="C590" t="str">
        <f>LEFT(D590,SEARCH(",",D590,1)-1)</f>
        <v>Stillman</v>
      </c>
      <c r="D590" s="39" t="s">
        <v>1491</v>
      </c>
      <c r="E590" s="30" t="s">
        <v>2718</v>
      </c>
      <c r="F590" s="35" t="s">
        <v>395</v>
      </c>
      <c r="G590" s="35" t="s">
        <v>2618</v>
      </c>
      <c r="H590" s="35" t="s">
        <v>2619</v>
      </c>
      <c r="I590" s="35">
        <v>21</v>
      </c>
      <c r="J590" s="35">
        <f>VALUE(COUNTIF(Validation!$A$2:$H$47,D590))</f>
        <v>0</v>
      </c>
      <c r="K590" s="361">
        <f>IF(OR(M590="RFA",M590="UFA",M590="",M590=0),0,M590)</f>
        <v>900000</v>
      </c>
      <c r="L590" s="361">
        <f>IF(OR(N590="RFA",N590="UFA",N590="",N590=0),0,N590)</f>
        <v>900000</v>
      </c>
      <c r="M590" s="358">
        <v>900000</v>
      </c>
      <c r="N590" s="358">
        <v>900000</v>
      </c>
      <c r="O590" s="358" t="s">
        <v>8</v>
      </c>
      <c r="P590" s="358">
        <v>0</v>
      </c>
      <c r="Q590" s="358">
        <v>0</v>
      </c>
      <c r="R590" s="358">
        <v>0</v>
      </c>
      <c r="S590" s="358">
        <v>0</v>
      </c>
      <c r="T590" s="35">
        <f>COUNTIF(M590:S590,"&gt;0")</f>
        <v>2</v>
      </c>
      <c r="V590">
        <f t="shared" si="27"/>
        <v>1</v>
      </c>
      <c r="W590" s="35">
        <f t="shared" si="28"/>
        <v>1</v>
      </c>
      <c r="X590">
        <f t="shared" si="29"/>
        <v>1</v>
      </c>
    </row>
    <row r="591" spans="1:24" ht="15.75" x14ac:dyDescent="0.25">
      <c r="A591" t="str">
        <f>B591&amp;" "&amp;C591</f>
        <v>Chris Driedger</v>
      </c>
      <c r="B591" t="str">
        <f>RIGHT(D591,(LEN(D591)-1)-SEARCH(",",D591,1))</f>
        <v>Chris</v>
      </c>
      <c r="C591" t="str">
        <f>LEFT(D591,SEARCH(",",D591,1)-1)</f>
        <v>Driedger</v>
      </c>
      <c r="D591" s="39" t="s">
        <v>2727</v>
      </c>
      <c r="E591" s="30" t="s">
        <v>2718</v>
      </c>
      <c r="F591" s="35">
        <v>0</v>
      </c>
      <c r="G591" s="35" t="s">
        <v>128</v>
      </c>
      <c r="H591" s="35" t="s">
        <v>2619</v>
      </c>
      <c r="I591" s="35">
        <v>25</v>
      </c>
      <c r="J591" s="35">
        <f>VALUE(COUNTIF(Validation!$A$2:$H$47,D591))</f>
        <v>0</v>
      </c>
      <c r="K591" s="361">
        <f>IF(OR(M591="RFA",M591="UFA",M591="",M591=0),0,M591)</f>
        <v>850000</v>
      </c>
      <c r="L591" s="361">
        <f>IF(OR(N591="RFA",N591="UFA",N591="",N591=0),0,N591)</f>
        <v>850000</v>
      </c>
      <c r="M591" s="358">
        <v>850000</v>
      </c>
      <c r="N591" s="358">
        <v>850000</v>
      </c>
      <c r="O591" s="358" t="s">
        <v>7</v>
      </c>
      <c r="P591" s="358">
        <v>0</v>
      </c>
      <c r="Q591" s="358">
        <v>0</v>
      </c>
      <c r="R591" s="358">
        <v>0</v>
      </c>
      <c r="S591" s="358">
        <v>0</v>
      </c>
      <c r="T591" s="35">
        <f>COUNTIF(M591:S591,"&gt;0")</f>
        <v>2</v>
      </c>
      <c r="V591">
        <f t="shared" si="27"/>
        <v>1</v>
      </c>
      <c r="W591" s="35">
        <f t="shared" si="28"/>
        <v>0</v>
      </c>
      <c r="X591">
        <f t="shared" si="29"/>
        <v>1</v>
      </c>
    </row>
    <row r="592" spans="1:24" ht="15.75" x14ac:dyDescent="0.25">
      <c r="A592" t="str">
        <f>B592&amp;" "&amp;C592</f>
        <v>Sebastian Repo</v>
      </c>
      <c r="B592" t="str">
        <f>RIGHT(D592,(LEN(D592)-1)-SEARCH(",",D592,1))</f>
        <v>Sebastian</v>
      </c>
      <c r="C592" t="str">
        <f>LEFT(D592,SEARCH(",",D592,1)-1)</f>
        <v>Repo</v>
      </c>
      <c r="D592" s="39" t="s">
        <v>1495</v>
      </c>
      <c r="E592" s="30" t="s">
        <v>2718</v>
      </c>
      <c r="F592" s="35" t="s">
        <v>395</v>
      </c>
      <c r="G592" s="35" t="s">
        <v>2621</v>
      </c>
      <c r="H592" s="35" t="s">
        <v>2619</v>
      </c>
      <c r="I592" s="35">
        <v>23</v>
      </c>
      <c r="J592" s="35">
        <f>VALUE(COUNTIF(Validation!$A$2:$H$47,D592))</f>
        <v>0</v>
      </c>
      <c r="K592" s="361">
        <f>IF(OR(M592="RFA",M592="UFA",M592="",M592=0),0,M592)</f>
        <v>740000</v>
      </c>
      <c r="L592" s="361">
        <f>IF(OR(N592="RFA",N592="UFA",N592="",N592=0),0,N592)</f>
        <v>0</v>
      </c>
      <c r="M592" s="358">
        <v>740000</v>
      </c>
      <c r="N592" s="358" t="s">
        <v>8</v>
      </c>
      <c r="O592" s="358">
        <v>0</v>
      </c>
      <c r="P592" s="358">
        <v>0</v>
      </c>
      <c r="Q592" s="358">
        <v>0</v>
      </c>
      <c r="R592" s="358">
        <v>0</v>
      </c>
      <c r="S592" s="358">
        <v>0</v>
      </c>
      <c r="T592" s="35">
        <f>COUNTIF(M592:S592,"&gt;0")</f>
        <v>1</v>
      </c>
      <c r="V592">
        <f t="shared" si="27"/>
        <v>1</v>
      </c>
      <c r="W592" s="35">
        <f t="shared" si="28"/>
        <v>1</v>
      </c>
      <c r="X592">
        <f t="shared" si="29"/>
        <v>0</v>
      </c>
    </row>
    <row r="593" spans="1:24" ht="15.75" x14ac:dyDescent="0.25">
      <c r="A593" t="str">
        <f>B593&amp;" "&amp;C593</f>
        <v>Ethan Prow</v>
      </c>
      <c r="B593" t="str">
        <f>RIGHT(D593,(LEN(D593)-1)-SEARCH(",",D593,1))</f>
        <v>Ethan</v>
      </c>
      <c r="C593" t="str">
        <f>LEFT(D593,SEARCH(",",D593,1)-1)</f>
        <v>Prow</v>
      </c>
      <c r="D593" s="39" t="s">
        <v>1910</v>
      </c>
      <c r="E593" s="30" t="s">
        <v>2718</v>
      </c>
      <c r="F593" s="35">
        <v>0</v>
      </c>
      <c r="G593" s="35" t="s">
        <v>2617</v>
      </c>
      <c r="H593" s="35" t="s">
        <v>2619</v>
      </c>
      <c r="I593" s="35">
        <v>26</v>
      </c>
      <c r="J593" s="35">
        <f>VALUE(COUNTIF(Validation!$A$2:$H$47,D593))</f>
        <v>0</v>
      </c>
      <c r="K593" s="361">
        <f>IF(OR(M593="RFA",M593="UFA",M593="",M593=0),0,M593)</f>
        <v>725000</v>
      </c>
      <c r="L593" s="361">
        <f>IF(OR(N593="RFA",N593="UFA",N593="",N593=0),0,N593)</f>
        <v>725000</v>
      </c>
      <c r="M593" s="358">
        <v>725000</v>
      </c>
      <c r="N593" s="358">
        <v>725000</v>
      </c>
      <c r="O593" s="358" t="s">
        <v>7</v>
      </c>
      <c r="P593" s="358">
        <v>0</v>
      </c>
      <c r="Q593" s="358">
        <v>0</v>
      </c>
      <c r="R593" s="358">
        <v>0</v>
      </c>
      <c r="S593" s="358">
        <v>0</v>
      </c>
      <c r="T593" s="35">
        <f>COUNTIF(M593:S593,"&gt;0")</f>
        <v>2</v>
      </c>
      <c r="V593">
        <f t="shared" si="27"/>
        <v>1</v>
      </c>
      <c r="W593" s="35">
        <f t="shared" si="28"/>
        <v>0</v>
      </c>
      <c r="X593">
        <f t="shared" si="29"/>
        <v>1</v>
      </c>
    </row>
    <row r="594" spans="1:24" ht="15.75" x14ac:dyDescent="0.25">
      <c r="A594" t="str">
        <f>B594&amp;" "&amp;C594</f>
        <v>Tommy Cross</v>
      </c>
      <c r="B594" t="str">
        <f>RIGHT(D594,(LEN(D594)-1)-SEARCH(",",D594,1))</f>
        <v>Tommy</v>
      </c>
      <c r="C594" t="str">
        <f>LEFT(D594,SEARCH(",",D594,1)-1)</f>
        <v>Cross</v>
      </c>
      <c r="D594" s="39" t="s">
        <v>1734</v>
      </c>
      <c r="E594" s="30" t="s">
        <v>2718</v>
      </c>
      <c r="F594" s="35">
        <v>0</v>
      </c>
      <c r="G594" s="35" t="s">
        <v>2618</v>
      </c>
      <c r="H594" s="35" t="s">
        <v>2619</v>
      </c>
      <c r="I594" s="35">
        <v>29</v>
      </c>
      <c r="J594" s="35">
        <f>VALUE(COUNTIF(Validation!$A$2:$H$47,D594))</f>
        <v>0</v>
      </c>
      <c r="K594" s="361">
        <f>IF(OR(M594="RFA",M594="UFA",M594="",M594=0),0,M594)</f>
        <v>725000</v>
      </c>
      <c r="L594" s="361">
        <f>IF(OR(N594="RFA",N594="UFA",N594="",N594=0),0,N594)</f>
        <v>725000</v>
      </c>
      <c r="M594" s="358">
        <v>725000</v>
      </c>
      <c r="N594" s="358">
        <v>725000</v>
      </c>
      <c r="O594" s="358" t="s">
        <v>7</v>
      </c>
      <c r="P594" s="358">
        <v>0</v>
      </c>
      <c r="Q594" s="358">
        <v>0</v>
      </c>
      <c r="R594" s="358">
        <v>0</v>
      </c>
      <c r="S594" s="358">
        <v>0</v>
      </c>
      <c r="T594" s="35">
        <f>COUNTIF(M594:S594,"&gt;0")</f>
        <v>2</v>
      </c>
      <c r="V594">
        <f t="shared" si="27"/>
        <v>1</v>
      </c>
      <c r="W594" s="35">
        <f t="shared" si="28"/>
        <v>0</v>
      </c>
      <c r="X594">
        <f t="shared" si="29"/>
        <v>1</v>
      </c>
    </row>
    <row r="595" spans="1:24" ht="15.75" x14ac:dyDescent="0.25">
      <c r="A595" t="str">
        <f>B595&amp;" "&amp;C595</f>
        <v>Joel Lowry</v>
      </c>
      <c r="B595" t="str">
        <f>RIGHT(D595,(LEN(D595)-1)-SEARCH(",",D595,1))</f>
        <v>Joel</v>
      </c>
      <c r="C595" t="str">
        <f>LEFT(D595,SEARCH(",",D595,1)-1)</f>
        <v>Lowry</v>
      </c>
      <c r="D595" s="39" t="s">
        <v>2725</v>
      </c>
      <c r="E595" s="30" t="s">
        <v>2718</v>
      </c>
      <c r="F595" s="35">
        <v>0</v>
      </c>
      <c r="G595" s="35" t="s">
        <v>2613</v>
      </c>
      <c r="H595" s="35" t="s">
        <v>2619</v>
      </c>
      <c r="I595" s="35">
        <v>27</v>
      </c>
      <c r="J595" s="35">
        <f>VALUE(COUNTIF(Validation!$A$2:$H$47,D595))</f>
        <v>0</v>
      </c>
      <c r="K595" s="361">
        <f>IF(OR(M595="RFA",M595="UFA",M595="",M595=0),0,M595)</f>
        <v>700000</v>
      </c>
      <c r="L595" s="361">
        <f>IF(OR(N595="RFA",N595="UFA",N595="",N595=0),0,N595)</f>
        <v>0</v>
      </c>
      <c r="M595" s="358">
        <v>700000</v>
      </c>
      <c r="N595" s="358" t="s">
        <v>7</v>
      </c>
      <c r="O595" s="358">
        <v>0</v>
      </c>
      <c r="P595" s="358">
        <v>0</v>
      </c>
      <c r="Q595" s="358">
        <v>0</v>
      </c>
      <c r="R595" s="358">
        <v>0</v>
      </c>
      <c r="S595" s="358">
        <v>0</v>
      </c>
      <c r="T595" s="35">
        <f>COUNTIF(M595:S595,"&gt;0")</f>
        <v>1</v>
      </c>
      <c r="V595">
        <f t="shared" si="27"/>
        <v>1</v>
      </c>
      <c r="W595" s="35">
        <f t="shared" si="28"/>
        <v>0</v>
      </c>
      <c r="X595">
        <f t="shared" si="29"/>
        <v>0</v>
      </c>
    </row>
    <row r="596" spans="1:24" ht="15.75" x14ac:dyDescent="0.25">
      <c r="A596" t="str">
        <f>B596&amp;" "&amp;C596</f>
        <v>Philippe Desrosiers</v>
      </c>
      <c r="B596" t="str">
        <f>RIGHT(D596,(LEN(D596)-1)-SEARCH(",",D596,1))</f>
        <v>Philippe</v>
      </c>
      <c r="C596" t="str">
        <f>LEFT(D596,SEARCH(",",D596,1)-1)</f>
        <v>Desrosiers</v>
      </c>
      <c r="D596" s="39" t="s">
        <v>2054</v>
      </c>
      <c r="E596" s="30" t="s">
        <v>2718</v>
      </c>
      <c r="F596" s="35">
        <v>0</v>
      </c>
      <c r="G596" s="35" t="s">
        <v>128</v>
      </c>
      <c r="H596" s="35" t="s">
        <v>2619</v>
      </c>
      <c r="I596" s="35">
        <v>23</v>
      </c>
      <c r="J596" s="35">
        <f>VALUE(COUNTIF(Validation!$A$2:$H$47,D596))</f>
        <v>0</v>
      </c>
      <c r="K596" s="361">
        <f>IF(OR(M596="RFA",M596="UFA",M596="",M596=0),0,M596)</f>
        <v>700000</v>
      </c>
      <c r="L596" s="361">
        <f>IF(OR(N596="RFA",N596="UFA",N596="",N596=0),0,N596)</f>
        <v>0</v>
      </c>
      <c r="M596" s="358">
        <v>700000</v>
      </c>
      <c r="N596" s="358" t="s">
        <v>8</v>
      </c>
      <c r="O596" s="358">
        <v>0</v>
      </c>
      <c r="P596" s="358">
        <v>0</v>
      </c>
      <c r="Q596" s="358">
        <v>0</v>
      </c>
      <c r="R596" s="358">
        <v>0</v>
      </c>
      <c r="S596" s="358">
        <v>0</v>
      </c>
      <c r="T596" s="35">
        <f>COUNTIF(M596:S596,"&gt;0")</f>
        <v>1</v>
      </c>
      <c r="V596">
        <f t="shared" si="27"/>
        <v>1</v>
      </c>
      <c r="W596" s="35">
        <f t="shared" si="28"/>
        <v>0</v>
      </c>
      <c r="X596">
        <f t="shared" si="29"/>
        <v>0</v>
      </c>
    </row>
    <row r="597" spans="1:24" ht="15.75" x14ac:dyDescent="0.25">
      <c r="A597" t="str">
        <f>B597&amp;" "&amp;C597</f>
        <v>Joshua Brown</v>
      </c>
      <c r="B597" t="str">
        <f>RIGHT(D597,(LEN(D597)-1)-SEARCH(",",D597,1))</f>
        <v>Joshua</v>
      </c>
      <c r="C597" t="str">
        <f>LEFT(D597,SEARCH(",",D597,1)-1)</f>
        <v>Brown</v>
      </c>
      <c r="D597" s="39" t="s">
        <v>1500</v>
      </c>
      <c r="E597" s="30" t="s">
        <v>2718</v>
      </c>
      <c r="F597" s="35">
        <v>0</v>
      </c>
      <c r="G597" s="35" t="s">
        <v>2617</v>
      </c>
      <c r="H597" s="35" t="s">
        <v>2612</v>
      </c>
      <c r="I597" s="35">
        <v>25</v>
      </c>
      <c r="J597" s="35">
        <f>VALUE(COUNTIF(Validation!$A$2:$H$47,D597))</f>
        <v>0</v>
      </c>
      <c r="K597" s="361">
        <f>IF(OR(M597="RFA",M597="UFA",M597="",M597=0),0,M597)</f>
        <v>675000</v>
      </c>
      <c r="L597" s="361">
        <f>IF(OR(N597="RFA",N597="UFA",N597="",N597=0),0,N597)</f>
        <v>0</v>
      </c>
      <c r="M597" s="358">
        <v>675000</v>
      </c>
      <c r="N597" s="358" t="s">
        <v>8</v>
      </c>
      <c r="O597" s="358">
        <v>0</v>
      </c>
      <c r="P597" s="358">
        <v>0</v>
      </c>
      <c r="Q597" s="358">
        <v>0</v>
      </c>
      <c r="R597" s="358">
        <v>0</v>
      </c>
      <c r="S597" s="358">
        <v>0</v>
      </c>
      <c r="T597" s="35">
        <f>COUNTIF(M597:S597,"&gt;0")</f>
        <v>1</v>
      </c>
      <c r="V597">
        <f t="shared" si="27"/>
        <v>1</v>
      </c>
      <c r="W597" s="35">
        <f t="shared" si="28"/>
        <v>0</v>
      </c>
      <c r="X597">
        <f t="shared" si="29"/>
        <v>0</v>
      </c>
    </row>
    <row r="598" spans="1:24" ht="15.75" x14ac:dyDescent="0.25">
      <c r="A598" t="str">
        <f>B598&amp;" "&amp;C598</f>
        <v>Paul Thompson</v>
      </c>
      <c r="B598" t="str">
        <f>RIGHT(D598,(LEN(D598)-1)-SEARCH(",",D598,1))</f>
        <v>Paul</v>
      </c>
      <c r="C598" t="str">
        <f>LEFT(D598,SEARCH(",",D598,1)-1)</f>
        <v>Thompson</v>
      </c>
      <c r="D598" s="39" t="s">
        <v>1499</v>
      </c>
      <c r="E598" s="30" t="s">
        <v>2718</v>
      </c>
      <c r="F598" s="35">
        <v>0</v>
      </c>
      <c r="G598" s="35" t="s">
        <v>2611</v>
      </c>
      <c r="H598" s="35" t="s">
        <v>2619</v>
      </c>
      <c r="I598" s="35">
        <v>30</v>
      </c>
      <c r="J598" s="35">
        <f>VALUE(COUNTIF(Validation!$A$2:$H$47,D598))</f>
        <v>0</v>
      </c>
      <c r="K598" s="361">
        <f>IF(OR(M598="RFA",M598="UFA",M598="",M598=0),0,M598)</f>
        <v>675000</v>
      </c>
      <c r="L598" s="361">
        <f>IF(OR(N598="RFA",N598="UFA",N598="",N598=0),0,N598)</f>
        <v>0</v>
      </c>
      <c r="M598" s="358">
        <v>675000</v>
      </c>
      <c r="N598" s="358" t="s">
        <v>7</v>
      </c>
      <c r="O598" s="358">
        <v>0</v>
      </c>
      <c r="P598" s="358">
        <v>0</v>
      </c>
      <c r="Q598" s="358">
        <v>0</v>
      </c>
      <c r="R598" s="358">
        <v>0</v>
      </c>
      <c r="S598" s="358">
        <v>0</v>
      </c>
      <c r="T598" s="35">
        <f>COUNTIF(M598:S598,"&gt;0")</f>
        <v>1</v>
      </c>
      <c r="V598">
        <f t="shared" si="27"/>
        <v>1</v>
      </c>
      <c r="W598" s="35">
        <f t="shared" si="28"/>
        <v>0</v>
      </c>
      <c r="X598">
        <f t="shared" si="29"/>
        <v>0</v>
      </c>
    </row>
    <row r="599" spans="1:24" ht="15.75" x14ac:dyDescent="0.25">
      <c r="A599" t="str">
        <f>B599&amp;" "&amp;C599</f>
        <v>Denis Malgin</v>
      </c>
      <c r="B599" t="str">
        <f>RIGHT(D599,(LEN(D599)-1)-SEARCH(",",D599,1))</f>
        <v>Denis</v>
      </c>
      <c r="C599" t="str">
        <f>LEFT(D599,SEARCH(",",D599,1)-1)</f>
        <v>Malgin</v>
      </c>
      <c r="D599" s="39" t="s">
        <v>1479</v>
      </c>
      <c r="E599" s="30" t="s">
        <v>2718</v>
      </c>
      <c r="F599" s="35">
        <v>0</v>
      </c>
      <c r="G599" s="35" t="s">
        <v>2627</v>
      </c>
      <c r="H599" s="35" t="s">
        <v>2612</v>
      </c>
      <c r="I599" s="35">
        <v>22</v>
      </c>
      <c r="J599" s="35">
        <f>VALUE(COUNTIF(Validation!$A$2:$H$47,D599))</f>
        <v>0</v>
      </c>
      <c r="K599" s="361">
        <f>IF(OR(M599="RFA",M599="UFA",M599="",M599=0),0,M599)</f>
        <v>0</v>
      </c>
      <c r="L599" s="361">
        <f>IF(OR(N599="RFA",N599="UFA",N599="",N599=0),0,N599)</f>
        <v>0</v>
      </c>
      <c r="M599" s="358" t="s">
        <v>8</v>
      </c>
      <c r="N599" s="358">
        <v>0</v>
      </c>
      <c r="O599" s="358">
        <v>0</v>
      </c>
      <c r="P599" s="358">
        <v>0</v>
      </c>
      <c r="Q599" s="358">
        <v>0</v>
      </c>
      <c r="R599" s="358">
        <v>0</v>
      </c>
      <c r="S599" s="358">
        <v>0</v>
      </c>
      <c r="T599" s="35">
        <f>COUNTIF(M599:S599,"&gt;0")</f>
        <v>0</v>
      </c>
      <c r="V599">
        <f t="shared" si="27"/>
        <v>1</v>
      </c>
      <c r="W599" s="35">
        <f t="shared" si="28"/>
        <v>0</v>
      </c>
      <c r="X599">
        <f t="shared" si="29"/>
        <v>1</v>
      </c>
    </row>
    <row r="600" spans="1:24" ht="15.75" x14ac:dyDescent="0.25">
      <c r="A600" t="str">
        <f>B600&amp;" "&amp;C600</f>
        <v>MacKenzie Weegar</v>
      </c>
      <c r="B600" t="str">
        <f>RIGHT(D600,(LEN(D600)-1)-SEARCH(",",D600,1))</f>
        <v>MacKenzie</v>
      </c>
      <c r="C600" t="str">
        <f>LEFT(D600,SEARCH(",",D600,1)-1)</f>
        <v>Weegar</v>
      </c>
      <c r="D600" s="39" t="s">
        <v>1484</v>
      </c>
      <c r="E600" s="30" t="s">
        <v>2718</v>
      </c>
      <c r="F600" s="35">
        <v>0</v>
      </c>
      <c r="G600" s="35" t="s">
        <v>2617</v>
      </c>
      <c r="H600" s="35" t="s">
        <v>2612</v>
      </c>
      <c r="I600" s="35">
        <v>25</v>
      </c>
      <c r="J600" s="35">
        <f>VALUE(COUNTIF(Validation!$A$2:$H$47,D600))</f>
        <v>0</v>
      </c>
      <c r="K600" s="361">
        <f>IF(OR(M600="RFA",M600="UFA",M600="",M600=0),0,M600)</f>
        <v>0</v>
      </c>
      <c r="L600" s="361">
        <f>IF(OR(N600="RFA",N600="UFA",N600="",N600=0),0,N600)</f>
        <v>0</v>
      </c>
      <c r="M600" s="358" t="s">
        <v>8</v>
      </c>
      <c r="N600" s="358">
        <v>0</v>
      </c>
      <c r="O600" s="358">
        <v>0</v>
      </c>
      <c r="P600" s="358">
        <v>0</v>
      </c>
      <c r="Q600" s="358">
        <v>0</v>
      </c>
      <c r="R600" s="358">
        <v>0</v>
      </c>
      <c r="S600" s="358">
        <v>0</v>
      </c>
      <c r="T600" s="35">
        <f>COUNTIF(M600:S600,"&gt;0")</f>
        <v>0</v>
      </c>
      <c r="V600">
        <f t="shared" si="27"/>
        <v>1</v>
      </c>
      <c r="W600" s="35">
        <f t="shared" si="28"/>
        <v>0</v>
      </c>
      <c r="X600">
        <f t="shared" si="29"/>
        <v>1</v>
      </c>
    </row>
    <row r="601" spans="1:24" ht="15.75" x14ac:dyDescent="0.25">
      <c r="A601" t="str">
        <f>B601&amp;" "&amp;C601</f>
        <v>Ian McCoshen</v>
      </c>
      <c r="B601" t="str">
        <f>RIGHT(D601,(LEN(D601)-1)-SEARCH(",",D601,1))</f>
        <v>Ian</v>
      </c>
      <c r="C601" t="str">
        <f>LEFT(D601,SEARCH(",",D601,1)-1)</f>
        <v>McCoshen</v>
      </c>
      <c r="D601" s="39" t="s">
        <v>1483</v>
      </c>
      <c r="E601" s="30" t="s">
        <v>2718</v>
      </c>
      <c r="F601" s="35">
        <v>0</v>
      </c>
      <c r="G601" s="35" t="s">
        <v>2618</v>
      </c>
      <c r="H601" s="35" t="s">
        <v>2612</v>
      </c>
      <c r="I601" s="35">
        <v>23</v>
      </c>
      <c r="J601" s="35">
        <f>VALUE(COUNTIF(Validation!$A$2:$H$47,D601))</f>
        <v>0</v>
      </c>
      <c r="K601" s="361">
        <f>IF(OR(M601="RFA",M601="UFA",M601="",M601=0),0,M601)</f>
        <v>0</v>
      </c>
      <c r="L601" s="361">
        <f>IF(OR(N601="RFA",N601="UFA",N601="",N601=0),0,N601)</f>
        <v>0</v>
      </c>
      <c r="M601" s="358" t="s">
        <v>8</v>
      </c>
      <c r="N601" s="358">
        <v>0</v>
      </c>
      <c r="O601" s="358">
        <v>0</v>
      </c>
      <c r="P601" s="358">
        <v>0</v>
      </c>
      <c r="Q601" s="358">
        <v>0</v>
      </c>
      <c r="R601" s="358">
        <v>0</v>
      </c>
      <c r="S601" s="358">
        <v>0</v>
      </c>
      <c r="T601" s="35">
        <f>COUNTIF(M601:S601,"&gt;0")</f>
        <v>0</v>
      </c>
      <c r="V601">
        <f t="shared" si="27"/>
        <v>1</v>
      </c>
      <c r="W601" s="35">
        <f t="shared" si="28"/>
        <v>0</v>
      </c>
      <c r="X601">
        <f t="shared" si="29"/>
        <v>1</v>
      </c>
    </row>
    <row r="602" spans="1:24" ht="15.75" x14ac:dyDescent="0.25">
      <c r="A602" t="str">
        <f>B602&amp;" "&amp;C602</f>
        <v>Samuel Montembeault</v>
      </c>
      <c r="B602" t="str">
        <f>RIGHT(D602,(LEN(D602)-1)-SEARCH(",",D602,1))</f>
        <v>Samuel</v>
      </c>
      <c r="C602" t="str">
        <f>LEFT(D602,SEARCH(",",D602,1)-1)</f>
        <v>Montembeault</v>
      </c>
      <c r="D602" s="39" t="s">
        <v>1496</v>
      </c>
      <c r="E602" s="30" t="s">
        <v>2718</v>
      </c>
      <c r="F602" s="35">
        <v>0</v>
      </c>
      <c r="G602" s="35" t="s">
        <v>128</v>
      </c>
      <c r="H602" s="35" t="s">
        <v>2612</v>
      </c>
      <c r="I602" s="35">
        <v>22</v>
      </c>
      <c r="J602" s="35">
        <f>VALUE(COUNTIF(Validation!$A$2:$H$47,D602))</f>
        <v>0</v>
      </c>
      <c r="K602" s="361">
        <f>IF(OR(M602="RFA",M602="UFA",M602="",M602=0),0,M602)</f>
        <v>0</v>
      </c>
      <c r="L602" s="361">
        <f>IF(OR(N602="RFA",N602="UFA",N602="",N602=0),0,N602)</f>
        <v>0</v>
      </c>
      <c r="M602" s="358" t="s">
        <v>8</v>
      </c>
      <c r="N602" s="358">
        <v>0</v>
      </c>
      <c r="O602" s="358">
        <v>0</v>
      </c>
      <c r="P602" s="358">
        <v>0</v>
      </c>
      <c r="Q602" s="358">
        <v>0</v>
      </c>
      <c r="R602" s="358">
        <v>0</v>
      </c>
      <c r="S602" s="358">
        <v>0</v>
      </c>
      <c r="T602" s="35">
        <f>COUNTIF(M602:S602,"&gt;0")</f>
        <v>0</v>
      </c>
      <c r="V602">
        <f t="shared" si="27"/>
        <v>1</v>
      </c>
      <c r="W602" s="35">
        <f t="shared" si="28"/>
        <v>0</v>
      </c>
      <c r="X602">
        <f t="shared" si="29"/>
        <v>1</v>
      </c>
    </row>
    <row r="603" spans="1:24" ht="15.75" x14ac:dyDescent="0.25">
      <c r="A603" t="str">
        <f>B603&amp;" "&amp;C603</f>
        <v>Dryden Hunt</v>
      </c>
      <c r="B603" t="str">
        <f>RIGHT(D603,(LEN(D603)-1)-SEARCH(",",D603,1))</f>
        <v>Dryden</v>
      </c>
      <c r="C603" t="str">
        <f>LEFT(D603,SEARCH(",",D603,1)-1)</f>
        <v>Hunt</v>
      </c>
      <c r="D603" s="39" t="s">
        <v>1489</v>
      </c>
      <c r="E603" s="30" t="s">
        <v>2718</v>
      </c>
      <c r="F603" s="35">
        <v>0</v>
      </c>
      <c r="G603" s="35" t="s">
        <v>2615</v>
      </c>
      <c r="H603" s="35" t="s">
        <v>2619</v>
      </c>
      <c r="I603" s="35">
        <v>23</v>
      </c>
      <c r="J603" s="35">
        <f>VALUE(COUNTIF(Validation!$A$2:$H$47,D603))</f>
        <v>0</v>
      </c>
      <c r="K603" s="361">
        <f>IF(OR(M603="RFA",M603="UFA",M603="",M603=0),0,M603)</f>
        <v>0</v>
      </c>
      <c r="L603" s="361">
        <f>IF(OR(N603="RFA",N603="UFA",N603="",N603=0),0,N603)</f>
        <v>0</v>
      </c>
      <c r="M603" s="358" t="s">
        <v>8</v>
      </c>
      <c r="N603" s="358">
        <v>0</v>
      </c>
      <c r="O603" s="358">
        <v>0</v>
      </c>
      <c r="P603" s="358">
        <v>0</v>
      </c>
      <c r="Q603" s="358">
        <v>0</v>
      </c>
      <c r="R603" s="358">
        <v>0</v>
      </c>
      <c r="S603" s="358">
        <v>0</v>
      </c>
      <c r="T603" s="35">
        <f>COUNTIF(M603:S603,"&gt;0")</f>
        <v>0</v>
      </c>
      <c r="V603">
        <f t="shared" si="27"/>
        <v>1</v>
      </c>
      <c r="W603" s="35">
        <f t="shared" si="28"/>
        <v>0</v>
      </c>
      <c r="X603">
        <f t="shared" si="29"/>
        <v>1</v>
      </c>
    </row>
    <row r="604" spans="1:24" ht="15.75" x14ac:dyDescent="0.25">
      <c r="A604" t="str">
        <f>B604&amp;" "&amp;C604</f>
        <v>Juho Lammikko</v>
      </c>
      <c r="B604" t="str">
        <f>RIGHT(D604,(LEN(D604)-1)-SEARCH(",",D604,1))</f>
        <v>Juho</v>
      </c>
      <c r="C604" t="str">
        <f>LEFT(D604,SEARCH(",",D604,1)-1)</f>
        <v>Lammikko</v>
      </c>
      <c r="D604" s="39" t="s">
        <v>1497</v>
      </c>
      <c r="E604" s="30" t="s">
        <v>2718</v>
      </c>
      <c r="F604" s="35">
        <v>0</v>
      </c>
      <c r="G604" s="35" t="s">
        <v>2676</v>
      </c>
      <c r="H604" s="35" t="s">
        <v>2619</v>
      </c>
      <c r="I604" s="35">
        <v>23</v>
      </c>
      <c r="J604" s="35">
        <f>VALUE(COUNTIF(Validation!$A$2:$H$47,D604))</f>
        <v>0</v>
      </c>
      <c r="K604" s="361">
        <f>IF(OR(M604="RFA",M604="UFA",M604="",M604=0),0,M604)</f>
        <v>0</v>
      </c>
      <c r="L604" s="361">
        <f>IF(OR(N604="RFA",N604="UFA",N604="",N604=0),0,N604)</f>
        <v>0</v>
      </c>
      <c r="M604" s="358" t="s">
        <v>8</v>
      </c>
      <c r="N604" s="358">
        <v>0</v>
      </c>
      <c r="O604" s="358">
        <v>0</v>
      </c>
      <c r="P604" s="358">
        <v>0</v>
      </c>
      <c r="Q604" s="358">
        <v>0</v>
      </c>
      <c r="R604" s="358">
        <v>0</v>
      </c>
      <c r="S604" s="358">
        <v>0</v>
      </c>
      <c r="T604" s="35">
        <f>COUNTIF(M604:S604,"&gt;0")</f>
        <v>0</v>
      </c>
      <c r="V604">
        <f t="shared" si="27"/>
        <v>1</v>
      </c>
      <c r="W604" s="35">
        <f t="shared" si="28"/>
        <v>0</v>
      </c>
      <c r="X604">
        <f t="shared" si="29"/>
        <v>1</v>
      </c>
    </row>
    <row r="605" spans="1:24" ht="15.75" x14ac:dyDescent="0.25">
      <c r="A605" t="str">
        <f>B605&amp;" "&amp;C605</f>
        <v>Anthony Greco</v>
      </c>
      <c r="B605" t="str">
        <f>RIGHT(D605,(LEN(D605)-1)-SEARCH(",",D605,1))</f>
        <v>Anthony</v>
      </c>
      <c r="C605" t="str">
        <f>LEFT(D605,SEARCH(",",D605,1)-1)</f>
        <v>Greco</v>
      </c>
      <c r="D605" s="39" t="s">
        <v>1501</v>
      </c>
      <c r="E605" s="30" t="s">
        <v>2718</v>
      </c>
      <c r="F605" s="35">
        <v>0</v>
      </c>
      <c r="G605" s="35" t="s">
        <v>2611</v>
      </c>
      <c r="H605" s="35" t="s">
        <v>2619</v>
      </c>
      <c r="I605" s="35">
        <v>25</v>
      </c>
      <c r="J605" s="35">
        <f>VALUE(COUNTIF(Validation!$A$2:$H$47,D605))</f>
        <v>0</v>
      </c>
      <c r="K605" s="361">
        <f>IF(OR(M605="RFA",M605="UFA",M605="",M605=0),0,M605)</f>
        <v>0</v>
      </c>
      <c r="L605" s="361">
        <f>IF(OR(N605="RFA",N605="UFA",N605="",N605=0),0,N605)</f>
        <v>0</v>
      </c>
      <c r="M605" s="358" t="s">
        <v>8</v>
      </c>
      <c r="N605" s="358">
        <v>0</v>
      </c>
      <c r="O605" s="358">
        <v>0</v>
      </c>
      <c r="P605" s="358">
        <v>0</v>
      </c>
      <c r="Q605" s="358">
        <v>0</v>
      </c>
      <c r="R605" s="358">
        <v>0</v>
      </c>
      <c r="S605" s="358">
        <v>0</v>
      </c>
      <c r="T605" s="35">
        <f>COUNTIF(M605:S605,"&gt;0")</f>
        <v>0</v>
      </c>
      <c r="V605">
        <f t="shared" si="27"/>
        <v>1</v>
      </c>
      <c r="W605" s="35">
        <f t="shared" si="28"/>
        <v>0</v>
      </c>
      <c r="X605">
        <f t="shared" si="29"/>
        <v>1</v>
      </c>
    </row>
    <row r="606" spans="1:24" ht="15.75" x14ac:dyDescent="0.25">
      <c r="A606" t="str">
        <f>B606&amp;" "&amp;C606</f>
        <v>Dominic Toninato</v>
      </c>
      <c r="B606" t="str">
        <f>RIGHT(D606,(LEN(D606)-1)-SEARCH(",",D606,1))</f>
        <v>Dominic</v>
      </c>
      <c r="C606" t="str">
        <f>LEFT(D606,SEARCH(",",D606,1)-1)</f>
        <v>Toninato</v>
      </c>
      <c r="D606" s="39" t="s">
        <v>1989</v>
      </c>
      <c r="E606" s="30" t="s">
        <v>2718</v>
      </c>
      <c r="F606" s="35">
        <v>0</v>
      </c>
      <c r="G606" s="35" t="s">
        <v>73</v>
      </c>
      <c r="H606" s="35" t="s">
        <v>2619</v>
      </c>
      <c r="I606" s="35">
        <v>25</v>
      </c>
      <c r="J606" s="35">
        <f>VALUE(COUNTIF(Validation!$A$2:$H$47,D606))</f>
        <v>0</v>
      </c>
      <c r="K606" s="361">
        <f>IF(OR(M606="RFA",M606="UFA",M606="",M606=0),0,M606)</f>
        <v>0</v>
      </c>
      <c r="L606" s="361">
        <f>IF(OR(N606="RFA",N606="UFA",N606="",N606=0),0,N606)</f>
        <v>0</v>
      </c>
      <c r="M606" s="358" t="s">
        <v>8</v>
      </c>
      <c r="N606" s="358">
        <v>0</v>
      </c>
      <c r="O606" s="358">
        <v>0</v>
      </c>
      <c r="P606" s="358">
        <v>0</v>
      </c>
      <c r="Q606" s="358">
        <v>0</v>
      </c>
      <c r="R606" s="358">
        <v>0</v>
      </c>
      <c r="S606" s="358">
        <v>0</v>
      </c>
      <c r="T606" s="35">
        <f>COUNTIF(M606:S606,"&gt;0")</f>
        <v>0</v>
      </c>
      <c r="V606">
        <f t="shared" si="27"/>
        <v>1</v>
      </c>
      <c r="W606" s="35">
        <f t="shared" si="28"/>
        <v>0</v>
      </c>
      <c r="X606">
        <f t="shared" si="29"/>
        <v>1</v>
      </c>
    </row>
    <row r="607" spans="1:24" ht="15.75" x14ac:dyDescent="0.25">
      <c r="A607" t="str">
        <f>B607&amp;" "&amp;C607</f>
        <v>Jayce Hawryluk</v>
      </c>
      <c r="B607" t="str">
        <f>RIGHT(D607,(LEN(D607)-1)-SEARCH(",",D607,1))</f>
        <v>Jayce</v>
      </c>
      <c r="C607" t="str">
        <f>LEFT(D607,SEARCH(",",D607,1)-1)</f>
        <v>Hawryluk</v>
      </c>
      <c r="D607" s="39" t="s">
        <v>1487</v>
      </c>
      <c r="E607" s="30" t="s">
        <v>2718</v>
      </c>
      <c r="F607" s="35">
        <v>0</v>
      </c>
      <c r="G607" s="35" t="s">
        <v>2623</v>
      </c>
      <c r="H607" s="35" t="s">
        <v>2619</v>
      </c>
      <c r="I607" s="35">
        <v>23</v>
      </c>
      <c r="J607" s="35">
        <f>VALUE(COUNTIF(Validation!$A$2:$H$47,D607))</f>
        <v>0</v>
      </c>
      <c r="K607" s="361">
        <f>IF(OR(M607="RFA",M607="UFA",M607="",M607=0),0,M607)</f>
        <v>0</v>
      </c>
      <c r="L607" s="361">
        <f>IF(OR(N607="RFA",N607="UFA",N607="",N607=0),0,N607)</f>
        <v>0</v>
      </c>
      <c r="M607" s="358" t="s">
        <v>8</v>
      </c>
      <c r="N607" s="358">
        <v>0</v>
      </c>
      <c r="O607" s="358">
        <v>0</v>
      </c>
      <c r="P607" s="358">
        <v>0</v>
      </c>
      <c r="Q607" s="358">
        <v>0</v>
      </c>
      <c r="R607" s="358">
        <v>0</v>
      </c>
      <c r="S607" s="358">
        <v>0</v>
      </c>
      <c r="T607" s="35">
        <f>COUNTIF(M607:S607,"&gt;0")</f>
        <v>0</v>
      </c>
      <c r="V607">
        <f t="shared" si="27"/>
        <v>1</v>
      </c>
      <c r="W607" s="35">
        <f t="shared" si="28"/>
        <v>0</v>
      </c>
      <c r="X607">
        <f t="shared" si="29"/>
        <v>1</v>
      </c>
    </row>
    <row r="608" spans="1:24" ht="15.75" x14ac:dyDescent="0.25">
      <c r="A608" t="str">
        <f>B608&amp;" "&amp;C608</f>
        <v>Maxim Mamin</v>
      </c>
      <c r="B608" t="str">
        <f>RIGHT(D608,(LEN(D608)-1)-SEARCH(",",D608,1))</f>
        <v>Maxim</v>
      </c>
      <c r="C608" t="str">
        <f>LEFT(D608,SEARCH(",",D608,1)-1)</f>
        <v>Mamin</v>
      </c>
      <c r="D608" s="39" t="s">
        <v>1492</v>
      </c>
      <c r="E608" s="30" t="s">
        <v>2718</v>
      </c>
      <c r="F608" s="35">
        <v>0</v>
      </c>
      <c r="G608" s="35" t="s">
        <v>2615</v>
      </c>
      <c r="H608" s="35" t="s">
        <v>2619</v>
      </c>
      <c r="I608" s="35">
        <v>24</v>
      </c>
      <c r="J608" s="35">
        <f>VALUE(COUNTIF(Validation!$A$2:$H$47,D608))</f>
        <v>0</v>
      </c>
      <c r="K608" s="361">
        <f>IF(OR(M608="RFA",M608="UFA",M608="",M608=0),0,M608)</f>
        <v>0</v>
      </c>
      <c r="L608" s="361">
        <f>IF(OR(N608="RFA",N608="UFA",N608="",N608=0),0,N608)</f>
        <v>0</v>
      </c>
      <c r="M608" s="358" t="s">
        <v>8</v>
      </c>
      <c r="N608" s="358">
        <v>0</v>
      </c>
      <c r="O608" s="358">
        <v>0</v>
      </c>
      <c r="P608" s="358">
        <v>0</v>
      </c>
      <c r="Q608" s="358">
        <v>0</v>
      </c>
      <c r="R608" s="358">
        <v>0</v>
      </c>
      <c r="S608" s="358">
        <v>0</v>
      </c>
      <c r="T608" s="35">
        <f>COUNTIF(M608:S608,"&gt;0")</f>
        <v>0</v>
      </c>
      <c r="V608">
        <f t="shared" si="27"/>
        <v>1</v>
      </c>
      <c r="W608" s="35">
        <f t="shared" si="28"/>
        <v>0</v>
      </c>
      <c r="X608">
        <f t="shared" si="29"/>
        <v>1</v>
      </c>
    </row>
    <row r="609" spans="1:24" ht="15.75" x14ac:dyDescent="0.25">
      <c r="A609" t="str">
        <f>B609&amp;" "&amp;C609</f>
        <v>Thomas Schemitsch</v>
      </c>
      <c r="B609" t="str">
        <f>RIGHT(D609,(LEN(D609)-1)-SEARCH(",",D609,1))</f>
        <v>Thomas</v>
      </c>
      <c r="C609" t="str">
        <f>LEFT(D609,SEARCH(",",D609,1)-1)</f>
        <v>Schemitsch</v>
      </c>
      <c r="D609" s="39" t="s">
        <v>1498</v>
      </c>
      <c r="E609" s="30" t="s">
        <v>2718</v>
      </c>
      <c r="F609" s="35">
        <v>0</v>
      </c>
      <c r="G609" s="35" t="s">
        <v>2617</v>
      </c>
      <c r="H609" s="35" t="s">
        <v>2619</v>
      </c>
      <c r="I609" s="35">
        <v>22</v>
      </c>
      <c r="J609" s="35">
        <f>VALUE(COUNTIF(Validation!$A$2:$H$47,D609))</f>
        <v>0</v>
      </c>
      <c r="K609" s="361">
        <f>IF(OR(M609="RFA",M609="UFA",M609="",M609=0),0,M609)</f>
        <v>0</v>
      </c>
      <c r="L609" s="361">
        <f>IF(OR(N609="RFA",N609="UFA",N609="",N609=0),0,N609)</f>
        <v>0</v>
      </c>
      <c r="M609" s="358" t="s">
        <v>8</v>
      </c>
      <c r="N609" s="358">
        <v>0</v>
      </c>
      <c r="O609" s="358">
        <v>0</v>
      </c>
      <c r="P609" s="358">
        <v>0</v>
      </c>
      <c r="Q609" s="358">
        <v>0</v>
      </c>
      <c r="R609" s="358">
        <v>0</v>
      </c>
      <c r="S609" s="358">
        <v>0</v>
      </c>
      <c r="T609" s="35">
        <f>COUNTIF(M609:S609,"&gt;0")</f>
        <v>0</v>
      </c>
      <c r="V609">
        <f t="shared" si="27"/>
        <v>1</v>
      </c>
      <c r="W609" s="35">
        <f t="shared" si="28"/>
        <v>0</v>
      </c>
      <c r="X609">
        <f t="shared" si="29"/>
        <v>1</v>
      </c>
    </row>
    <row r="610" spans="1:24" ht="15.75" x14ac:dyDescent="0.25">
      <c r="A610" t="str">
        <f>B610&amp;" "&amp;C610</f>
        <v>Drew Doughty</v>
      </c>
      <c r="B610" t="str">
        <f>RIGHT(D610,(LEN(D610)-1)-SEARCH(",",D610,1))</f>
        <v>Drew</v>
      </c>
      <c r="C610" t="str">
        <f>LEFT(D610,SEARCH(",",D610,1)-1)</f>
        <v>Doughty</v>
      </c>
      <c r="D610" s="39" t="s">
        <v>2934</v>
      </c>
      <c r="E610" s="30" t="s">
        <v>20</v>
      </c>
      <c r="F610" s="35" t="s">
        <v>429</v>
      </c>
      <c r="G610" s="35" t="s">
        <v>2617</v>
      </c>
      <c r="H610" s="35" t="s">
        <v>2612</v>
      </c>
      <c r="I610" s="35">
        <v>29</v>
      </c>
      <c r="J610" s="35">
        <f>VALUE(COUNTIF(Validation!$A$2:$H$47,D610))</f>
        <v>0</v>
      </c>
      <c r="K610" s="361">
        <f>IF(OR(M610="RFA",M610="UFA",M610="",M610=0),0,M610)</f>
        <v>11000000</v>
      </c>
      <c r="L610" s="361">
        <f>IF(OR(N610="RFA",N610="UFA",N610="",N610=0),0,N610)</f>
        <v>11000000</v>
      </c>
      <c r="M610" s="358">
        <v>11000000</v>
      </c>
      <c r="N610" s="358">
        <v>11000000</v>
      </c>
      <c r="O610" s="358">
        <v>11000000</v>
      </c>
      <c r="P610" s="358">
        <v>11000000</v>
      </c>
      <c r="Q610" s="358">
        <v>11000000</v>
      </c>
      <c r="R610" s="358">
        <v>11000000</v>
      </c>
      <c r="S610" s="358">
        <v>11000000</v>
      </c>
      <c r="T610" s="35">
        <f>COUNTIF(M610:S610,"&gt;0")</f>
        <v>7</v>
      </c>
      <c r="V610">
        <f t="shared" si="27"/>
        <v>1</v>
      </c>
      <c r="W610" s="35">
        <f t="shared" si="28"/>
        <v>0</v>
      </c>
      <c r="X610">
        <f t="shared" si="29"/>
        <v>1</v>
      </c>
    </row>
    <row r="611" spans="1:24" ht="15.75" x14ac:dyDescent="0.25">
      <c r="A611" t="str">
        <f>B611&amp;" "&amp;C611</f>
        <v>Anze Kopitar</v>
      </c>
      <c r="B611" t="str">
        <f>RIGHT(D611,(LEN(D611)-1)-SEARCH(",",D611,1))</f>
        <v>Anze</v>
      </c>
      <c r="C611" t="str">
        <f>LEFT(D611,SEARCH(",",D611,1)-1)</f>
        <v>Kopitar</v>
      </c>
      <c r="D611" s="39" t="s">
        <v>2935</v>
      </c>
      <c r="E611" s="30" t="s">
        <v>20</v>
      </c>
      <c r="F611" s="35" t="s">
        <v>429</v>
      </c>
      <c r="G611" s="35" t="s">
        <v>73</v>
      </c>
      <c r="H611" s="35" t="s">
        <v>2612</v>
      </c>
      <c r="I611" s="35">
        <v>31</v>
      </c>
      <c r="J611" s="35">
        <f>VALUE(COUNTIF(Validation!$A$2:$H$47,D611))</f>
        <v>0</v>
      </c>
      <c r="K611" s="361">
        <f>IF(OR(M611="RFA",M611="UFA",M611="",M611=0),0,M611)</f>
        <v>10000000</v>
      </c>
      <c r="L611" s="361">
        <f>IF(OR(N611="RFA",N611="UFA",N611="",N611=0),0,N611)</f>
        <v>10000000</v>
      </c>
      <c r="M611" s="358">
        <v>10000000</v>
      </c>
      <c r="N611" s="358">
        <v>10000000</v>
      </c>
      <c r="O611" s="358">
        <v>10000000</v>
      </c>
      <c r="P611" s="358">
        <v>10000000</v>
      </c>
      <c r="Q611" s="358">
        <v>10000000</v>
      </c>
      <c r="R611" s="358" t="s">
        <v>7</v>
      </c>
      <c r="S611" s="358">
        <v>0</v>
      </c>
      <c r="T611" s="35">
        <f>COUNTIF(M611:S611,"&gt;0")</f>
        <v>5</v>
      </c>
      <c r="V611">
        <f t="shared" si="27"/>
        <v>1</v>
      </c>
      <c r="W611" s="35">
        <f t="shared" si="28"/>
        <v>0</v>
      </c>
      <c r="X611">
        <f t="shared" si="29"/>
        <v>1</v>
      </c>
    </row>
    <row r="612" spans="1:24" ht="15.75" x14ac:dyDescent="0.25">
      <c r="A612" t="str">
        <f>B612&amp;" "&amp;C612</f>
        <v>Ilya Kovalchuk</v>
      </c>
      <c r="B612" t="str">
        <f>RIGHT(D612,(LEN(D612)-1)-SEARCH(",",D612,1))</f>
        <v>Ilya</v>
      </c>
      <c r="C612" t="str">
        <f>LEFT(D612,SEARCH(",",D612,1)-1)</f>
        <v>Kovalchuk</v>
      </c>
      <c r="D612" s="39" t="s">
        <v>2349</v>
      </c>
      <c r="E612" s="30" t="s">
        <v>20</v>
      </c>
      <c r="F612" s="35" t="s">
        <v>2681</v>
      </c>
      <c r="G612" s="35" t="s">
        <v>2615</v>
      </c>
      <c r="H612" s="35" t="s">
        <v>2612</v>
      </c>
      <c r="I612" s="35">
        <v>36</v>
      </c>
      <c r="J612" s="35">
        <f>VALUE(COUNTIF(Validation!$A$2:$H$47,D612))</f>
        <v>0</v>
      </c>
      <c r="K612" s="361">
        <f>IF(OR(M612="RFA",M612="UFA",M612="",M612=0),0,M612)</f>
        <v>6250000</v>
      </c>
      <c r="L612" s="361">
        <f>IF(OR(N612="RFA",N612="UFA",N612="",N612=0),0,N612)</f>
        <v>6250000</v>
      </c>
      <c r="M612" s="358">
        <v>6250000</v>
      </c>
      <c r="N612" s="358">
        <v>6250000</v>
      </c>
      <c r="O612" s="358" t="s">
        <v>7</v>
      </c>
      <c r="P612" s="358">
        <v>0</v>
      </c>
      <c r="Q612" s="358">
        <v>0</v>
      </c>
      <c r="R612" s="358">
        <v>0</v>
      </c>
      <c r="S612" s="358">
        <v>0</v>
      </c>
      <c r="T612" s="35">
        <f>COUNTIF(M612:S612,"&gt;0")</f>
        <v>2</v>
      </c>
      <c r="V612">
        <f t="shared" si="27"/>
        <v>1</v>
      </c>
      <c r="W612" s="35">
        <f t="shared" si="28"/>
        <v>0</v>
      </c>
      <c r="X612">
        <f t="shared" si="29"/>
        <v>1</v>
      </c>
    </row>
    <row r="613" spans="1:24" ht="15.75" x14ac:dyDescent="0.25">
      <c r="A613" t="str">
        <f>B613&amp;" "&amp;C613</f>
        <v>Dustin Brown</v>
      </c>
      <c r="B613" t="str">
        <f>RIGHT(D613,(LEN(D613)-1)-SEARCH(",",D613,1))</f>
        <v>Dustin</v>
      </c>
      <c r="C613" t="str">
        <f>LEFT(D613,SEARCH(",",D613,1)-1)</f>
        <v>Brown</v>
      </c>
      <c r="D613" s="39" t="s">
        <v>2350</v>
      </c>
      <c r="E613" s="30" t="s">
        <v>20</v>
      </c>
      <c r="F613" s="35" t="s">
        <v>390</v>
      </c>
      <c r="G613" s="35" t="s">
        <v>2614</v>
      </c>
      <c r="H613" s="35" t="s">
        <v>2612</v>
      </c>
      <c r="I613" s="35">
        <v>34</v>
      </c>
      <c r="J613" s="35">
        <f>VALUE(COUNTIF(Validation!$A$2:$H$47,D613))</f>
        <v>0</v>
      </c>
      <c r="K613" s="361">
        <f>IF(OR(M613="RFA",M613="UFA",M613="",M613=0),0,M613)</f>
        <v>5875000</v>
      </c>
      <c r="L613" s="361">
        <f>IF(OR(N613="RFA",N613="UFA",N613="",N613=0),0,N613)</f>
        <v>5875000</v>
      </c>
      <c r="M613" s="358">
        <v>5875000</v>
      </c>
      <c r="N613" s="358">
        <v>5875000</v>
      </c>
      <c r="O613" s="358">
        <v>5875000</v>
      </c>
      <c r="P613" s="358" t="s">
        <v>7</v>
      </c>
      <c r="Q613" s="358">
        <v>0</v>
      </c>
      <c r="R613" s="358">
        <v>0</v>
      </c>
      <c r="S613" s="358">
        <v>0</v>
      </c>
      <c r="T613" s="35">
        <f>COUNTIF(M613:S613,"&gt;0")</f>
        <v>3</v>
      </c>
      <c r="V613">
        <f t="shared" si="27"/>
        <v>1</v>
      </c>
      <c r="W613" s="35">
        <f t="shared" si="28"/>
        <v>0</v>
      </c>
      <c r="X613">
        <f t="shared" si="29"/>
        <v>1</v>
      </c>
    </row>
    <row r="614" spans="1:24" ht="15.75" x14ac:dyDescent="0.25">
      <c r="A614" t="str">
        <f>B614&amp;" "&amp;C614</f>
        <v>Jonathan Quick</v>
      </c>
      <c r="B614" t="str">
        <f>RIGHT(D614,(LEN(D614)-1)-SEARCH(",",D614,1))</f>
        <v>Jonathan</v>
      </c>
      <c r="C614" t="str">
        <f>LEFT(D614,SEARCH(",",D614,1)-1)</f>
        <v>Quick</v>
      </c>
      <c r="D614" s="39" t="s">
        <v>2363</v>
      </c>
      <c r="E614" s="30" t="s">
        <v>20</v>
      </c>
      <c r="F614" s="35">
        <v>0</v>
      </c>
      <c r="G614" s="35" t="s">
        <v>128</v>
      </c>
      <c r="H614" s="35" t="s">
        <v>2612</v>
      </c>
      <c r="I614" s="35">
        <v>33</v>
      </c>
      <c r="J614" s="35">
        <f>VALUE(COUNTIF(Validation!$A$2:$H$47,D614))</f>
        <v>0</v>
      </c>
      <c r="K614" s="361">
        <f>IF(OR(M614="RFA",M614="UFA",M614="",M614=0),0,M614)</f>
        <v>5800000</v>
      </c>
      <c r="L614" s="361">
        <f>IF(OR(N614="RFA",N614="UFA",N614="",N614=0),0,N614)</f>
        <v>5800000</v>
      </c>
      <c r="M614" s="358">
        <v>5800000</v>
      </c>
      <c r="N614" s="358">
        <v>5800000</v>
      </c>
      <c r="O614" s="358">
        <v>5800000</v>
      </c>
      <c r="P614" s="358">
        <v>5800000</v>
      </c>
      <c r="Q614" s="358" t="s">
        <v>7</v>
      </c>
      <c r="R614" s="358">
        <v>0</v>
      </c>
      <c r="S614" s="358">
        <v>0</v>
      </c>
      <c r="T614" s="35">
        <f>COUNTIF(M614:S614,"&gt;0")</f>
        <v>4</v>
      </c>
      <c r="V614">
        <f t="shared" si="27"/>
        <v>1</v>
      </c>
      <c r="W614" s="35">
        <f t="shared" si="28"/>
        <v>0</v>
      </c>
      <c r="X614">
        <f t="shared" si="29"/>
        <v>1</v>
      </c>
    </row>
    <row r="615" spans="1:24" ht="15.75" x14ac:dyDescent="0.25">
      <c r="A615" t="str">
        <f>B615&amp;" "&amp;C615</f>
        <v>Jeff Carter</v>
      </c>
      <c r="B615" t="str">
        <f>RIGHT(D615,(LEN(D615)-1)-SEARCH(",",D615,1))</f>
        <v>Jeff</v>
      </c>
      <c r="C615" t="str">
        <f>LEFT(D615,SEARCH(",",D615,1)-1)</f>
        <v>Carter</v>
      </c>
      <c r="D615" s="39" t="s">
        <v>2936</v>
      </c>
      <c r="E615" s="30" t="s">
        <v>20</v>
      </c>
      <c r="F615" s="35">
        <v>0</v>
      </c>
      <c r="G615" s="35" t="s">
        <v>2621</v>
      </c>
      <c r="H615" s="35" t="s">
        <v>2612</v>
      </c>
      <c r="I615" s="35">
        <v>34</v>
      </c>
      <c r="J615" s="35">
        <f>VALUE(COUNTIF(Validation!$A$2:$H$47,D615))</f>
        <v>0</v>
      </c>
      <c r="K615" s="361">
        <f>IF(OR(M615="RFA",M615="UFA",M615="",M615=0),0,M615)</f>
        <v>5272727</v>
      </c>
      <c r="L615" s="361">
        <f>IF(OR(N615="RFA",N615="UFA",N615="",N615=0),0,N615)</f>
        <v>5272727</v>
      </c>
      <c r="M615" s="358">
        <v>5272727</v>
      </c>
      <c r="N615" s="358">
        <v>5272727</v>
      </c>
      <c r="O615" s="358">
        <v>5272727</v>
      </c>
      <c r="P615" s="358" t="s">
        <v>7</v>
      </c>
      <c r="Q615" s="358">
        <v>0</v>
      </c>
      <c r="R615" s="358">
        <v>0</v>
      </c>
      <c r="S615" s="358">
        <v>0</v>
      </c>
      <c r="T615" s="35">
        <f>COUNTIF(M615:S615,"&gt;0")</f>
        <v>3</v>
      </c>
      <c r="V615">
        <f t="shared" si="27"/>
        <v>1</v>
      </c>
      <c r="W615" s="35">
        <f t="shared" si="28"/>
        <v>0</v>
      </c>
      <c r="X615">
        <f t="shared" si="29"/>
        <v>1</v>
      </c>
    </row>
    <row r="616" spans="1:24" ht="15.75" x14ac:dyDescent="0.25">
      <c r="A616" t="str">
        <f>B616&amp;" "&amp;C616</f>
        <v>Tyler Toffoli</v>
      </c>
      <c r="B616" t="str">
        <f>RIGHT(D616,(LEN(D616)-1)-SEARCH(",",D616,1))</f>
        <v>Tyler</v>
      </c>
      <c r="C616" t="str">
        <f>LEFT(D616,SEARCH(",",D616,1)-1)</f>
        <v>Toffoli</v>
      </c>
      <c r="D616" s="39" t="s">
        <v>2351</v>
      </c>
      <c r="E616" s="30" t="s">
        <v>20</v>
      </c>
      <c r="F616" s="35">
        <v>0</v>
      </c>
      <c r="G616" s="35" t="s">
        <v>2614</v>
      </c>
      <c r="H616" s="35" t="s">
        <v>2612</v>
      </c>
      <c r="I616" s="35">
        <v>27</v>
      </c>
      <c r="J616" s="35">
        <f>VALUE(COUNTIF(Validation!$A$2:$H$47,D616))</f>
        <v>0</v>
      </c>
      <c r="K616" s="361">
        <f>IF(OR(M616="RFA",M616="UFA",M616="",M616=0),0,M616)</f>
        <v>4600000</v>
      </c>
      <c r="L616" s="361">
        <f>IF(OR(N616="RFA",N616="UFA",N616="",N616=0),0,N616)</f>
        <v>0</v>
      </c>
      <c r="M616" s="358">
        <v>4600000</v>
      </c>
      <c r="N616" s="358" t="s">
        <v>7</v>
      </c>
      <c r="O616" s="358">
        <v>0</v>
      </c>
      <c r="P616" s="358">
        <v>0</v>
      </c>
      <c r="Q616" s="358">
        <v>0</v>
      </c>
      <c r="R616" s="358">
        <v>0</v>
      </c>
      <c r="S616" s="358">
        <v>0</v>
      </c>
      <c r="T616" s="35">
        <f>COUNTIF(M616:S616,"&gt;0")</f>
        <v>1</v>
      </c>
      <c r="V616">
        <f t="shared" si="27"/>
        <v>1</v>
      </c>
      <c r="W616" s="35">
        <f t="shared" si="28"/>
        <v>0</v>
      </c>
      <c r="X616">
        <f t="shared" si="29"/>
        <v>0</v>
      </c>
    </row>
    <row r="617" spans="1:24" ht="15.75" x14ac:dyDescent="0.25">
      <c r="A617" t="str">
        <f>B617&amp;" "&amp;C617</f>
        <v>Alec Martinez</v>
      </c>
      <c r="B617" t="str">
        <f>RIGHT(D617,(LEN(D617)-1)-SEARCH(",",D617,1))</f>
        <v>Alec</v>
      </c>
      <c r="C617" t="str">
        <f>LEFT(D617,SEARCH(",",D617,1)-1)</f>
        <v>Martinez</v>
      </c>
      <c r="D617" s="39" t="s">
        <v>2359</v>
      </c>
      <c r="E617" s="30" t="s">
        <v>20</v>
      </c>
      <c r="F617" s="35">
        <v>0</v>
      </c>
      <c r="G617" s="35" t="s">
        <v>2617</v>
      </c>
      <c r="H617" s="35" t="s">
        <v>2612</v>
      </c>
      <c r="I617" s="35">
        <v>31</v>
      </c>
      <c r="J617" s="35">
        <f>VALUE(COUNTIF(Validation!$A$2:$H$47,D617))</f>
        <v>0</v>
      </c>
      <c r="K617" s="361">
        <f>IF(OR(M617="RFA",M617="UFA",M617="",M617=0),0,M617)</f>
        <v>4000000</v>
      </c>
      <c r="L617" s="361">
        <f>IF(OR(N617="RFA",N617="UFA",N617="",N617=0),0,N617)</f>
        <v>4000000</v>
      </c>
      <c r="M617" s="358">
        <v>4000000</v>
      </c>
      <c r="N617" s="358">
        <v>4000000</v>
      </c>
      <c r="O617" s="358" t="s">
        <v>7</v>
      </c>
      <c r="P617" s="358">
        <v>0</v>
      </c>
      <c r="Q617" s="358">
        <v>0</v>
      </c>
      <c r="R617" s="358">
        <v>0</v>
      </c>
      <c r="S617" s="358">
        <v>0</v>
      </c>
      <c r="T617" s="35">
        <f>COUNTIF(M617:S617,"&gt;0")</f>
        <v>2</v>
      </c>
      <c r="V617">
        <f t="shared" si="27"/>
        <v>1</v>
      </c>
      <c r="W617" s="35">
        <f t="shared" si="28"/>
        <v>0</v>
      </c>
      <c r="X617">
        <f t="shared" si="29"/>
        <v>1</v>
      </c>
    </row>
    <row r="618" spans="1:24" ht="15.75" x14ac:dyDescent="0.25">
      <c r="A618" t="str">
        <f>B618&amp;" "&amp;C618</f>
        <v>Derek Forbort</v>
      </c>
      <c r="B618" t="str">
        <f>RIGHT(D618,(LEN(D618)-1)-SEARCH(",",D618,1))</f>
        <v>Derek</v>
      </c>
      <c r="C618" t="str">
        <f>LEFT(D618,SEARCH(",",D618,1)-1)</f>
        <v>Forbort</v>
      </c>
      <c r="D618" s="39" t="s">
        <v>2361</v>
      </c>
      <c r="E618" s="30" t="s">
        <v>20</v>
      </c>
      <c r="F618" s="35">
        <v>0</v>
      </c>
      <c r="G618" s="35" t="s">
        <v>2618</v>
      </c>
      <c r="H618" s="35" t="s">
        <v>2612</v>
      </c>
      <c r="I618" s="35">
        <v>27</v>
      </c>
      <c r="J618" s="35">
        <f>VALUE(COUNTIF(Validation!$A$2:$H$47,D618))</f>
        <v>0</v>
      </c>
      <c r="K618" s="361">
        <f>IF(OR(M618="RFA",M618="UFA",M618="",M618=0),0,M618)</f>
        <v>2525000</v>
      </c>
      <c r="L618" s="361">
        <f>IF(OR(N618="RFA",N618="UFA",N618="",N618=0),0,N618)</f>
        <v>0</v>
      </c>
      <c r="M618" s="358">
        <v>2525000</v>
      </c>
      <c r="N618" s="358" t="s">
        <v>7</v>
      </c>
      <c r="O618" s="358">
        <v>0</v>
      </c>
      <c r="P618" s="358">
        <v>0</v>
      </c>
      <c r="Q618" s="358">
        <v>0</v>
      </c>
      <c r="R618" s="358">
        <v>0</v>
      </c>
      <c r="S618" s="358">
        <v>0</v>
      </c>
      <c r="T618" s="35">
        <f>COUNTIF(M618:S618,"&gt;0")</f>
        <v>1</v>
      </c>
      <c r="V618">
        <f t="shared" si="27"/>
        <v>1</v>
      </c>
      <c r="W618" s="35">
        <f t="shared" si="28"/>
        <v>0</v>
      </c>
      <c r="X618">
        <f t="shared" si="29"/>
        <v>0</v>
      </c>
    </row>
    <row r="619" spans="1:24" ht="15.75" x14ac:dyDescent="0.25">
      <c r="A619" t="str">
        <f>B619&amp;" "&amp;C619</f>
        <v>Trevor Lewis</v>
      </c>
      <c r="B619" t="str">
        <f>RIGHT(D619,(LEN(D619)-1)-SEARCH(",",D619,1))</f>
        <v>Trevor</v>
      </c>
      <c r="C619" t="str">
        <f>LEFT(D619,SEARCH(",",D619,1)-1)</f>
        <v>Lewis</v>
      </c>
      <c r="D619" s="39" t="s">
        <v>2353</v>
      </c>
      <c r="E619" s="30" t="s">
        <v>20</v>
      </c>
      <c r="F619" s="35">
        <v>0</v>
      </c>
      <c r="G619" s="35" t="s">
        <v>2707</v>
      </c>
      <c r="H619" s="35" t="s">
        <v>2612</v>
      </c>
      <c r="I619" s="35">
        <v>32</v>
      </c>
      <c r="J619" s="35">
        <f>VALUE(COUNTIF(Validation!$A$2:$H$47,D619))</f>
        <v>0</v>
      </c>
      <c r="K619" s="361">
        <f>IF(OR(M619="RFA",M619="UFA",M619="",M619=0),0,M619)</f>
        <v>2000000</v>
      </c>
      <c r="L619" s="361">
        <f>IF(OR(N619="RFA",N619="UFA",N619="",N619=0),0,N619)</f>
        <v>0</v>
      </c>
      <c r="M619" s="358">
        <v>2000000</v>
      </c>
      <c r="N619" s="358" t="s">
        <v>7</v>
      </c>
      <c r="O619" s="358">
        <v>0</v>
      </c>
      <c r="P619" s="358">
        <v>0</v>
      </c>
      <c r="Q619" s="358">
        <v>0</v>
      </c>
      <c r="R619" s="358">
        <v>0</v>
      </c>
      <c r="S619" s="358">
        <v>0</v>
      </c>
      <c r="T619" s="35">
        <f>COUNTIF(M619:S619,"&gt;0")</f>
        <v>1</v>
      </c>
      <c r="V619">
        <f t="shared" si="27"/>
        <v>1</v>
      </c>
      <c r="W619" s="35">
        <f t="shared" si="28"/>
        <v>0</v>
      </c>
      <c r="X619">
        <f t="shared" si="29"/>
        <v>0</v>
      </c>
    </row>
    <row r="620" spans="1:24" ht="15.75" x14ac:dyDescent="0.25">
      <c r="A620" t="str">
        <f>B620&amp;" "&amp;C620</f>
        <v>Nikolai Prokhorkin</v>
      </c>
      <c r="B620" t="str">
        <f>RIGHT(D620,(LEN(D620)-1)-SEARCH(",",D620,1))</f>
        <v>Nikolai</v>
      </c>
      <c r="C620" t="str">
        <f>LEFT(D620,SEARCH(",",D620,1)-1)</f>
        <v>Prokhorkin</v>
      </c>
      <c r="D620" s="39" t="s">
        <v>2830</v>
      </c>
      <c r="E620" s="30" t="s">
        <v>20</v>
      </c>
      <c r="F620" s="35" t="s">
        <v>395</v>
      </c>
      <c r="G620" s="9" t="s">
        <v>2613</v>
      </c>
      <c r="H620" s="9" t="s">
        <v>2619</v>
      </c>
      <c r="I620" s="9">
        <v>25</v>
      </c>
      <c r="J620" s="35">
        <f>VALUE(COUNTIF(Validation!$A$2:$H$47,D620))</f>
        <v>0</v>
      </c>
      <c r="K620" s="361">
        <f>IF(OR(M620="RFA",M620="UFA",M620="",M620=0),0,M620)</f>
        <v>1775000</v>
      </c>
      <c r="L620" s="361">
        <f>IF(OR(N620="RFA",N620="UFA",N620="",N620=0),0,N620)</f>
        <v>0</v>
      </c>
      <c r="M620" s="358">
        <v>1775000</v>
      </c>
      <c r="N620" s="358" t="s">
        <v>8</v>
      </c>
      <c r="O620" s="358">
        <v>0</v>
      </c>
      <c r="P620" s="358">
        <v>0</v>
      </c>
      <c r="Q620" s="358">
        <v>0</v>
      </c>
      <c r="R620" s="358">
        <v>0</v>
      </c>
      <c r="S620" s="358">
        <v>0</v>
      </c>
      <c r="T620" s="35">
        <f>COUNTIF(M620:S620,"&gt;0")</f>
        <v>1</v>
      </c>
      <c r="V620">
        <f t="shared" si="27"/>
        <v>1</v>
      </c>
      <c r="W620" s="35">
        <f t="shared" si="28"/>
        <v>1</v>
      </c>
      <c r="X620">
        <f t="shared" si="29"/>
        <v>0</v>
      </c>
    </row>
    <row r="621" spans="1:24" ht="15.75" x14ac:dyDescent="0.25">
      <c r="A621" t="str">
        <f>B621&amp;" "&amp;C621</f>
        <v>Michael Anderson</v>
      </c>
      <c r="B621" t="str">
        <f>RIGHT(D621,(LEN(D621)-1)-SEARCH(",",D621,1))</f>
        <v>Michael</v>
      </c>
      <c r="C621" t="str">
        <f>LEFT(D621,SEARCH(",",D621,1)-1)</f>
        <v>Anderson</v>
      </c>
      <c r="D621" s="39" t="s">
        <v>2833</v>
      </c>
      <c r="E621" s="30" t="s">
        <v>20</v>
      </c>
      <c r="F621" s="35" t="s">
        <v>395</v>
      </c>
      <c r="G621" s="35" t="s">
        <v>2618</v>
      </c>
      <c r="H621" s="35" t="s">
        <v>2619</v>
      </c>
      <c r="I621" s="35">
        <v>20</v>
      </c>
      <c r="J621" s="35">
        <f>VALUE(COUNTIF(Validation!$A$2:$H$47,D621))</f>
        <v>0</v>
      </c>
      <c r="K621" s="361">
        <f>IF(OR(M621="RFA",M621="UFA",M621="",M621=0),0,M621)</f>
        <v>1775000</v>
      </c>
      <c r="L621" s="361">
        <f>IF(OR(N621="RFA",N621="UFA",N621="",N621=0),0,N621)</f>
        <v>1775000</v>
      </c>
      <c r="M621" s="358">
        <v>1775000</v>
      </c>
      <c r="N621" s="358">
        <v>1775000</v>
      </c>
      <c r="O621" s="358">
        <v>1775000</v>
      </c>
      <c r="P621" s="358" t="s">
        <v>8</v>
      </c>
      <c r="Q621" s="358">
        <v>0</v>
      </c>
      <c r="R621" s="358">
        <v>0</v>
      </c>
      <c r="S621" s="358">
        <v>0</v>
      </c>
      <c r="T621" s="35">
        <f>COUNTIF(M621:S621,"&gt;0")</f>
        <v>3</v>
      </c>
      <c r="V621">
        <f t="shared" si="27"/>
        <v>1</v>
      </c>
      <c r="W621" s="35">
        <f t="shared" si="28"/>
        <v>1</v>
      </c>
      <c r="X621">
        <f t="shared" si="29"/>
        <v>1</v>
      </c>
    </row>
    <row r="622" spans="1:24" ht="15.75" x14ac:dyDescent="0.25">
      <c r="A622" t="str">
        <f>B622&amp;" "&amp;C622</f>
        <v>Gabriel Vilardi</v>
      </c>
      <c r="B622" t="str">
        <f>RIGHT(D622,(LEN(D622)-1)-SEARCH(",",D622,1))</f>
        <v>Gabriel</v>
      </c>
      <c r="C622" t="str">
        <f>LEFT(D622,SEARCH(",",D622,1)-1)</f>
        <v>Vilardi</v>
      </c>
      <c r="D622" s="39" t="s">
        <v>2367</v>
      </c>
      <c r="E622" s="30" t="s">
        <v>20</v>
      </c>
      <c r="F622" s="35" t="s">
        <v>395</v>
      </c>
      <c r="G622" s="35" t="s">
        <v>73</v>
      </c>
      <c r="H622" s="35" t="s">
        <v>2619</v>
      </c>
      <c r="I622" s="35">
        <v>19</v>
      </c>
      <c r="J622" s="35">
        <f>VALUE(COUNTIF(Validation!$A$2:$H$47,D622))</f>
        <v>0</v>
      </c>
      <c r="K622" s="361">
        <f>IF(OR(M622="RFA",M622="UFA",M622="",M622=0),0,M622)</f>
        <v>1627500</v>
      </c>
      <c r="L622" s="361">
        <f>IF(OR(N622="RFA",N622="UFA",N622="",N622=0),0,N622)</f>
        <v>1627500</v>
      </c>
      <c r="M622" s="358">
        <v>1627500</v>
      </c>
      <c r="N622" s="358">
        <v>1627500</v>
      </c>
      <c r="O622" s="358">
        <v>1627500</v>
      </c>
      <c r="P622" s="358" t="s">
        <v>8</v>
      </c>
      <c r="Q622" s="358">
        <v>0</v>
      </c>
      <c r="R622" s="358">
        <v>0</v>
      </c>
      <c r="S622" s="358">
        <v>0</v>
      </c>
      <c r="T622" s="35">
        <f>COUNTIF(M622:S622,"&gt;0")</f>
        <v>3</v>
      </c>
      <c r="V622">
        <f t="shared" si="27"/>
        <v>1</v>
      </c>
      <c r="W622" s="35">
        <f t="shared" si="28"/>
        <v>1</v>
      </c>
      <c r="X622">
        <f t="shared" si="29"/>
        <v>1</v>
      </c>
    </row>
    <row r="623" spans="1:24" ht="15.75" x14ac:dyDescent="0.25">
      <c r="A623" t="str">
        <f>B623&amp;" "&amp;C623</f>
        <v>Kyle Clifford</v>
      </c>
      <c r="B623" t="str">
        <f>RIGHT(D623,(LEN(D623)-1)-SEARCH(",",D623,1))</f>
        <v>Kyle</v>
      </c>
      <c r="C623" t="str">
        <f>LEFT(D623,SEARCH(",",D623,1)-1)</f>
        <v>Clifford</v>
      </c>
      <c r="D623" s="39" t="s">
        <v>2355</v>
      </c>
      <c r="E623" s="30" t="s">
        <v>20</v>
      </c>
      <c r="F623" s="35">
        <v>0</v>
      </c>
      <c r="G623" s="35" t="s">
        <v>2613</v>
      </c>
      <c r="H623" s="35" t="s">
        <v>2612</v>
      </c>
      <c r="I623" s="35">
        <v>28</v>
      </c>
      <c r="J623" s="35">
        <f>VALUE(COUNTIF(Validation!$A$2:$H$47,D623))</f>
        <v>0</v>
      </c>
      <c r="K623" s="361">
        <f>IF(OR(M623="RFA",M623="UFA",M623="",M623=0),0,M623)</f>
        <v>1600000</v>
      </c>
      <c r="L623" s="361">
        <f>IF(OR(N623="RFA",N623="UFA",N623="",N623=0),0,N623)</f>
        <v>0</v>
      </c>
      <c r="M623" s="358">
        <v>1600000</v>
      </c>
      <c r="N623" s="358" t="s">
        <v>7</v>
      </c>
      <c r="O623" s="358">
        <v>0</v>
      </c>
      <c r="P623" s="358">
        <v>0</v>
      </c>
      <c r="Q623" s="358">
        <v>0</v>
      </c>
      <c r="R623" s="358">
        <v>0</v>
      </c>
      <c r="S623" s="358">
        <v>0</v>
      </c>
      <c r="T623" s="35">
        <f>COUNTIF(M623:S623,"&gt;0")</f>
        <v>1</v>
      </c>
      <c r="V623">
        <f t="shared" si="27"/>
        <v>1</v>
      </c>
      <c r="W623" s="35">
        <f t="shared" si="28"/>
        <v>0</v>
      </c>
      <c r="X623">
        <f t="shared" si="29"/>
        <v>0</v>
      </c>
    </row>
    <row r="624" spans="1:24" ht="15.75" x14ac:dyDescent="0.25">
      <c r="A624" t="str">
        <f>B624&amp;" "&amp;C624</f>
        <v>Blake Lizotte</v>
      </c>
      <c r="B624" t="str">
        <f>RIGHT(D624,(LEN(D624)-1)-SEARCH(",",D624,1))</f>
        <v>Blake</v>
      </c>
      <c r="C624" t="str">
        <f>LEFT(D624,SEARCH(",",D624,1)-1)</f>
        <v>Lizotte</v>
      </c>
      <c r="D624" s="39" t="s">
        <v>2829</v>
      </c>
      <c r="E624" s="30" t="s">
        <v>20</v>
      </c>
      <c r="F624" s="35" t="s">
        <v>395</v>
      </c>
      <c r="G624" s="35" t="s">
        <v>73</v>
      </c>
      <c r="H624" s="35" t="s">
        <v>2612</v>
      </c>
      <c r="I624" s="35">
        <v>21</v>
      </c>
      <c r="J624" s="35">
        <f>VALUE(COUNTIF(Validation!$A$2:$H$47,D624))</f>
        <v>0</v>
      </c>
      <c r="K624" s="361">
        <f>IF(OR(M624="RFA",M624="UFA",M624="",M624=0),0,M624)</f>
        <v>1491666</v>
      </c>
      <c r="L624" s="361">
        <f>IF(OR(N624="RFA",N624="UFA",N624="",N624=0),0,N624)</f>
        <v>1491666</v>
      </c>
      <c r="M624" s="358">
        <v>1491666</v>
      </c>
      <c r="N624" s="358">
        <v>1491666</v>
      </c>
      <c r="O624" s="358" t="s">
        <v>8</v>
      </c>
      <c r="P624" s="358">
        <v>0</v>
      </c>
      <c r="Q624" s="358">
        <v>0</v>
      </c>
      <c r="R624" s="358">
        <v>0</v>
      </c>
      <c r="S624" s="358">
        <v>0</v>
      </c>
      <c r="T624" s="35">
        <f>COUNTIF(M624:S624,"&gt;0")</f>
        <v>2</v>
      </c>
      <c r="V624">
        <f t="shared" si="27"/>
        <v>1</v>
      </c>
      <c r="W624" s="35">
        <f t="shared" si="28"/>
        <v>1</v>
      </c>
      <c r="X624">
        <f t="shared" si="29"/>
        <v>1</v>
      </c>
    </row>
    <row r="625" spans="1:24" ht="15.75" x14ac:dyDescent="0.25">
      <c r="A625" t="str">
        <f>B625&amp;" "&amp;C625</f>
        <v>Rasmus Kupari</v>
      </c>
      <c r="B625" t="str">
        <f>RIGHT(D625,(LEN(D625)-1)-SEARCH(",",D625,1))</f>
        <v>Rasmus</v>
      </c>
      <c r="C625" t="str">
        <f>LEFT(D625,SEARCH(",",D625,1)-1)</f>
        <v>Kupari</v>
      </c>
      <c r="D625" s="39" t="s">
        <v>2366</v>
      </c>
      <c r="E625" s="30" t="s">
        <v>20</v>
      </c>
      <c r="F625" s="35" t="s">
        <v>395</v>
      </c>
      <c r="G625" s="35" t="s">
        <v>2676</v>
      </c>
      <c r="H625" s="35" t="s">
        <v>2619</v>
      </c>
      <c r="I625" s="35">
        <v>19</v>
      </c>
      <c r="J625" s="35">
        <f>VALUE(COUNTIF(Validation!$A$2:$H$47,D625))</f>
        <v>0</v>
      </c>
      <c r="K625" s="361">
        <f>IF(OR(M625="RFA",M625="UFA",M625="",M625=0),0,M625)</f>
        <v>1081667</v>
      </c>
      <c r="L625" s="361">
        <f>IF(OR(N625="RFA",N625="UFA",N625="",N625=0),0,N625)</f>
        <v>1081667</v>
      </c>
      <c r="M625" s="358">
        <v>1081667</v>
      </c>
      <c r="N625" s="358">
        <v>1081667</v>
      </c>
      <c r="O625" s="358">
        <v>1081667</v>
      </c>
      <c r="P625" s="358" t="s">
        <v>8</v>
      </c>
      <c r="Q625" s="358">
        <v>0</v>
      </c>
      <c r="R625" s="358">
        <v>0</v>
      </c>
      <c r="S625" s="358">
        <v>0</v>
      </c>
      <c r="T625" s="35">
        <f>COUNTIF(M625:S625,"&gt;0")</f>
        <v>3</v>
      </c>
      <c r="V625">
        <f t="shared" si="27"/>
        <v>1</v>
      </c>
      <c r="W625" s="35">
        <f t="shared" si="28"/>
        <v>1</v>
      </c>
      <c r="X625">
        <f t="shared" si="29"/>
        <v>1</v>
      </c>
    </row>
    <row r="626" spans="1:24" ht="15.75" x14ac:dyDescent="0.25">
      <c r="A626" t="str">
        <f>B626&amp;" "&amp;C626</f>
        <v>Matt Villalta</v>
      </c>
      <c r="B626" t="str">
        <f>RIGHT(D626,(LEN(D626)-1)-SEARCH(",",D626,1))</f>
        <v>Matt</v>
      </c>
      <c r="C626" t="str">
        <f>LEFT(D626,SEARCH(",",D626,1)-1)</f>
        <v>Villalta</v>
      </c>
      <c r="D626" s="39" t="s">
        <v>2371</v>
      </c>
      <c r="E626" s="30" t="s">
        <v>20</v>
      </c>
      <c r="F626" s="35" t="s">
        <v>395</v>
      </c>
      <c r="G626" s="35" t="s">
        <v>128</v>
      </c>
      <c r="H626" s="35" t="s">
        <v>2619</v>
      </c>
      <c r="I626" s="35">
        <v>20</v>
      </c>
      <c r="J626" s="35">
        <f>VALUE(COUNTIF(Validation!$A$2:$H$47,D626))</f>
        <v>0</v>
      </c>
      <c r="K626" s="361">
        <f>IF(OR(M626="RFA",M626="UFA",M626="",M626=0),0,M626)</f>
        <v>927500</v>
      </c>
      <c r="L626" s="361">
        <f>IF(OR(N626="RFA",N626="UFA",N626="",N626=0),0,N626)</f>
        <v>927500</v>
      </c>
      <c r="M626" s="358">
        <v>927500</v>
      </c>
      <c r="N626" s="358">
        <v>927500</v>
      </c>
      <c r="O626" s="358">
        <v>927500</v>
      </c>
      <c r="P626" s="358" t="s">
        <v>8</v>
      </c>
      <c r="Q626" s="358">
        <v>0</v>
      </c>
      <c r="R626" s="358">
        <v>0</v>
      </c>
      <c r="S626" s="358">
        <v>0</v>
      </c>
      <c r="T626" s="35">
        <f>COUNTIF(M626:S626,"&gt;0")</f>
        <v>3</v>
      </c>
      <c r="V626">
        <f t="shared" si="27"/>
        <v>1</v>
      </c>
      <c r="W626" s="35">
        <f t="shared" si="28"/>
        <v>1</v>
      </c>
      <c r="X626">
        <f t="shared" si="29"/>
        <v>1</v>
      </c>
    </row>
    <row r="627" spans="1:24" ht="15.75" x14ac:dyDescent="0.25">
      <c r="A627" t="str">
        <f>B627&amp;" "&amp;C627</f>
        <v>Carl Grundström</v>
      </c>
      <c r="B627" t="str">
        <f>RIGHT(D627,(LEN(D627)-1)-SEARCH(",",D627,1))</f>
        <v>Carl</v>
      </c>
      <c r="C627" t="str">
        <f>LEFT(D627,SEARCH(",",D627,1)-1)</f>
        <v>Grundström</v>
      </c>
      <c r="D627" s="39" t="s">
        <v>1637</v>
      </c>
      <c r="E627" s="30" t="s">
        <v>20</v>
      </c>
      <c r="F627" s="35" t="s">
        <v>395</v>
      </c>
      <c r="G627" s="35" t="s">
        <v>2613</v>
      </c>
      <c r="H627" s="35" t="s">
        <v>2612</v>
      </c>
      <c r="I627" s="35">
        <v>21</v>
      </c>
      <c r="J627" s="35">
        <f>VALUE(COUNTIF(Validation!$A$2:$H$47,D627))</f>
        <v>0</v>
      </c>
      <c r="K627" s="361">
        <f>IF(OR(M627="RFA",M627="UFA",M627="",M627=0),0,M627)</f>
        <v>925000</v>
      </c>
      <c r="L627" s="361">
        <f>IF(OR(N627="RFA",N627="UFA",N627="",N627=0),0,N627)</f>
        <v>0</v>
      </c>
      <c r="M627" s="358">
        <v>925000</v>
      </c>
      <c r="N627" s="358" t="s">
        <v>8</v>
      </c>
      <c r="O627" s="358">
        <v>0</v>
      </c>
      <c r="P627" s="358">
        <v>0</v>
      </c>
      <c r="Q627" s="358">
        <v>0</v>
      </c>
      <c r="R627" s="358">
        <v>0</v>
      </c>
      <c r="S627" s="358">
        <v>0</v>
      </c>
      <c r="T627" s="35">
        <f>COUNTIF(M627:S627,"&gt;0")</f>
        <v>1</v>
      </c>
      <c r="V627">
        <f t="shared" si="27"/>
        <v>1</v>
      </c>
      <c r="W627" s="35">
        <f t="shared" si="28"/>
        <v>1</v>
      </c>
      <c r="X627">
        <f t="shared" si="29"/>
        <v>0</v>
      </c>
    </row>
    <row r="628" spans="1:24" ht="15.75" x14ac:dyDescent="0.25">
      <c r="A628" t="str">
        <f>B628&amp;" "&amp;C628</f>
        <v>Austin Wagner</v>
      </c>
      <c r="B628" t="str">
        <f>RIGHT(D628,(LEN(D628)-1)-SEARCH(",",D628,1))</f>
        <v>Austin</v>
      </c>
      <c r="C628" t="str">
        <f>LEFT(D628,SEARCH(",",D628,1)-1)</f>
        <v>Wagner</v>
      </c>
      <c r="D628" s="39" t="s">
        <v>2373</v>
      </c>
      <c r="E628" s="30" t="s">
        <v>20</v>
      </c>
      <c r="F628" s="35" t="s">
        <v>395</v>
      </c>
      <c r="G628" s="35" t="s">
        <v>2614</v>
      </c>
      <c r="H628" s="35" t="s">
        <v>2612</v>
      </c>
      <c r="I628" s="35">
        <v>22</v>
      </c>
      <c r="J628" s="35">
        <f>VALUE(COUNTIF(Validation!$A$2:$H$47,D628))</f>
        <v>0</v>
      </c>
      <c r="K628" s="361">
        <f>IF(OR(M628="RFA",M628="UFA",M628="",M628=0),0,M628)</f>
        <v>925000</v>
      </c>
      <c r="L628" s="361">
        <f>IF(OR(N628="RFA",N628="UFA",N628="",N628=0),0,N628)</f>
        <v>0</v>
      </c>
      <c r="M628" s="358">
        <v>925000</v>
      </c>
      <c r="N628" s="358" t="s">
        <v>8</v>
      </c>
      <c r="O628" s="358">
        <v>0</v>
      </c>
      <c r="P628" s="358">
        <v>0</v>
      </c>
      <c r="Q628" s="358">
        <v>0</v>
      </c>
      <c r="R628" s="358">
        <v>0</v>
      </c>
      <c r="S628" s="358">
        <v>0</v>
      </c>
      <c r="T628" s="35">
        <f>COUNTIF(M628:S628,"&gt;0")</f>
        <v>1</v>
      </c>
      <c r="V628">
        <f t="shared" si="27"/>
        <v>1</v>
      </c>
      <c r="W628" s="35">
        <f t="shared" si="28"/>
        <v>1</v>
      </c>
      <c r="X628">
        <f t="shared" si="29"/>
        <v>0</v>
      </c>
    </row>
    <row r="629" spans="1:24" ht="15.75" x14ac:dyDescent="0.25">
      <c r="A629" t="str">
        <f>B629&amp;" "&amp;C629</f>
        <v>Michael Eyssimont</v>
      </c>
      <c r="B629" t="str">
        <f>RIGHT(D629,(LEN(D629)-1)-SEARCH(",",D629,1))</f>
        <v>Michael</v>
      </c>
      <c r="C629" t="str">
        <f>LEFT(D629,SEARCH(",",D629,1)-1)</f>
        <v>Eyssimont</v>
      </c>
      <c r="D629" s="39" t="s">
        <v>2369</v>
      </c>
      <c r="E629" s="30" t="s">
        <v>20</v>
      </c>
      <c r="F629" s="35" t="s">
        <v>395</v>
      </c>
      <c r="G629" s="35" t="s">
        <v>73</v>
      </c>
      <c r="H629" s="35" t="s">
        <v>2619</v>
      </c>
      <c r="I629" s="35">
        <v>22</v>
      </c>
      <c r="J629" s="35">
        <f>VALUE(COUNTIF(Validation!$A$2:$H$47,D629))</f>
        <v>0</v>
      </c>
      <c r="K629" s="361">
        <f>IF(OR(M629="RFA",M629="UFA",M629="",M629=0),0,M629)</f>
        <v>925000</v>
      </c>
      <c r="L629" s="361">
        <f>IF(OR(N629="RFA",N629="UFA",N629="",N629=0),0,N629)</f>
        <v>0</v>
      </c>
      <c r="M629" s="358">
        <v>925000</v>
      </c>
      <c r="N629" s="358" t="s">
        <v>8</v>
      </c>
      <c r="O629" s="358">
        <v>0</v>
      </c>
      <c r="P629" s="358">
        <v>0</v>
      </c>
      <c r="Q629" s="358">
        <v>0</v>
      </c>
      <c r="R629" s="358">
        <v>0</v>
      </c>
      <c r="S629" s="358">
        <v>0</v>
      </c>
      <c r="T629" s="35">
        <f>COUNTIF(M629:S629,"&gt;0")</f>
        <v>1</v>
      </c>
      <c r="V629">
        <f t="shared" si="27"/>
        <v>1</v>
      </c>
      <c r="W629" s="35">
        <f t="shared" si="28"/>
        <v>1</v>
      </c>
      <c r="X629">
        <f t="shared" si="29"/>
        <v>0</v>
      </c>
    </row>
    <row r="630" spans="1:24" ht="15.75" x14ac:dyDescent="0.25">
      <c r="A630" t="str">
        <f>B630&amp;" "&amp;C630</f>
        <v>Akil Thomas</v>
      </c>
      <c r="B630" t="str">
        <f>RIGHT(D630,(LEN(D630)-1)-SEARCH(",",D630,1))</f>
        <v>Akil</v>
      </c>
      <c r="C630" t="str">
        <f>LEFT(D630,SEARCH(",",D630,1)-1)</f>
        <v>Thomas</v>
      </c>
      <c r="D630" s="39" t="s">
        <v>2831</v>
      </c>
      <c r="E630" s="30" t="s">
        <v>20</v>
      </c>
      <c r="F630" s="35" t="s">
        <v>397</v>
      </c>
      <c r="G630" s="35" t="s">
        <v>73</v>
      </c>
      <c r="H630" s="35" t="s">
        <v>398</v>
      </c>
      <c r="I630" s="35">
        <v>19</v>
      </c>
      <c r="J630" s="35">
        <f>VALUE(COUNTIF(Validation!$A$2:$H$47,D630))</f>
        <v>0</v>
      </c>
      <c r="K630" s="361">
        <f>IF(OR(M630="RFA",M630="UFA",M630="",M630=0),0,M630)</f>
        <v>925000</v>
      </c>
      <c r="L630" s="361">
        <f>IF(OR(N630="RFA",N630="UFA",N630="",N630=0),0,N630)</f>
        <v>925000</v>
      </c>
      <c r="M630" s="358">
        <v>925000</v>
      </c>
      <c r="N630" s="358">
        <v>925000</v>
      </c>
      <c r="O630" s="358">
        <v>925000</v>
      </c>
      <c r="P630" s="358" t="s">
        <v>8</v>
      </c>
      <c r="Q630" s="358">
        <v>0</v>
      </c>
      <c r="R630" s="358">
        <v>0</v>
      </c>
      <c r="S630" s="358">
        <v>0</v>
      </c>
      <c r="T630" s="35">
        <f>COUNTIF(M630:S630,"&gt;0")</f>
        <v>3</v>
      </c>
      <c r="V630">
        <f t="shared" si="27"/>
        <v>1</v>
      </c>
      <c r="W630" s="35">
        <f t="shared" si="28"/>
        <v>1</v>
      </c>
      <c r="X630">
        <f t="shared" si="29"/>
        <v>1</v>
      </c>
    </row>
    <row r="631" spans="1:24" ht="15.75" x14ac:dyDescent="0.25">
      <c r="A631" t="str">
        <f>B631&amp;" "&amp;C631</f>
        <v>Sean Durzi</v>
      </c>
      <c r="B631" t="str">
        <f>RIGHT(D631,(LEN(D631)-1)-SEARCH(",",D631,1))</f>
        <v>Sean</v>
      </c>
      <c r="C631" t="str">
        <f>LEFT(D631,SEARCH(",",D631,1)-1)</f>
        <v>Durzi</v>
      </c>
      <c r="D631" s="39" t="s">
        <v>2834</v>
      </c>
      <c r="E631" s="30" t="s">
        <v>20</v>
      </c>
      <c r="F631" s="35" t="s">
        <v>395</v>
      </c>
      <c r="G631" s="35" t="s">
        <v>2617</v>
      </c>
      <c r="H631" s="35" t="s">
        <v>2619</v>
      </c>
      <c r="I631" s="35">
        <v>20</v>
      </c>
      <c r="J631" s="35">
        <f>VALUE(COUNTIF(Validation!$A$2:$H$47,D631))</f>
        <v>0</v>
      </c>
      <c r="K631" s="361">
        <f>IF(OR(M631="RFA",M631="UFA",M631="",M631=0),0,M631)</f>
        <v>925000</v>
      </c>
      <c r="L631" s="361">
        <f>IF(OR(N631="RFA",N631="UFA",N631="",N631=0),0,N631)</f>
        <v>925000</v>
      </c>
      <c r="M631" s="358">
        <v>925000</v>
      </c>
      <c r="N631" s="358">
        <v>925000</v>
      </c>
      <c r="O631" s="358">
        <v>925000</v>
      </c>
      <c r="P631" s="358" t="s">
        <v>8</v>
      </c>
      <c r="Q631" s="358">
        <v>0</v>
      </c>
      <c r="R631" s="358">
        <v>0</v>
      </c>
      <c r="S631" s="358">
        <v>0</v>
      </c>
      <c r="T631" s="35">
        <f>COUNTIF(M631:S631,"&gt;0")</f>
        <v>3</v>
      </c>
      <c r="V631">
        <f t="shared" si="27"/>
        <v>1</v>
      </c>
      <c r="W631" s="35">
        <f t="shared" si="28"/>
        <v>1</v>
      </c>
      <c r="X631">
        <f t="shared" si="29"/>
        <v>1</v>
      </c>
    </row>
    <row r="632" spans="1:24" ht="15.75" x14ac:dyDescent="0.25">
      <c r="A632" t="str">
        <f>B632&amp;" "&amp;C632</f>
        <v>Austin Strand</v>
      </c>
      <c r="B632" t="str">
        <f>RIGHT(D632,(LEN(D632)-1)-SEARCH(",",D632,1))</f>
        <v>Austin</v>
      </c>
      <c r="C632" t="str">
        <f>LEFT(D632,SEARCH(",",D632,1)-1)</f>
        <v>Strand</v>
      </c>
      <c r="D632" s="39" t="s">
        <v>2374</v>
      </c>
      <c r="E632" s="30" t="s">
        <v>20</v>
      </c>
      <c r="F632" s="35" t="s">
        <v>395</v>
      </c>
      <c r="G632" s="35" t="s">
        <v>2617</v>
      </c>
      <c r="H632" s="35" t="s">
        <v>2619</v>
      </c>
      <c r="I632" s="35">
        <v>22</v>
      </c>
      <c r="J632" s="35">
        <f>VALUE(COUNTIF(Validation!$A$2:$H$47,D632))</f>
        <v>0</v>
      </c>
      <c r="K632" s="361">
        <f>IF(OR(M632="RFA",M632="UFA",M632="",M632=0),0,M632)</f>
        <v>925000</v>
      </c>
      <c r="L632" s="361">
        <f>IF(OR(N632="RFA",N632="UFA",N632="",N632=0),0,N632)</f>
        <v>0</v>
      </c>
      <c r="M632" s="358">
        <v>925000</v>
      </c>
      <c r="N632" s="358" t="s">
        <v>8</v>
      </c>
      <c r="O632" s="358">
        <v>0</v>
      </c>
      <c r="P632" s="358">
        <v>0</v>
      </c>
      <c r="Q632" s="358">
        <v>0</v>
      </c>
      <c r="R632" s="358">
        <v>0</v>
      </c>
      <c r="S632" s="358">
        <v>0</v>
      </c>
      <c r="T632" s="35">
        <f>COUNTIF(M632:S632,"&gt;0")</f>
        <v>1</v>
      </c>
      <c r="V632">
        <f t="shared" si="27"/>
        <v>1</v>
      </c>
      <c r="W632" s="35">
        <f t="shared" si="28"/>
        <v>1</v>
      </c>
      <c r="X632">
        <f t="shared" si="29"/>
        <v>0</v>
      </c>
    </row>
    <row r="633" spans="1:24" ht="15.75" x14ac:dyDescent="0.25">
      <c r="A633" t="str">
        <f>B633&amp;" "&amp;C633</f>
        <v>Jaret Anderson-Dolan</v>
      </c>
      <c r="B633" t="str">
        <f>RIGHT(D633,(LEN(D633)-1)-SEARCH(",",D633,1))</f>
        <v>Jaret</v>
      </c>
      <c r="C633" t="str">
        <f>LEFT(D633,SEARCH(",",D633,1)-1)</f>
        <v>Anderson-Dolan</v>
      </c>
      <c r="D633" s="39" t="s">
        <v>2377</v>
      </c>
      <c r="E633" s="30" t="s">
        <v>20</v>
      </c>
      <c r="F633" s="35" t="s">
        <v>395</v>
      </c>
      <c r="G633" s="35" t="s">
        <v>73</v>
      </c>
      <c r="H633" s="35" t="s">
        <v>2619</v>
      </c>
      <c r="I633" s="35">
        <v>19</v>
      </c>
      <c r="J633" s="35">
        <f>VALUE(COUNTIF(Validation!$A$2:$H$47,D633))</f>
        <v>0</v>
      </c>
      <c r="K633" s="361">
        <f>IF(OR(M633="RFA",M633="UFA",M633="",M633=0),0,M633)</f>
        <v>913333</v>
      </c>
      <c r="L633" s="361">
        <f>IF(OR(N633="RFA",N633="UFA",N633="",N633=0),0,N633)</f>
        <v>913333</v>
      </c>
      <c r="M633" s="358">
        <v>913333</v>
      </c>
      <c r="N633" s="358">
        <v>913333</v>
      </c>
      <c r="O633" s="358">
        <v>913333</v>
      </c>
      <c r="P633" s="358" t="s">
        <v>8</v>
      </c>
      <c r="Q633" s="358">
        <v>0</v>
      </c>
      <c r="R633" s="358">
        <v>0</v>
      </c>
      <c r="S633" s="358">
        <v>0</v>
      </c>
      <c r="T633" s="35">
        <f>COUNTIF(M633:S633,"&gt;0")</f>
        <v>3</v>
      </c>
      <c r="V633">
        <f t="shared" si="27"/>
        <v>1</v>
      </c>
      <c r="W633" s="35">
        <f t="shared" si="28"/>
        <v>1</v>
      </c>
      <c r="X633">
        <f t="shared" si="29"/>
        <v>1</v>
      </c>
    </row>
    <row r="634" spans="1:24" ht="15.75" x14ac:dyDescent="0.25">
      <c r="A634" t="str">
        <f>B634&amp;" "&amp;C634</f>
        <v>Kale Clague</v>
      </c>
      <c r="B634" t="str">
        <f>RIGHT(D634,(LEN(D634)-1)-SEARCH(",",D634,1))</f>
        <v>Kale</v>
      </c>
      <c r="C634" t="str">
        <f>LEFT(D634,SEARCH(",",D634,1)-1)</f>
        <v>Clague</v>
      </c>
      <c r="D634" s="39" t="s">
        <v>2372</v>
      </c>
      <c r="E634" s="30" t="s">
        <v>20</v>
      </c>
      <c r="F634" s="35" t="s">
        <v>395</v>
      </c>
      <c r="G634" s="9" t="s">
        <v>2618</v>
      </c>
      <c r="H634" s="9" t="s">
        <v>2619</v>
      </c>
      <c r="I634" s="9">
        <v>21</v>
      </c>
      <c r="J634" s="35">
        <f>VALUE(COUNTIF(Validation!$A$2:$H$47,D634))</f>
        <v>0</v>
      </c>
      <c r="K634" s="361">
        <f>IF(OR(M634="RFA",M634="UFA",M634="",M634=0),0,M634)</f>
        <v>894166</v>
      </c>
      <c r="L634" s="361">
        <f>IF(OR(N634="RFA",N634="UFA",N634="",N634=0),0,N634)</f>
        <v>894166</v>
      </c>
      <c r="M634" s="358">
        <v>894166</v>
      </c>
      <c r="N634" s="358">
        <v>894166</v>
      </c>
      <c r="O634" s="358" t="s">
        <v>8</v>
      </c>
      <c r="P634" s="358">
        <v>0</v>
      </c>
      <c r="Q634" s="358">
        <v>0</v>
      </c>
      <c r="R634" s="358">
        <v>0</v>
      </c>
      <c r="S634" s="358">
        <v>0</v>
      </c>
      <c r="T634" s="35">
        <f>COUNTIF(M634:S634,"&gt;0")</f>
        <v>2</v>
      </c>
      <c r="V634">
        <f t="shared" si="27"/>
        <v>1</v>
      </c>
      <c r="W634" s="35">
        <f t="shared" si="28"/>
        <v>1</v>
      </c>
      <c r="X634">
        <f t="shared" si="29"/>
        <v>1</v>
      </c>
    </row>
    <row r="635" spans="1:24" ht="15.75" x14ac:dyDescent="0.25">
      <c r="A635" t="str">
        <f>B635&amp;" "&amp;C635</f>
        <v>Paul LaDue</v>
      </c>
      <c r="B635" t="str">
        <f>RIGHT(D635,(LEN(D635)-1)-SEARCH(",",D635,1))</f>
        <v>Paul</v>
      </c>
      <c r="C635" t="str">
        <f>LEFT(D635,SEARCH(",",D635,1)-1)</f>
        <v>LaDue</v>
      </c>
      <c r="D635" s="39" t="s">
        <v>2370</v>
      </c>
      <c r="E635" s="30" t="s">
        <v>20</v>
      </c>
      <c r="F635" s="35">
        <v>0</v>
      </c>
      <c r="G635" s="35" t="s">
        <v>2617</v>
      </c>
      <c r="H635" s="35" t="s">
        <v>2612</v>
      </c>
      <c r="I635" s="35">
        <v>26</v>
      </c>
      <c r="J635" s="35">
        <f>VALUE(COUNTIF(Validation!$A$2:$H$47,D635))</f>
        <v>0</v>
      </c>
      <c r="K635" s="361">
        <f>IF(OR(M635="RFA",M635="UFA",M635="",M635=0),0,M635)</f>
        <v>825000</v>
      </c>
      <c r="L635" s="361">
        <f>IF(OR(N635="RFA",N635="UFA",N635="",N635=0),0,N635)</f>
        <v>0</v>
      </c>
      <c r="M635" s="358">
        <v>825000</v>
      </c>
      <c r="N635" s="358" t="s">
        <v>7</v>
      </c>
      <c r="O635" s="358">
        <v>0</v>
      </c>
      <c r="P635" s="358">
        <v>0</v>
      </c>
      <c r="Q635" s="358">
        <v>0</v>
      </c>
      <c r="R635" s="358">
        <v>0</v>
      </c>
      <c r="S635" s="358">
        <v>0</v>
      </c>
      <c r="T635" s="35">
        <f>COUNTIF(M635:S635,"&gt;0")</f>
        <v>1</v>
      </c>
      <c r="V635">
        <f t="shared" si="27"/>
        <v>1</v>
      </c>
      <c r="W635" s="35">
        <f t="shared" si="28"/>
        <v>0</v>
      </c>
      <c r="X635">
        <f t="shared" si="29"/>
        <v>0</v>
      </c>
    </row>
    <row r="636" spans="1:24" ht="15.75" x14ac:dyDescent="0.25">
      <c r="A636" t="str">
        <f>B636&amp;" "&amp;C636</f>
        <v>Markus Phillips</v>
      </c>
      <c r="B636" t="str">
        <f>RIGHT(D636,(LEN(D636)-1)-SEARCH(",",D636,1))</f>
        <v>Markus</v>
      </c>
      <c r="C636" t="str">
        <f>LEFT(D636,SEARCH(",",D636,1)-1)</f>
        <v>Phillips</v>
      </c>
      <c r="D636" s="39" t="s">
        <v>2835</v>
      </c>
      <c r="E636" s="30" t="s">
        <v>20</v>
      </c>
      <c r="F636" s="35" t="s">
        <v>395</v>
      </c>
      <c r="G636" s="35" t="s">
        <v>2618</v>
      </c>
      <c r="H636" s="35" t="s">
        <v>2619</v>
      </c>
      <c r="I636" s="35">
        <v>20</v>
      </c>
      <c r="J636" s="35">
        <f>VALUE(COUNTIF(Validation!$A$2:$H$47,D636))</f>
        <v>0</v>
      </c>
      <c r="K636" s="361">
        <f>IF(OR(M636="RFA",M636="UFA",M636="",M636=0),0,M636)</f>
        <v>801667</v>
      </c>
      <c r="L636" s="361">
        <f>IF(OR(N636="RFA",N636="UFA",N636="",N636=0),0,N636)</f>
        <v>801667</v>
      </c>
      <c r="M636" s="358">
        <v>801667</v>
      </c>
      <c r="N636" s="358">
        <v>801667</v>
      </c>
      <c r="O636" s="358">
        <v>801667</v>
      </c>
      <c r="P636" s="358" t="s">
        <v>8</v>
      </c>
      <c r="Q636" s="358">
        <v>0</v>
      </c>
      <c r="R636" s="358">
        <v>0</v>
      </c>
      <c r="S636" s="358">
        <v>0</v>
      </c>
      <c r="T636" s="35">
        <f>COUNTIF(M636:S636,"&gt;0")</f>
        <v>3</v>
      </c>
      <c r="V636">
        <f t="shared" si="27"/>
        <v>1</v>
      </c>
      <c r="W636" s="35">
        <f t="shared" si="28"/>
        <v>1</v>
      </c>
      <c r="X636">
        <f t="shared" si="29"/>
        <v>1</v>
      </c>
    </row>
    <row r="637" spans="1:24" ht="15.75" x14ac:dyDescent="0.25">
      <c r="A637" t="str">
        <f>B637&amp;" "&amp;C637</f>
        <v>Johan Södergran</v>
      </c>
      <c r="B637" t="str">
        <f>RIGHT(D637,(LEN(D637)-1)-SEARCH(",",D637,1))</f>
        <v>Johan</v>
      </c>
      <c r="C637" t="str">
        <f>LEFT(D637,SEARCH(",",D637,1)-1)</f>
        <v>Södergran</v>
      </c>
      <c r="D637" s="39" t="s">
        <v>2832</v>
      </c>
      <c r="E637" s="30" t="s">
        <v>20</v>
      </c>
      <c r="F637" s="35" t="s">
        <v>395</v>
      </c>
      <c r="G637" s="35" t="s">
        <v>73</v>
      </c>
      <c r="H637" s="35" t="s">
        <v>2619</v>
      </c>
      <c r="I637" s="35">
        <v>19</v>
      </c>
      <c r="J637" s="35">
        <f>VALUE(COUNTIF(Validation!$A$2:$H$47,D637))</f>
        <v>0</v>
      </c>
      <c r="K637" s="361">
        <f>IF(OR(M637="RFA",M637="UFA",M637="",M637=0),0,M637)</f>
        <v>791667</v>
      </c>
      <c r="L637" s="361">
        <f>IF(OR(N637="RFA",N637="UFA",N637="",N637=0),0,N637)</f>
        <v>791667</v>
      </c>
      <c r="M637" s="358">
        <v>791667</v>
      </c>
      <c r="N637" s="358">
        <v>791667</v>
      </c>
      <c r="O637" s="358">
        <v>791667</v>
      </c>
      <c r="P637" s="358" t="s">
        <v>8</v>
      </c>
      <c r="Q637" s="358">
        <v>0</v>
      </c>
      <c r="R637" s="358">
        <v>0</v>
      </c>
      <c r="S637" s="358">
        <v>0</v>
      </c>
      <c r="T637" s="35">
        <f>COUNTIF(M637:S637,"&gt;0")</f>
        <v>3</v>
      </c>
      <c r="V637">
        <f t="shared" si="27"/>
        <v>1</v>
      </c>
      <c r="W637" s="35">
        <f t="shared" si="28"/>
        <v>1</v>
      </c>
      <c r="X637">
        <f t="shared" si="29"/>
        <v>1</v>
      </c>
    </row>
    <row r="638" spans="1:24" ht="15.75" x14ac:dyDescent="0.25">
      <c r="A638" t="str">
        <f>B638&amp;" "&amp;C638</f>
        <v>Cole Kehler</v>
      </c>
      <c r="B638" t="str">
        <f>RIGHT(D638,(LEN(D638)-1)-SEARCH(",",D638,1))</f>
        <v>Cole</v>
      </c>
      <c r="C638" t="str">
        <f>LEFT(D638,SEARCH(",",D638,1)-1)</f>
        <v>Kehler</v>
      </c>
      <c r="D638" s="39" t="s">
        <v>2375</v>
      </c>
      <c r="E638" s="30" t="s">
        <v>20</v>
      </c>
      <c r="F638" s="35" t="s">
        <v>395</v>
      </c>
      <c r="G638" s="35" t="s">
        <v>128</v>
      </c>
      <c r="H638" s="35" t="s">
        <v>2619</v>
      </c>
      <c r="I638" s="35">
        <v>21</v>
      </c>
      <c r="J638" s="35">
        <f>VALUE(COUNTIF(Validation!$A$2:$H$47,D638))</f>
        <v>0</v>
      </c>
      <c r="K638" s="361">
        <f>IF(OR(M638="RFA",M638="UFA",M638="",M638=0),0,M638)</f>
        <v>783333</v>
      </c>
      <c r="L638" s="361">
        <f>IF(OR(N638="RFA",N638="UFA",N638="",N638=0),0,N638)</f>
        <v>0</v>
      </c>
      <c r="M638" s="358">
        <v>783333</v>
      </c>
      <c r="N638" s="358" t="s">
        <v>8</v>
      </c>
      <c r="O638" s="358">
        <v>0</v>
      </c>
      <c r="P638" s="358">
        <v>0</v>
      </c>
      <c r="Q638" s="358">
        <v>0</v>
      </c>
      <c r="R638" s="358">
        <v>0</v>
      </c>
      <c r="S638" s="358">
        <v>0</v>
      </c>
      <c r="T638" s="35">
        <f>COUNTIF(M638:S638,"&gt;0")</f>
        <v>1</v>
      </c>
      <c r="V638">
        <f t="shared" si="27"/>
        <v>1</v>
      </c>
      <c r="W638" s="35">
        <f t="shared" si="28"/>
        <v>1</v>
      </c>
      <c r="X638">
        <f t="shared" si="29"/>
        <v>0</v>
      </c>
    </row>
    <row r="639" spans="1:24" ht="15.75" x14ac:dyDescent="0.25">
      <c r="A639" t="str">
        <f>B639&amp;" "&amp;C639</f>
        <v>Sean Walker</v>
      </c>
      <c r="B639" t="str">
        <f>RIGHT(D639,(LEN(D639)-1)-SEARCH(",",D639,1))</f>
        <v>Sean</v>
      </c>
      <c r="C639" t="str">
        <f>LEFT(D639,SEARCH(",",D639,1)-1)</f>
        <v>Walker</v>
      </c>
      <c r="D639" s="39" t="s">
        <v>2376</v>
      </c>
      <c r="E639" s="30" t="s">
        <v>20</v>
      </c>
      <c r="F639" s="35" t="s">
        <v>395</v>
      </c>
      <c r="G639" s="35" t="s">
        <v>2617</v>
      </c>
      <c r="H639" s="35" t="s">
        <v>2612</v>
      </c>
      <c r="I639" s="35">
        <v>24</v>
      </c>
      <c r="J639" s="35">
        <f>VALUE(COUNTIF(Validation!$A$2:$H$47,D639))</f>
        <v>0</v>
      </c>
      <c r="K639" s="361">
        <f>IF(OR(M639="RFA",M639="UFA",M639="",M639=0),0,M639)</f>
        <v>745000</v>
      </c>
      <c r="L639" s="361">
        <f>IF(OR(N639="RFA",N639="UFA",N639="",N639=0),0,N639)</f>
        <v>0</v>
      </c>
      <c r="M639" s="358">
        <v>745000</v>
      </c>
      <c r="N639" s="358" t="s">
        <v>8</v>
      </c>
      <c r="O639" s="358">
        <v>0</v>
      </c>
      <c r="P639" s="358">
        <v>0</v>
      </c>
      <c r="Q639" s="358">
        <v>0</v>
      </c>
      <c r="R639" s="358">
        <v>0</v>
      </c>
      <c r="S639" s="358">
        <v>0</v>
      </c>
      <c r="T639" s="35">
        <f>COUNTIF(M639:S639,"&gt;0")</f>
        <v>1</v>
      </c>
      <c r="V639">
        <f t="shared" si="27"/>
        <v>1</v>
      </c>
      <c r="W639" s="35">
        <f t="shared" si="28"/>
        <v>1</v>
      </c>
      <c r="X639">
        <f t="shared" si="29"/>
        <v>0</v>
      </c>
    </row>
    <row r="640" spans="1:24" ht="15.75" x14ac:dyDescent="0.25">
      <c r="A640" t="str">
        <f>B640&amp;" "&amp;C640</f>
        <v>Brad Morrison</v>
      </c>
      <c r="B640" t="str">
        <f>RIGHT(D640,(LEN(D640)-1)-SEARCH(",",D640,1))</f>
        <v>Brad</v>
      </c>
      <c r="C640" t="str">
        <f>LEFT(D640,SEARCH(",",D640,1)-1)</f>
        <v>Morrison</v>
      </c>
      <c r="D640" s="39" t="s">
        <v>2378</v>
      </c>
      <c r="E640" s="30" t="s">
        <v>20</v>
      </c>
      <c r="F640" s="35" t="s">
        <v>395</v>
      </c>
      <c r="G640" s="35" t="s">
        <v>73</v>
      </c>
      <c r="H640" s="35" t="s">
        <v>2619</v>
      </c>
      <c r="I640" s="35">
        <v>22</v>
      </c>
      <c r="J640" s="35">
        <f>VALUE(COUNTIF(Validation!$A$2:$H$47,D640))</f>
        <v>0</v>
      </c>
      <c r="K640" s="361">
        <f>IF(OR(M640="RFA",M640="UFA",M640="",M640=0),0,M640)</f>
        <v>743333</v>
      </c>
      <c r="L640" s="361">
        <f>IF(OR(N640="RFA",N640="UFA",N640="",N640=0),0,N640)</f>
        <v>743333</v>
      </c>
      <c r="M640" s="358">
        <v>743333</v>
      </c>
      <c r="N640" s="358">
        <v>743333</v>
      </c>
      <c r="O640" s="358" t="s">
        <v>8</v>
      </c>
      <c r="P640" s="358">
        <v>0</v>
      </c>
      <c r="Q640" s="358">
        <v>0</v>
      </c>
      <c r="R640" s="358">
        <v>0</v>
      </c>
      <c r="S640" s="358">
        <v>0</v>
      </c>
      <c r="T640" s="35">
        <f>COUNTIF(M640:S640,"&gt;0")</f>
        <v>2</v>
      </c>
      <c r="V640">
        <f t="shared" si="27"/>
        <v>1</v>
      </c>
      <c r="W640" s="35">
        <f t="shared" si="28"/>
        <v>1</v>
      </c>
      <c r="X640">
        <f t="shared" si="29"/>
        <v>1</v>
      </c>
    </row>
    <row r="641" spans="1:24" ht="15.75" x14ac:dyDescent="0.25">
      <c r="A641" t="str">
        <f>B641&amp;" "&amp;C641</f>
        <v>Drake Rymsha</v>
      </c>
      <c r="B641" t="str">
        <f>RIGHT(D641,(LEN(D641)-1)-SEARCH(",",D641,1))</f>
        <v>Drake</v>
      </c>
      <c r="C641" t="str">
        <f>LEFT(D641,SEARCH(",",D641,1)-1)</f>
        <v>Rymsha</v>
      </c>
      <c r="D641" s="39" t="s">
        <v>2380</v>
      </c>
      <c r="E641" s="30" t="s">
        <v>20</v>
      </c>
      <c r="F641" s="35" t="s">
        <v>395</v>
      </c>
      <c r="G641" s="35" t="s">
        <v>73</v>
      </c>
      <c r="H641" s="35" t="s">
        <v>2619</v>
      </c>
      <c r="I641" s="35">
        <v>20</v>
      </c>
      <c r="J641" s="35">
        <f>VALUE(COUNTIF(Validation!$A$2:$H$47,D641))</f>
        <v>0</v>
      </c>
      <c r="K641" s="361">
        <f>IF(OR(M641="RFA",M641="UFA",M641="",M641=0),0,M641)</f>
        <v>733333</v>
      </c>
      <c r="L641" s="361">
        <f>IF(OR(N641="RFA",N641="UFA",N641="",N641=0),0,N641)</f>
        <v>733333</v>
      </c>
      <c r="M641" s="358">
        <v>733333</v>
      </c>
      <c r="N641" s="358">
        <v>733333</v>
      </c>
      <c r="O641" s="358" t="s">
        <v>8</v>
      </c>
      <c r="P641" s="358">
        <v>0</v>
      </c>
      <c r="Q641" s="358">
        <v>0</v>
      </c>
      <c r="R641" s="358">
        <v>0</v>
      </c>
      <c r="S641" s="358">
        <v>0</v>
      </c>
      <c r="T641" s="35">
        <f>COUNTIF(M641:S641,"&gt;0")</f>
        <v>2</v>
      </c>
      <c r="V641">
        <f t="shared" si="27"/>
        <v>1</v>
      </c>
      <c r="W641" s="35">
        <f t="shared" si="28"/>
        <v>1</v>
      </c>
      <c r="X641">
        <f t="shared" si="29"/>
        <v>1</v>
      </c>
    </row>
    <row r="642" spans="1:24" ht="15.75" x14ac:dyDescent="0.25">
      <c r="A642" t="str">
        <f>B642&amp;" "&amp;C642</f>
        <v>Chaz Reddekopp</v>
      </c>
      <c r="B642" t="str">
        <f>RIGHT(D642,(LEN(D642)-1)-SEARCH(",",D642,1))</f>
        <v>Chaz</v>
      </c>
      <c r="C642" t="str">
        <f>LEFT(D642,SEARCH(",",D642,1)-1)</f>
        <v>Reddekopp</v>
      </c>
      <c r="D642" s="39" t="s">
        <v>2379</v>
      </c>
      <c r="E642" s="30" t="s">
        <v>20</v>
      </c>
      <c r="F642" s="35" t="s">
        <v>395</v>
      </c>
      <c r="G642" s="9" t="s">
        <v>2618</v>
      </c>
      <c r="H642" s="9" t="s">
        <v>2619</v>
      </c>
      <c r="I642" s="9">
        <v>22</v>
      </c>
      <c r="J642" s="35">
        <f>VALUE(COUNTIF(Validation!$A$2:$H$47,D642))</f>
        <v>0</v>
      </c>
      <c r="K642" s="361">
        <f>IF(OR(M642="RFA",M642="UFA",M642="",M642=0),0,M642)</f>
        <v>733333</v>
      </c>
      <c r="L642" s="361">
        <f>IF(OR(N642="RFA",N642="UFA",N642="",N642=0),0,N642)</f>
        <v>0</v>
      </c>
      <c r="M642" s="358">
        <v>733333</v>
      </c>
      <c r="N642" s="358" t="s">
        <v>8</v>
      </c>
      <c r="O642" s="358">
        <v>0</v>
      </c>
      <c r="P642" s="358">
        <v>0</v>
      </c>
      <c r="Q642" s="358">
        <v>0</v>
      </c>
      <c r="R642" s="358">
        <v>0</v>
      </c>
      <c r="S642" s="358">
        <v>0</v>
      </c>
      <c r="T642" s="35">
        <f>COUNTIF(M642:S642,"&gt;0")</f>
        <v>1</v>
      </c>
      <c r="V642">
        <f t="shared" si="27"/>
        <v>1</v>
      </c>
      <c r="W642" s="35">
        <f t="shared" si="28"/>
        <v>1</v>
      </c>
      <c r="X642">
        <f t="shared" si="29"/>
        <v>0</v>
      </c>
    </row>
    <row r="643" spans="1:24" ht="15.75" x14ac:dyDescent="0.25">
      <c r="A643" t="str">
        <f>B643&amp;" "&amp;C643</f>
        <v>Joakim Ryan</v>
      </c>
      <c r="B643" t="str">
        <f>RIGHT(D643,(LEN(D643)-1)-SEARCH(",",D643,1))</f>
        <v>Joakim</v>
      </c>
      <c r="C643" t="str">
        <f>LEFT(D643,SEARCH(",",D643,1)-1)</f>
        <v>Ryan</v>
      </c>
      <c r="D643" s="39" t="s">
        <v>2405</v>
      </c>
      <c r="E643" s="30" t="s">
        <v>20</v>
      </c>
      <c r="F643" s="35">
        <v>0</v>
      </c>
      <c r="G643" s="35" t="s">
        <v>2618</v>
      </c>
      <c r="H643" s="35" t="s">
        <v>2612</v>
      </c>
      <c r="I643" s="35">
        <v>26</v>
      </c>
      <c r="J643" s="35">
        <f>VALUE(COUNTIF(Validation!$A$2:$H$47,D643))</f>
        <v>0</v>
      </c>
      <c r="K643" s="361">
        <f>IF(OR(M643="RFA",M643="UFA",M643="",M643=0),0,M643)</f>
        <v>725000</v>
      </c>
      <c r="L643" s="361">
        <f>IF(OR(N643="RFA",N643="UFA",N643="",N643=0),0,N643)</f>
        <v>0</v>
      </c>
      <c r="M643" s="358">
        <v>725000</v>
      </c>
      <c r="N643" s="358" t="s">
        <v>7</v>
      </c>
      <c r="O643" s="358">
        <v>0</v>
      </c>
      <c r="P643" s="358">
        <v>0</v>
      </c>
      <c r="Q643" s="358">
        <v>0</v>
      </c>
      <c r="R643" s="358">
        <v>0</v>
      </c>
      <c r="S643" s="358">
        <v>0</v>
      </c>
      <c r="T643" s="35">
        <f>COUNTIF(M643:S643,"&gt;0")</f>
        <v>1</v>
      </c>
      <c r="V643">
        <f t="shared" ref="V643:V706" si="30">COUNTIF($D$3:$D$1490,D643)</f>
        <v>1</v>
      </c>
      <c r="W643" s="35">
        <f t="shared" ref="W643:W706" si="31">IF(LEFT(F643,3)="ELC",1,0)</f>
        <v>0</v>
      </c>
      <c r="X643">
        <f t="shared" ref="X643:X706" si="32">IF(K643=L643,1,0)</f>
        <v>0</v>
      </c>
    </row>
    <row r="644" spans="1:24" ht="15.75" x14ac:dyDescent="0.25">
      <c r="A644" t="str">
        <f>B644&amp;" "&amp;C644</f>
        <v>Bokondji Imama</v>
      </c>
      <c r="B644" t="str">
        <f>RIGHT(D644,(LEN(D644)-1)-SEARCH(",",D644,1))</f>
        <v>Bokondji</v>
      </c>
      <c r="C644" t="str">
        <f>LEFT(D644,SEARCH(",",D644,1)-1)</f>
        <v>Imama</v>
      </c>
      <c r="D644" s="39" t="s">
        <v>2382</v>
      </c>
      <c r="E644" s="30" t="s">
        <v>20</v>
      </c>
      <c r="F644" s="35" t="s">
        <v>395</v>
      </c>
      <c r="G644" s="35" t="s">
        <v>2613</v>
      </c>
      <c r="H644" s="35" t="s">
        <v>2619</v>
      </c>
      <c r="I644" s="35">
        <v>22</v>
      </c>
      <c r="J644" s="35">
        <f>VALUE(COUNTIF(Validation!$A$2:$H$47,D644))</f>
        <v>0</v>
      </c>
      <c r="K644" s="361">
        <f>IF(OR(M644="RFA",M644="UFA",M644="",M644=0),0,M644)</f>
        <v>706667</v>
      </c>
      <c r="L644" s="361">
        <f>IF(OR(N644="RFA",N644="UFA",N644="",N644=0),0,N644)</f>
        <v>0</v>
      </c>
      <c r="M644" s="358">
        <v>706667</v>
      </c>
      <c r="N644" s="358" t="s">
        <v>8</v>
      </c>
      <c r="O644" s="358">
        <v>0</v>
      </c>
      <c r="P644" s="358">
        <v>0</v>
      </c>
      <c r="Q644" s="358">
        <v>0</v>
      </c>
      <c r="R644" s="358">
        <v>0</v>
      </c>
      <c r="S644" s="358">
        <v>0</v>
      </c>
      <c r="T644" s="35">
        <f>COUNTIF(M644:S644,"&gt;0")</f>
        <v>1</v>
      </c>
      <c r="V644">
        <f t="shared" si="30"/>
        <v>1</v>
      </c>
      <c r="W644" s="35">
        <f t="shared" si="31"/>
        <v>1</v>
      </c>
      <c r="X644">
        <f t="shared" si="32"/>
        <v>0</v>
      </c>
    </row>
    <row r="645" spans="1:24" ht="15.75" x14ac:dyDescent="0.25">
      <c r="A645" t="str">
        <f>B645&amp;" "&amp;C645</f>
        <v>Jacob Moverare</v>
      </c>
      <c r="B645" t="str">
        <f>RIGHT(D645,(LEN(D645)-1)-SEARCH(",",D645,1))</f>
        <v>Jacob</v>
      </c>
      <c r="C645" t="str">
        <f>LEFT(D645,SEARCH(",",D645,1)-1)</f>
        <v>Moverare</v>
      </c>
      <c r="D645" s="39" t="s">
        <v>2383</v>
      </c>
      <c r="E645" s="30" t="s">
        <v>20</v>
      </c>
      <c r="F645" s="35" t="s">
        <v>395</v>
      </c>
      <c r="G645" s="35" t="s">
        <v>82</v>
      </c>
      <c r="H645" s="35" t="s">
        <v>2619</v>
      </c>
      <c r="I645" s="35">
        <v>20</v>
      </c>
      <c r="J645" s="35">
        <f>VALUE(COUNTIF(Validation!$A$2:$H$47,D645))</f>
        <v>0</v>
      </c>
      <c r="K645" s="361">
        <f>IF(OR(M645="RFA",M645="UFA",M645="",M645=0),0,M645)</f>
        <v>705556</v>
      </c>
      <c r="L645" s="361">
        <f>IF(OR(N645="RFA",N645="UFA",N645="",N645=0),0,N645)</f>
        <v>705556</v>
      </c>
      <c r="M645" s="358">
        <v>705556</v>
      </c>
      <c r="N645" s="358">
        <v>705556</v>
      </c>
      <c r="O645" s="358" t="s">
        <v>8</v>
      </c>
      <c r="P645" s="358">
        <v>0</v>
      </c>
      <c r="Q645" s="358">
        <v>0</v>
      </c>
      <c r="R645" s="358">
        <v>0</v>
      </c>
      <c r="S645" s="358">
        <v>0</v>
      </c>
      <c r="T645" s="35">
        <f>COUNTIF(M645:S645,"&gt;0")</f>
        <v>2</v>
      </c>
      <c r="V645">
        <f t="shared" si="30"/>
        <v>1</v>
      </c>
      <c r="W645" s="35">
        <f t="shared" si="31"/>
        <v>1</v>
      </c>
      <c r="X645">
        <f t="shared" si="32"/>
        <v>1</v>
      </c>
    </row>
    <row r="646" spans="1:24" ht="15.75" x14ac:dyDescent="0.25">
      <c r="A646" t="str">
        <f>B646&amp;" "&amp;C646</f>
        <v>Martin Frk</v>
      </c>
      <c r="B646" t="str">
        <f>RIGHT(D646,(LEN(D646)-1)-SEARCH(",",D646,1))</f>
        <v>Martin</v>
      </c>
      <c r="C646" t="str">
        <f>LEFT(D646,SEARCH(",",D646,1)-1)</f>
        <v>Frk</v>
      </c>
      <c r="D646" s="39" t="s">
        <v>1441</v>
      </c>
      <c r="E646" s="30" t="s">
        <v>20</v>
      </c>
      <c r="F646" s="35">
        <v>0</v>
      </c>
      <c r="G646" s="35" t="s">
        <v>2611</v>
      </c>
      <c r="H646" s="35" t="s">
        <v>2619</v>
      </c>
      <c r="I646" s="35">
        <v>25</v>
      </c>
      <c r="J646" s="35">
        <f>VALUE(COUNTIF(Validation!$A$2:$H$47,D646))</f>
        <v>0</v>
      </c>
      <c r="K646" s="361">
        <f>IF(OR(M646="RFA",M646="UFA",M646="",M646=0),0,M646)</f>
        <v>700000</v>
      </c>
      <c r="L646" s="361">
        <f>IF(OR(N646="RFA",N646="UFA",N646="",N646=0),0,N646)</f>
        <v>0</v>
      </c>
      <c r="M646" s="358">
        <v>700000</v>
      </c>
      <c r="N646" s="358" t="s">
        <v>8</v>
      </c>
      <c r="O646" s="358">
        <v>0</v>
      </c>
      <c r="P646" s="358">
        <v>0</v>
      </c>
      <c r="Q646" s="358">
        <v>0</v>
      </c>
      <c r="R646" s="358">
        <v>0</v>
      </c>
      <c r="S646" s="358">
        <v>0</v>
      </c>
      <c r="T646" s="35">
        <f>COUNTIF(M646:S646,"&gt;0")</f>
        <v>1</v>
      </c>
      <c r="V646">
        <f t="shared" si="30"/>
        <v>1</v>
      </c>
      <c r="W646" s="35">
        <f t="shared" si="31"/>
        <v>0</v>
      </c>
      <c r="X646">
        <f t="shared" si="32"/>
        <v>0</v>
      </c>
    </row>
    <row r="647" spans="1:24" ht="15.75" x14ac:dyDescent="0.25">
      <c r="A647" t="str">
        <f>B647&amp;" "&amp;C647</f>
        <v>Matt Luff</v>
      </c>
      <c r="B647" t="str">
        <f>RIGHT(D647,(LEN(D647)-1)-SEARCH(",",D647,1))</f>
        <v>Matt</v>
      </c>
      <c r="C647" t="str">
        <f>LEFT(D647,SEARCH(",",D647,1)-1)</f>
        <v>Luff</v>
      </c>
      <c r="D647" s="39" t="s">
        <v>2385</v>
      </c>
      <c r="E647" s="30" t="s">
        <v>20</v>
      </c>
      <c r="F647" s="35" t="s">
        <v>395</v>
      </c>
      <c r="G647" s="35" t="s">
        <v>2611</v>
      </c>
      <c r="H647" s="35" t="s">
        <v>2619</v>
      </c>
      <c r="I647" s="35">
        <v>22</v>
      </c>
      <c r="J647" s="35">
        <f>VALUE(COUNTIF(Validation!$A$2:$H$47,D647))</f>
        <v>0</v>
      </c>
      <c r="K647" s="361">
        <f>IF(OR(M647="RFA",M647="UFA",M647="",M647=0),0,M647)</f>
        <v>677777</v>
      </c>
      <c r="L647" s="361">
        <f>IF(OR(N647="RFA",N647="UFA",N647="",N647=0),0,N647)</f>
        <v>0</v>
      </c>
      <c r="M647" s="358">
        <v>677777</v>
      </c>
      <c r="N647" s="358" t="s">
        <v>8</v>
      </c>
      <c r="O647" s="358">
        <v>0</v>
      </c>
      <c r="P647" s="358">
        <v>0</v>
      </c>
      <c r="Q647" s="358">
        <v>0</v>
      </c>
      <c r="R647" s="358">
        <v>0</v>
      </c>
      <c r="S647" s="358">
        <v>0</v>
      </c>
      <c r="T647" s="35">
        <f>COUNTIF(M647:S647,"&gt;0")</f>
        <v>1</v>
      </c>
      <c r="V647">
        <f t="shared" si="30"/>
        <v>1</v>
      </c>
      <c r="W647" s="35">
        <f t="shared" si="31"/>
        <v>1</v>
      </c>
      <c r="X647">
        <f t="shared" si="32"/>
        <v>0</v>
      </c>
    </row>
    <row r="648" spans="1:24" ht="15.75" x14ac:dyDescent="0.25">
      <c r="A648" t="str">
        <f>B648&amp;" "&amp;C648</f>
        <v>Kurtis MacDermid</v>
      </c>
      <c r="B648" t="str">
        <f>RIGHT(D648,(LEN(D648)-1)-SEARCH(",",D648,1))</f>
        <v>Kurtis</v>
      </c>
      <c r="C648" t="str">
        <f>LEFT(D648,SEARCH(",",D648,1)-1)</f>
        <v>MacDermid</v>
      </c>
      <c r="D648" s="39" t="s">
        <v>2386</v>
      </c>
      <c r="E648" s="30" t="s">
        <v>20</v>
      </c>
      <c r="F648" s="35">
        <v>0</v>
      </c>
      <c r="G648" s="35" t="s">
        <v>2617</v>
      </c>
      <c r="H648" s="35" t="s">
        <v>2612</v>
      </c>
      <c r="I648" s="35">
        <v>25</v>
      </c>
      <c r="J648" s="35">
        <f>VALUE(COUNTIF(Validation!$A$2:$H$47,D648))</f>
        <v>0</v>
      </c>
      <c r="K648" s="361">
        <f>IF(OR(M648="RFA",M648="UFA",M648="",M648=0),0,M648)</f>
        <v>675000</v>
      </c>
      <c r="L648" s="361">
        <f>IF(OR(N648="RFA",N648="UFA",N648="",N648=0),0,N648)</f>
        <v>0</v>
      </c>
      <c r="M648" s="358">
        <v>675000</v>
      </c>
      <c r="N648" s="358" t="s">
        <v>8</v>
      </c>
      <c r="O648" s="358">
        <v>0</v>
      </c>
      <c r="P648" s="358">
        <v>0</v>
      </c>
      <c r="Q648" s="358">
        <v>0</v>
      </c>
      <c r="R648" s="358">
        <v>0</v>
      </c>
      <c r="S648" s="358">
        <v>0</v>
      </c>
      <c r="T648" s="35">
        <f>COUNTIF(M648:S648,"&gt;0")</f>
        <v>1</v>
      </c>
      <c r="V648">
        <f t="shared" si="30"/>
        <v>1</v>
      </c>
      <c r="W648" s="35">
        <f t="shared" si="31"/>
        <v>0</v>
      </c>
      <c r="X648">
        <f t="shared" si="32"/>
        <v>0</v>
      </c>
    </row>
    <row r="649" spans="1:24" ht="15.75" x14ac:dyDescent="0.25">
      <c r="A649" t="str">
        <f>B649&amp;" "&amp;C649</f>
        <v>Jack Campbell</v>
      </c>
      <c r="B649" t="str">
        <f>RIGHT(D649,(LEN(D649)-1)-SEARCH(",",D649,1))</f>
        <v>Jack</v>
      </c>
      <c r="C649" t="str">
        <f>LEFT(D649,SEARCH(",",D649,1)-1)</f>
        <v>Campbell</v>
      </c>
      <c r="D649" s="39" t="s">
        <v>2364</v>
      </c>
      <c r="E649" s="30" t="s">
        <v>20</v>
      </c>
      <c r="F649" s="35">
        <v>0</v>
      </c>
      <c r="G649" s="35" t="s">
        <v>128</v>
      </c>
      <c r="H649" s="35" t="s">
        <v>2612</v>
      </c>
      <c r="I649" s="35">
        <v>27</v>
      </c>
      <c r="J649" s="35">
        <f>VALUE(COUNTIF(Validation!$A$2:$H$47,D649))</f>
        <v>0</v>
      </c>
      <c r="K649" s="361">
        <f>IF(OR(M649="RFA",M649="UFA",M649="",M649=0),0,M649)</f>
        <v>675000</v>
      </c>
      <c r="L649" s="361">
        <f>IF(OR(N649="RFA",N649="UFA",N649="",N649=0),0,N649)</f>
        <v>0</v>
      </c>
      <c r="M649" s="358">
        <v>675000</v>
      </c>
      <c r="N649" s="358" t="s">
        <v>7</v>
      </c>
      <c r="O649" s="358">
        <v>0</v>
      </c>
      <c r="P649" s="358">
        <v>0</v>
      </c>
      <c r="Q649" s="358">
        <v>0</v>
      </c>
      <c r="R649" s="358">
        <v>0</v>
      </c>
      <c r="S649" s="358">
        <v>0</v>
      </c>
      <c r="T649" s="35">
        <f>COUNTIF(M649:S649,"&gt;0")</f>
        <v>1</v>
      </c>
      <c r="V649">
        <f t="shared" si="30"/>
        <v>1</v>
      </c>
      <c r="W649" s="35">
        <f t="shared" si="31"/>
        <v>0</v>
      </c>
      <c r="X649">
        <f t="shared" si="32"/>
        <v>0</v>
      </c>
    </row>
    <row r="650" spans="1:24" ht="15.75" x14ac:dyDescent="0.25">
      <c r="A650" t="str">
        <f>B650&amp;" "&amp;C650</f>
        <v>Alex Iafallo</v>
      </c>
      <c r="B650" t="str">
        <f>RIGHT(D650,(LEN(D650)-1)-SEARCH(",",D650,1))</f>
        <v>Alex</v>
      </c>
      <c r="C650" t="str">
        <f>LEFT(D650,SEARCH(",",D650,1)-1)</f>
        <v>Iafallo</v>
      </c>
      <c r="D650" s="39" t="s">
        <v>2357</v>
      </c>
      <c r="E650" s="30" t="s">
        <v>20</v>
      </c>
      <c r="F650" s="35">
        <v>0</v>
      </c>
      <c r="G650" s="35" t="s">
        <v>2623</v>
      </c>
      <c r="H650" s="35" t="s">
        <v>2612</v>
      </c>
      <c r="I650" s="35">
        <v>25</v>
      </c>
      <c r="J650" s="35">
        <f>VALUE(COUNTIF(Validation!$A$2:$H$47,D650))</f>
        <v>0</v>
      </c>
      <c r="K650" s="361">
        <f>IF(OR(M650="RFA",M650="UFA",M650="",M650=0),0,M650)</f>
        <v>0</v>
      </c>
      <c r="L650" s="361">
        <f>IF(OR(N650="RFA",N650="UFA",N650="",N650=0),0,N650)</f>
        <v>0</v>
      </c>
      <c r="M650" s="358" t="s">
        <v>8</v>
      </c>
      <c r="N650" s="358">
        <v>0</v>
      </c>
      <c r="O650" s="358">
        <v>0</v>
      </c>
      <c r="P650" s="358">
        <v>0</v>
      </c>
      <c r="Q650" s="358">
        <v>0</v>
      </c>
      <c r="R650" s="358">
        <v>0</v>
      </c>
      <c r="S650" s="358">
        <v>0</v>
      </c>
      <c r="T650" s="35">
        <f>COUNTIF(M650:S650,"&gt;0")</f>
        <v>0</v>
      </c>
      <c r="V650">
        <f t="shared" si="30"/>
        <v>1</v>
      </c>
      <c r="W650" s="35">
        <f t="shared" si="31"/>
        <v>0</v>
      </c>
      <c r="X650">
        <f t="shared" si="32"/>
        <v>1</v>
      </c>
    </row>
    <row r="651" spans="1:24" ht="15.75" x14ac:dyDescent="0.25">
      <c r="A651" t="str">
        <f>B651&amp;" "&amp;C651</f>
        <v>Adrian Kempe</v>
      </c>
      <c r="B651" t="str">
        <f>RIGHT(D651,(LEN(D651)-1)-SEARCH(",",D651,1))</f>
        <v>Adrian</v>
      </c>
      <c r="C651" t="str">
        <f>LEFT(D651,SEARCH(",",D651,1)-1)</f>
        <v>Kempe</v>
      </c>
      <c r="D651" s="39" t="s">
        <v>2358</v>
      </c>
      <c r="E651" s="35" t="s">
        <v>20</v>
      </c>
      <c r="F651" s="35">
        <v>0</v>
      </c>
      <c r="G651" s="35" t="s">
        <v>2626</v>
      </c>
      <c r="H651" s="35" t="s">
        <v>2612</v>
      </c>
      <c r="I651" s="35">
        <v>22</v>
      </c>
      <c r="J651" s="35">
        <f>VALUE(COUNTIF(Validation!$A$2:$H$47,D651))</f>
        <v>0</v>
      </c>
      <c r="K651" s="361">
        <f>IF(OR(M651="RFA",M651="UFA",M651="",M651=0),0,M651)</f>
        <v>0</v>
      </c>
      <c r="L651" s="361">
        <f>IF(OR(N651="RFA",N651="UFA",N651="",N651=0),0,N651)</f>
        <v>0</v>
      </c>
      <c r="M651" s="358" t="s">
        <v>8</v>
      </c>
      <c r="N651" s="358">
        <v>0</v>
      </c>
      <c r="O651" s="358">
        <v>0</v>
      </c>
      <c r="P651" s="358">
        <v>0</v>
      </c>
      <c r="Q651" s="358">
        <v>0</v>
      </c>
      <c r="R651" s="358">
        <v>0</v>
      </c>
      <c r="S651" s="358">
        <v>0</v>
      </c>
      <c r="T651" s="35">
        <f>COUNTIF(M651:S651,"&gt;0")</f>
        <v>0</v>
      </c>
      <c r="V651">
        <f t="shared" si="30"/>
        <v>1</v>
      </c>
      <c r="W651" s="35">
        <f t="shared" si="31"/>
        <v>0</v>
      </c>
      <c r="X651">
        <f t="shared" si="32"/>
        <v>1</v>
      </c>
    </row>
    <row r="652" spans="1:24" ht="15.75" x14ac:dyDescent="0.25">
      <c r="A652" t="str">
        <f>B652&amp;" "&amp;C652</f>
        <v>Matt Roy</v>
      </c>
      <c r="B652" t="str">
        <f>RIGHT(D652,(LEN(D652)-1)-SEARCH(",",D652,1))</f>
        <v>Matt</v>
      </c>
      <c r="C652" t="str">
        <f>LEFT(D652,SEARCH(",",D652,1)-1)</f>
        <v>Roy</v>
      </c>
      <c r="D652" s="39" t="s">
        <v>2368</v>
      </c>
      <c r="E652" s="30" t="s">
        <v>20</v>
      </c>
      <c r="F652" s="35">
        <v>0</v>
      </c>
      <c r="G652" s="35" t="s">
        <v>2617</v>
      </c>
      <c r="H652" s="35" t="s">
        <v>2612</v>
      </c>
      <c r="I652" s="35">
        <v>24</v>
      </c>
      <c r="J652" s="35">
        <f>VALUE(COUNTIF(Validation!$A$2:$H$47,D652))</f>
        <v>0</v>
      </c>
      <c r="K652" s="361">
        <f>IF(OR(M652="RFA",M652="UFA",M652="",M652=0),0,M652)</f>
        <v>0</v>
      </c>
      <c r="L652" s="361">
        <f>IF(OR(N652="RFA",N652="UFA",N652="",N652=0),0,N652)</f>
        <v>0</v>
      </c>
      <c r="M652" s="358" t="s">
        <v>8</v>
      </c>
      <c r="N652" s="358">
        <v>0</v>
      </c>
      <c r="O652" s="358">
        <v>0</v>
      </c>
      <c r="P652" s="358">
        <v>0</v>
      </c>
      <c r="Q652" s="358">
        <v>0</v>
      </c>
      <c r="R652" s="358">
        <v>0</v>
      </c>
      <c r="S652" s="358">
        <v>0</v>
      </c>
      <c r="T652" s="35">
        <f>COUNTIF(M652:S652,"&gt;0")</f>
        <v>0</v>
      </c>
      <c r="V652">
        <f t="shared" si="30"/>
        <v>1</v>
      </c>
      <c r="W652" s="35">
        <f t="shared" si="31"/>
        <v>0</v>
      </c>
      <c r="X652">
        <f t="shared" si="32"/>
        <v>1</v>
      </c>
    </row>
    <row r="653" spans="1:24" ht="15.75" x14ac:dyDescent="0.25">
      <c r="A653" t="str">
        <f>B653&amp;" "&amp;C653</f>
        <v>Michael Amadio</v>
      </c>
      <c r="B653" t="str">
        <f>RIGHT(D653,(LEN(D653)-1)-SEARCH(",",D653,1))</f>
        <v>Michael</v>
      </c>
      <c r="C653" t="str">
        <f>LEFT(D653,SEARCH(",",D653,1)-1)</f>
        <v>Amadio</v>
      </c>
      <c r="D653" s="39" t="s">
        <v>2381</v>
      </c>
      <c r="E653" s="30" t="s">
        <v>20</v>
      </c>
      <c r="F653" s="35">
        <v>0</v>
      </c>
      <c r="G653" s="35" t="s">
        <v>2621</v>
      </c>
      <c r="H653" s="35" t="s">
        <v>2619</v>
      </c>
      <c r="I653" s="35">
        <v>23</v>
      </c>
      <c r="J653" s="35">
        <f>VALUE(COUNTIF(Validation!$A$2:$H$47,D653))</f>
        <v>0</v>
      </c>
      <c r="K653" s="361">
        <f>IF(OR(M653="RFA",M653="UFA",M653="",M653=0),0,M653)</f>
        <v>0</v>
      </c>
      <c r="L653" s="361">
        <f>IF(OR(N653="RFA",N653="UFA",N653="",N653=0),0,N653)</f>
        <v>0</v>
      </c>
      <c r="M653" s="358" t="s">
        <v>8</v>
      </c>
      <c r="N653" s="358">
        <v>0</v>
      </c>
      <c r="O653" s="358">
        <v>0</v>
      </c>
      <c r="P653" s="358">
        <v>0</v>
      </c>
      <c r="Q653" s="358">
        <v>0</v>
      </c>
      <c r="R653" s="358">
        <v>0</v>
      </c>
      <c r="S653" s="358">
        <v>0</v>
      </c>
      <c r="T653" s="35">
        <f>COUNTIF(M653:S653,"&gt;0")</f>
        <v>0</v>
      </c>
      <c r="V653">
        <f t="shared" si="30"/>
        <v>1</v>
      </c>
      <c r="W653" s="35">
        <f t="shared" si="31"/>
        <v>0</v>
      </c>
      <c r="X653">
        <f t="shared" si="32"/>
        <v>1</v>
      </c>
    </row>
    <row r="654" spans="1:24" ht="15.75" x14ac:dyDescent="0.25">
      <c r="A654" t="str">
        <f>B654&amp;" "&amp;C654</f>
        <v>Sheldon Rempal</v>
      </c>
      <c r="B654" t="str">
        <f>RIGHT(D654,(LEN(D654)-1)-SEARCH(",",D654,1))</f>
        <v>Sheldon</v>
      </c>
      <c r="C654" t="str">
        <f>LEFT(D654,SEARCH(",",D654,1)-1)</f>
        <v>Rempal</v>
      </c>
      <c r="D654" s="39" t="s">
        <v>2356</v>
      </c>
      <c r="E654" s="30" t="s">
        <v>20</v>
      </c>
      <c r="F654" s="35">
        <v>0</v>
      </c>
      <c r="G654" s="35" t="s">
        <v>2615</v>
      </c>
      <c r="H654" s="35" t="s">
        <v>2619</v>
      </c>
      <c r="I654" s="35">
        <v>23</v>
      </c>
      <c r="J654" s="35">
        <f>VALUE(COUNTIF(Validation!$A$2:$H$47,D654))</f>
        <v>0</v>
      </c>
      <c r="K654" s="361">
        <f>IF(OR(M654="RFA",M654="UFA",M654="",M654=0),0,M654)</f>
        <v>0</v>
      </c>
      <c r="L654" s="361">
        <f>IF(OR(N654="RFA",N654="UFA",N654="",N654=0),0,N654)</f>
        <v>0</v>
      </c>
      <c r="M654" s="358" t="s">
        <v>8</v>
      </c>
      <c r="N654" s="358">
        <v>0</v>
      </c>
      <c r="O654" s="358">
        <v>0</v>
      </c>
      <c r="P654" s="358">
        <v>0</v>
      </c>
      <c r="Q654" s="358">
        <v>0</v>
      </c>
      <c r="R654" s="358">
        <v>0</v>
      </c>
      <c r="S654" s="358">
        <v>0</v>
      </c>
      <c r="T654" s="35">
        <f>COUNTIF(M654:S654,"&gt;0")</f>
        <v>0</v>
      </c>
      <c r="V654">
        <f t="shared" si="30"/>
        <v>1</v>
      </c>
      <c r="W654" s="35">
        <f t="shared" si="31"/>
        <v>0</v>
      </c>
      <c r="X654">
        <f t="shared" si="32"/>
        <v>1</v>
      </c>
    </row>
    <row r="655" spans="1:24" ht="15.75" x14ac:dyDescent="0.25">
      <c r="A655" t="str">
        <f>B655&amp;" "&amp;C655</f>
        <v>Daniel Brickley</v>
      </c>
      <c r="B655" t="str">
        <f>RIGHT(D655,(LEN(D655)-1)-SEARCH(",",D655,1))</f>
        <v>Daniel</v>
      </c>
      <c r="C655" t="str">
        <f>LEFT(D655,SEARCH(",",D655,1)-1)</f>
        <v>Brickley</v>
      </c>
      <c r="D655" s="39" t="s">
        <v>2362</v>
      </c>
      <c r="E655" s="30" t="s">
        <v>20</v>
      </c>
      <c r="F655" s="35">
        <v>0</v>
      </c>
      <c r="G655" s="35" t="s">
        <v>2618</v>
      </c>
      <c r="H655" s="35" t="s">
        <v>2619</v>
      </c>
      <c r="I655" s="35">
        <v>24</v>
      </c>
      <c r="J655" s="35">
        <f>VALUE(COUNTIF(Validation!$A$2:$H$47,D655))</f>
        <v>0</v>
      </c>
      <c r="K655" s="361">
        <f>IF(OR(M655="RFA",M655="UFA",M655="",M655=0),0,M655)</f>
        <v>0</v>
      </c>
      <c r="L655" s="361">
        <f>IF(OR(N655="RFA",N655="UFA",N655="",N655=0),0,N655)</f>
        <v>0</v>
      </c>
      <c r="M655" s="358" t="s">
        <v>8</v>
      </c>
      <c r="N655" s="358">
        <v>0</v>
      </c>
      <c r="O655" s="358">
        <v>0</v>
      </c>
      <c r="P655" s="358">
        <v>0</v>
      </c>
      <c r="Q655" s="358">
        <v>0</v>
      </c>
      <c r="R655" s="358">
        <v>0</v>
      </c>
      <c r="S655" s="358">
        <v>0</v>
      </c>
      <c r="T655" s="35">
        <f>COUNTIF(M655:S655,"&gt;0")</f>
        <v>0</v>
      </c>
      <c r="V655">
        <f t="shared" si="30"/>
        <v>1</v>
      </c>
      <c r="W655" s="35">
        <f t="shared" si="31"/>
        <v>0</v>
      </c>
      <c r="X655">
        <f t="shared" si="32"/>
        <v>1</v>
      </c>
    </row>
    <row r="656" spans="1:24" ht="15.75" x14ac:dyDescent="0.25">
      <c r="A656" t="str">
        <f>B656&amp;" "&amp;C656</f>
        <v>Cal Petersen</v>
      </c>
      <c r="B656" t="str">
        <f>RIGHT(D656,(LEN(D656)-1)-SEARCH(",",D656,1))</f>
        <v>Cal</v>
      </c>
      <c r="C656" t="str">
        <f>LEFT(D656,SEARCH(",",D656,1)-1)</f>
        <v>Petersen</v>
      </c>
      <c r="D656" s="39" t="s">
        <v>2365</v>
      </c>
      <c r="E656" s="30" t="s">
        <v>20</v>
      </c>
      <c r="F656" s="35">
        <v>0</v>
      </c>
      <c r="G656" s="35" t="s">
        <v>128</v>
      </c>
      <c r="H656" s="35" t="s">
        <v>2619</v>
      </c>
      <c r="I656" s="35">
        <v>24</v>
      </c>
      <c r="J656" s="35">
        <f>VALUE(COUNTIF(Validation!$A$2:$H$47,D656))</f>
        <v>0</v>
      </c>
      <c r="K656" s="361">
        <f>IF(OR(M656="RFA",M656="UFA",M656="",M656=0),0,M656)</f>
        <v>0</v>
      </c>
      <c r="L656" s="361">
        <f>IF(OR(N656="RFA",N656="UFA",N656="",N656=0),0,N656)</f>
        <v>0</v>
      </c>
      <c r="M656" s="358" t="s">
        <v>8</v>
      </c>
      <c r="N656" s="358">
        <v>0</v>
      </c>
      <c r="O656" s="358">
        <v>0</v>
      </c>
      <c r="P656" s="358">
        <v>0</v>
      </c>
      <c r="Q656" s="358">
        <v>0</v>
      </c>
      <c r="R656" s="358">
        <v>0</v>
      </c>
      <c r="S656" s="362">
        <v>0</v>
      </c>
      <c r="T656" s="35">
        <f>COUNTIF(M656:S656,"&gt;0")</f>
        <v>0</v>
      </c>
      <c r="V656">
        <f t="shared" si="30"/>
        <v>1</v>
      </c>
      <c r="W656" s="35">
        <f t="shared" si="31"/>
        <v>0</v>
      </c>
      <c r="X656">
        <f t="shared" si="32"/>
        <v>1</v>
      </c>
    </row>
    <row r="657" spans="1:24" ht="15.75" x14ac:dyDescent="0.25">
      <c r="A657" t="str">
        <f>B657&amp;" "&amp;C657</f>
        <v>Zach Parise</v>
      </c>
      <c r="B657" t="str">
        <f>RIGHT(D657,(LEN(D657)-1)-SEARCH(",",D657,1))</f>
        <v>Zach</v>
      </c>
      <c r="C657" t="str">
        <f>LEFT(D657,SEARCH(",",D657,1)-1)</f>
        <v>Parise</v>
      </c>
      <c r="D657" s="39" t="s">
        <v>2937</v>
      </c>
      <c r="E657" s="30" t="s">
        <v>21</v>
      </c>
      <c r="F657" s="35" t="s">
        <v>429</v>
      </c>
      <c r="G657" s="9" t="s">
        <v>2613</v>
      </c>
      <c r="H657" s="9" t="s">
        <v>2612</v>
      </c>
      <c r="I657" s="9">
        <v>34</v>
      </c>
      <c r="J657" s="35">
        <f>VALUE(COUNTIF(Validation!$A$2:$H$47,D657))</f>
        <v>0</v>
      </c>
      <c r="K657" s="361">
        <f>IF(OR(M657="RFA",M657="UFA",M657="",M657=0),0,M657)</f>
        <v>7538461</v>
      </c>
      <c r="L657" s="361">
        <f>IF(OR(N657="RFA",N657="UFA",N657="",N657=0),0,N657)</f>
        <v>7538461</v>
      </c>
      <c r="M657" s="358">
        <v>7538461</v>
      </c>
      <c r="N657" s="358">
        <v>7538461</v>
      </c>
      <c r="O657" s="358">
        <v>7538461</v>
      </c>
      <c r="P657" s="358">
        <v>7538461</v>
      </c>
      <c r="Q657" s="358">
        <v>7538461</v>
      </c>
      <c r="R657" s="358">
        <v>7538461</v>
      </c>
      <c r="S657" s="358" t="s">
        <v>7</v>
      </c>
      <c r="T657" s="35">
        <f>COUNTIF(M657:S657,"&gt;0")</f>
        <v>6</v>
      </c>
      <c r="V657">
        <f t="shared" si="30"/>
        <v>1</v>
      </c>
      <c r="W657" s="35">
        <f t="shared" si="31"/>
        <v>0</v>
      </c>
      <c r="X657">
        <f t="shared" si="32"/>
        <v>1</v>
      </c>
    </row>
    <row r="658" spans="1:24" ht="15.75" x14ac:dyDescent="0.25">
      <c r="A658" t="str">
        <f>B658&amp;" "&amp;C658</f>
        <v>Ryan Suter</v>
      </c>
      <c r="B658" t="str">
        <f>RIGHT(D658,(LEN(D658)-1)-SEARCH(",",D658,1))</f>
        <v>Ryan</v>
      </c>
      <c r="C658" t="str">
        <f>LEFT(D658,SEARCH(",",D658,1)-1)</f>
        <v>Suter</v>
      </c>
      <c r="D658" s="39" t="s">
        <v>2938</v>
      </c>
      <c r="E658" s="30" t="s">
        <v>21</v>
      </c>
      <c r="F658" s="35" t="s">
        <v>429</v>
      </c>
      <c r="G658" s="35" t="s">
        <v>2618</v>
      </c>
      <c r="H658" s="35" t="s">
        <v>2612</v>
      </c>
      <c r="I658" s="35">
        <v>34</v>
      </c>
      <c r="J658" s="35">
        <f>VALUE(COUNTIF(Validation!$A$2:$H$47,D658))</f>
        <v>0</v>
      </c>
      <c r="K658" s="361">
        <f>IF(OR(M658="RFA",M658="UFA",M658="",M658=0),0,M658)</f>
        <v>7538461</v>
      </c>
      <c r="L658" s="361">
        <f>IF(OR(N658="RFA",N658="UFA",N658="",N658=0),0,N658)</f>
        <v>7538461</v>
      </c>
      <c r="M658" s="358">
        <v>7538461</v>
      </c>
      <c r="N658" s="358">
        <v>7538461</v>
      </c>
      <c r="O658" s="358">
        <v>7538461</v>
      </c>
      <c r="P658" s="358">
        <v>7538461</v>
      </c>
      <c r="Q658" s="358">
        <v>7538461</v>
      </c>
      <c r="R658" s="358">
        <v>7538461</v>
      </c>
      <c r="S658" s="358" t="s">
        <v>7</v>
      </c>
      <c r="T658" s="35">
        <f>COUNTIF(M658:S658,"&gt;0")</f>
        <v>6</v>
      </c>
      <c r="V658">
        <f t="shared" si="30"/>
        <v>1</v>
      </c>
      <c r="W658" s="35">
        <f t="shared" si="31"/>
        <v>0</v>
      </c>
      <c r="X658">
        <f t="shared" si="32"/>
        <v>1</v>
      </c>
    </row>
    <row r="659" spans="1:24" ht="15.75" x14ac:dyDescent="0.25">
      <c r="A659" t="str">
        <f>B659&amp;" "&amp;C659</f>
        <v>Mats Zuccarello</v>
      </c>
      <c r="B659" t="str">
        <f>RIGHT(D659,(LEN(D659)-1)-SEARCH(",",D659,1))</f>
        <v>Mats</v>
      </c>
      <c r="C659" t="str">
        <f>LEFT(D659,SEARCH(",",D659,1)-1)</f>
        <v>Zuccarello</v>
      </c>
      <c r="D659" s="39" t="s">
        <v>2820</v>
      </c>
      <c r="E659" s="30" t="s">
        <v>21</v>
      </c>
      <c r="F659" s="35" t="s">
        <v>429</v>
      </c>
      <c r="G659" s="35" t="s">
        <v>2611</v>
      </c>
      <c r="H659" s="35" t="s">
        <v>2612</v>
      </c>
      <c r="I659" s="35">
        <v>31</v>
      </c>
      <c r="J659" s="35">
        <f>VALUE(COUNTIF(Validation!$A$2:$H$47,D659))</f>
        <v>0</v>
      </c>
      <c r="K659" s="361">
        <f>IF(OR(M659="RFA",M659="UFA",M659="",M659=0),0,M659)</f>
        <v>6000000</v>
      </c>
      <c r="L659" s="361">
        <f>IF(OR(N659="RFA",N659="UFA",N659="",N659=0),0,N659)</f>
        <v>6000000</v>
      </c>
      <c r="M659" s="358">
        <v>6000000</v>
      </c>
      <c r="N659" s="358">
        <v>6000000</v>
      </c>
      <c r="O659" s="358">
        <v>6000000</v>
      </c>
      <c r="P659" s="358">
        <v>6000000</v>
      </c>
      <c r="Q659" s="358">
        <v>6000000</v>
      </c>
      <c r="R659" s="358" t="s">
        <v>7</v>
      </c>
      <c r="S659" s="358">
        <v>0</v>
      </c>
      <c r="T659" s="35">
        <f>COUNTIF(M659:S659,"&gt;0")</f>
        <v>5</v>
      </c>
      <c r="V659">
        <f t="shared" si="30"/>
        <v>1</v>
      </c>
      <c r="W659" s="35">
        <f t="shared" si="31"/>
        <v>0</v>
      </c>
      <c r="X659">
        <f t="shared" si="32"/>
        <v>1</v>
      </c>
    </row>
    <row r="660" spans="1:24" ht="15.75" x14ac:dyDescent="0.25">
      <c r="A660" t="str">
        <f>B660&amp;" "&amp;C660</f>
        <v>Matt Dumba</v>
      </c>
      <c r="B660" t="str">
        <f>RIGHT(D660,(LEN(D660)-1)-SEARCH(",",D660,1))</f>
        <v>Matt</v>
      </c>
      <c r="C660" t="str">
        <f>LEFT(D660,SEARCH(",",D660,1)-1)</f>
        <v>Dumba</v>
      </c>
      <c r="D660" s="39" t="s">
        <v>2071</v>
      </c>
      <c r="E660" s="30" t="s">
        <v>21</v>
      </c>
      <c r="F660" s="35">
        <v>0</v>
      </c>
      <c r="G660" s="35" t="s">
        <v>2617</v>
      </c>
      <c r="H660" s="35" t="s">
        <v>2612</v>
      </c>
      <c r="I660" s="35">
        <v>24</v>
      </c>
      <c r="J660" s="35">
        <f>VALUE(COUNTIF(Validation!$A$2:$H$47,D660))</f>
        <v>0</v>
      </c>
      <c r="K660" s="361">
        <f>IF(OR(M660="RFA",M660="UFA",M660="",M660=0),0,M660)</f>
        <v>6000000</v>
      </c>
      <c r="L660" s="361">
        <f>IF(OR(N660="RFA",N660="UFA",N660="",N660=0),0,N660)</f>
        <v>6000000</v>
      </c>
      <c r="M660" s="358">
        <v>6000000</v>
      </c>
      <c r="N660" s="358">
        <v>6000000</v>
      </c>
      <c r="O660" s="358">
        <v>6000000</v>
      </c>
      <c r="P660" s="358">
        <v>6000000</v>
      </c>
      <c r="Q660" s="358" t="s">
        <v>7</v>
      </c>
      <c r="R660" s="358">
        <v>0</v>
      </c>
      <c r="S660" s="358">
        <v>0</v>
      </c>
      <c r="T660" s="35">
        <f>COUNTIF(M660:S660,"&gt;0")</f>
        <v>4</v>
      </c>
      <c r="V660">
        <f t="shared" si="30"/>
        <v>1</v>
      </c>
      <c r="W660" s="35">
        <f t="shared" si="31"/>
        <v>0</v>
      </c>
      <c r="X660">
        <f t="shared" si="32"/>
        <v>1</v>
      </c>
    </row>
    <row r="661" spans="1:24" ht="15.75" x14ac:dyDescent="0.25">
      <c r="A661" t="str">
        <f>B661&amp;" "&amp;C661</f>
        <v>Jason Zucker</v>
      </c>
      <c r="B661" t="str">
        <f>RIGHT(D661,(LEN(D661)-1)-SEARCH(",",D661,1))</f>
        <v>Jason</v>
      </c>
      <c r="C661" t="str">
        <f>LEFT(D661,SEARCH(",",D661,1)-1)</f>
        <v>Zucker</v>
      </c>
      <c r="D661" s="39" t="s">
        <v>2063</v>
      </c>
      <c r="E661" s="30" t="s">
        <v>21</v>
      </c>
      <c r="F661" s="35" t="s">
        <v>390</v>
      </c>
      <c r="G661" s="35" t="s">
        <v>2615</v>
      </c>
      <c r="H661" s="35" t="s">
        <v>2612</v>
      </c>
      <c r="I661" s="35">
        <v>27</v>
      </c>
      <c r="J661" s="35">
        <f>VALUE(COUNTIF(Validation!$A$2:$H$47,D661))</f>
        <v>0</v>
      </c>
      <c r="K661" s="361">
        <f>IF(OR(M661="RFA",M661="UFA",M661="",M661=0),0,M661)</f>
        <v>5500000</v>
      </c>
      <c r="L661" s="361">
        <f>IF(OR(N661="RFA",N661="UFA",N661="",N661=0),0,N661)</f>
        <v>5500000</v>
      </c>
      <c r="M661" s="358">
        <v>5500000</v>
      </c>
      <c r="N661" s="358">
        <v>5500000</v>
      </c>
      <c r="O661" s="358">
        <v>5500000</v>
      </c>
      <c r="P661" s="358">
        <v>5500000</v>
      </c>
      <c r="Q661" s="358" t="s">
        <v>7</v>
      </c>
      <c r="R661" s="358">
        <v>0</v>
      </c>
      <c r="S661" s="358">
        <v>0</v>
      </c>
      <c r="T661" s="35">
        <f>COUNTIF(M661:S661,"&gt;0")</f>
        <v>4</v>
      </c>
      <c r="V661">
        <f t="shared" si="30"/>
        <v>1</v>
      </c>
      <c r="W661" s="35">
        <f t="shared" si="31"/>
        <v>0</v>
      </c>
      <c r="X661">
        <f t="shared" si="32"/>
        <v>1</v>
      </c>
    </row>
    <row r="662" spans="1:24" ht="15.75" x14ac:dyDescent="0.25">
      <c r="A662" t="str">
        <f>B662&amp;" "&amp;C662</f>
        <v>Mikko Koivu</v>
      </c>
      <c r="B662" t="str">
        <f>RIGHT(D662,(LEN(D662)-1)-SEARCH(",",D662,1))</f>
        <v>Mikko</v>
      </c>
      <c r="C662" t="str">
        <f>LEFT(D662,SEARCH(",",D662,1)-1)</f>
        <v>Koivu</v>
      </c>
      <c r="D662" s="39" t="s">
        <v>2939</v>
      </c>
      <c r="E662" s="30" t="s">
        <v>21</v>
      </c>
      <c r="F662" s="35" t="s">
        <v>2681</v>
      </c>
      <c r="G662" s="35" t="s">
        <v>73</v>
      </c>
      <c r="H662" s="35" t="s">
        <v>2612</v>
      </c>
      <c r="I662" s="35">
        <v>36</v>
      </c>
      <c r="J662" s="35">
        <f>VALUE(COUNTIF(Validation!$A$2:$H$47,D662))</f>
        <v>0</v>
      </c>
      <c r="K662" s="361">
        <f>IF(OR(M662="RFA",M662="UFA",M662="",M662=0),0,M662)</f>
        <v>5500000</v>
      </c>
      <c r="L662" s="361">
        <f>IF(OR(N662="RFA",N662="UFA",N662="",N662=0),0,N662)</f>
        <v>0</v>
      </c>
      <c r="M662" s="358">
        <v>5500000</v>
      </c>
      <c r="N662" s="358" t="s">
        <v>7</v>
      </c>
      <c r="O662" s="358">
        <v>0</v>
      </c>
      <c r="P662" s="358">
        <v>0</v>
      </c>
      <c r="Q662" s="358">
        <v>0</v>
      </c>
      <c r="R662" s="358">
        <v>0</v>
      </c>
      <c r="S662" s="358">
        <v>0</v>
      </c>
      <c r="T662" s="35">
        <f>COUNTIF(M662:S662,"&gt;0")</f>
        <v>1</v>
      </c>
      <c r="V662">
        <f t="shared" si="30"/>
        <v>1</v>
      </c>
      <c r="W662" s="35">
        <f t="shared" si="31"/>
        <v>0</v>
      </c>
      <c r="X662">
        <f t="shared" si="32"/>
        <v>0</v>
      </c>
    </row>
    <row r="663" spans="1:24" ht="15.75" x14ac:dyDescent="0.25">
      <c r="A663" t="str">
        <f>B663&amp;" "&amp;C663</f>
        <v>Jared Spurgeon</v>
      </c>
      <c r="B663" t="str">
        <f>RIGHT(D663,(LEN(D663)-1)-SEARCH(",",D663,1))</f>
        <v>Jared</v>
      </c>
      <c r="C663" t="str">
        <f>LEFT(D663,SEARCH(",",D663,1)-1)</f>
        <v>Spurgeon</v>
      </c>
      <c r="D663" s="39" t="s">
        <v>2072</v>
      </c>
      <c r="E663" s="30" t="s">
        <v>21</v>
      </c>
      <c r="F663" s="35" t="s">
        <v>390</v>
      </c>
      <c r="G663" s="35" t="s">
        <v>2617</v>
      </c>
      <c r="H663" s="35" t="s">
        <v>2612</v>
      </c>
      <c r="I663" s="35">
        <v>29</v>
      </c>
      <c r="J663" s="35">
        <f>VALUE(COUNTIF(Validation!$A$2:$H$47,D663))</f>
        <v>0</v>
      </c>
      <c r="K663" s="361">
        <f>IF(OR(M663="RFA",M663="UFA",M663="",M663=0),0,M663)</f>
        <v>5187500</v>
      </c>
      <c r="L663" s="361">
        <f>IF(OR(N663="RFA",N663="UFA",N663="",N663=0),0,N663)</f>
        <v>0</v>
      </c>
      <c r="M663" s="358">
        <v>5187500</v>
      </c>
      <c r="N663" s="358" t="s">
        <v>7</v>
      </c>
      <c r="O663" s="358">
        <v>0</v>
      </c>
      <c r="P663" s="358">
        <v>0</v>
      </c>
      <c r="Q663" s="358">
        <v>0</v>
      </c>
      <c r="R663" s="358">
        <v>0</v>
      </c>
      <c r="S663" s="358">
        <v>0</v>
      </c>
      <c r="T663" s="35">
        <f>COUNTIF(M663:S663,"&gt;0")</f>
        <v>1</v>
      </c>
      <c r="V663">
        <f t="shared" si="30"/>
        <v>1</v>
      </c>
      <c r="W663" s="35">
        <f t="shared" si="31"/>
        <v>0</v>
      </c>
      <c r="X663">
        <f t="shared" si="32"/>
        <v>0</v>
      </c>
    </row>
    <row r="664" spans="1:24" ht="15.75" x14ac:dyDescent="0.25">
      <c r="A664" t="str">
        <f>B664&amp;" "&amp;C664</f>
        <v>Devan Dubnyk</v>
      </c>
      <c r="B664" t="str">
        <f>RIGHT(D664,(LEN(D664)-1)-SEARCH(",",D664,1))</f>
        <v>Devan</v>
      </c>
      <c r="C664" t="str">
        <f>LEFT(D664,SEARCH(",",D664,1)-1)</f>
        <v>Dubnyk</v>
      </c>
      <c r="D664" s="39" t="s">
        <v>2078</v>
      </c>
      <c r="E664" s="30" t="s">
        <v>21</v>
      </c>
      <c r="F664" s="35" t="s">
        <v>390</v>
      </c>
      <c r="G664" s="35" t="s">
        <v>128</v>
      </c>
      <c r="H664" s="35" t="s">
        <v>2612</v>
      </c>
      <c r="I664" s="35">
        <v>33</v>
      </c>
      <c r="J664" s="35">
        <f>VALUE(COUNTIF(Validation!$A$2:$H$47,D664))</f>
        <v>0</v>
      </c>
      <c r="K664" s="361">
        <f>IF(OR(M664="RFA",M664="UFA",M664="",M664=0),0,M664)</f>
        <v>4333333</v>
      </c>
      <c r="L664" s="361">
        <f>IF(OR(N664="RFA",N664="UFA",N664="",N664=0),0,N664)</f>
        <v>4333333</v>
      </c>
      <c r="M664" s="358">
        <v>4333333</v>
      </c>
      <c r="N664" s="358">
        <v>4333333</v>
      </c>
      <c r="O664" s="358" t="s">
        <v>7</v>
      </c>
      <c r="P664" s="358">
        <v>0</v>
      </c>
      <c r="Q664" s="358">
        <v>0</v>
      </c>
      <c r="R664" s="358">
        <v>0</v>
      </c>
      <c r="S664" s="358">
        <v>0</v>
      </c>
      <c r="T664" s="35">
        <f>COUNTIF(M664:S664,"&gt;0")</f>
        <v>2</v>
      </c>
      <c r="V664">
        <f t="shared" si="30"/>
        <v>1</v>
      </c>
      <c r="W664" s="35">
        <f t="shared" si="31"/>
        <v>0</v>
      </c>
      <c r="X664">
        <f t="shared" si="32"/>
        <v>1</v>
      </c>
    </row>
    <row r="665" spans="1:24" ht="15.75" x14ac:dyDescent="0.25">
      <c r="A665" t="str">
        <f>B665&amp;" "&amp;C665</f>
        <v>Jonas Brodin</v>
      </c>
      <c r="B665" t="str">
        <f>RIGHT(D665,(LEN(D665)-1)-SEARCH(",",D665,1))</f>
        <v>Jonas</v>
      </c>
      <c r="C665" t="str">
        <f>LEFT(D665,SEARCH(",",D665,1)-1)</f>
        <v>Brodin</v>
      </c>
      <c r="D665" s="39" t="s">
        <v>2073</v>
      </c>
      <c r="E665" s="30" t="s">
        <v>21</v>
      </c>
      <c r="F665" s="35">
        <v>0</v>
      </c>
      <c r="G665" s="35" t="s">
        <v>2618</v>
      </c>
      <c r="H665" s="35" t="s">
        <v>2612</v>
      </c>
      <c r="I665" s="35">
        <v>25</v>
      </c>
      <c r="J665" s="35">
        <f>VALUE(COUNTIF(Validation!$A$2:$H$47,D665))</f>
        <v>0</v>
      </c>
      <c r="K665" s="361">
        <f>IF(OR(M665="RFA",M665="UFA",M665="",M665=0),0,M665)</f>
        <v>4166667</v>
      </c>
      <c r="L665" s="361">
        <f>IF(OR(N665="RFA",N665="UFA",N665="",N665=0),0,N665)</f>
        <v>4166667</v>
      </c>
      <c r="M665" s="358">
        <v>4166667</v>
      </c>
      <c r="N665" s="358">
        <v>4166667</v>
      </c>
      <c r="O665" s="358" t="s">
        <v>7</v>
      </c>
      <c r="P665" s="358">
        <v>0</v>
      </c>
      <c r="Q665" s="358">
        <v>0</v>
      </c>
      <c r="R665" s="358">
        <v>0</v>
      </c>
      <c r="S665" s="358">
        <v>0</v>
      </c>
      <c r="T665" s="35">
        <f>COUNTIF(M665:S665,"&gt;0")</f>
        <v>2</v>
      </c>
      <c r="V665">
        <f t="shared" si="30"/>
        <v>1</v>
      </c>
      <c r="W665" s="35">
        <f t="shared" si="31"/>
        <v>0</v>
      </c>
      <c r="X665">
        <f t="shared" si="32"/>
        <v>1</v>
      </c>
    </row>
    <row r="666" spans="1:24" ht="15.75" x14ac:dyDescent="0.25">
      <c r="A666" t="str">
        <f>B666&amp;" "&amp;C666</f>
        <v>Victor Rask</v>
      </c>
      <c r="B666" t="str">
        <f>RIGHT(D666,(LEN(D666)-1)-SEARCH(",",D666,1))</f>
        <v>Victor</v>
      </c>
      <c r="C666" t="str">
        <f>LEFT(D666,SEARCH(",",D666,1)-1)</f>
        <v>Rask</v>
      </c>
      <c r="D666" s="39" t="s">
        <v>1655</v>
      </c>
      <c r="E666" s="30" t="s">
        <v>21</v>
      </c>
      <c r="F666" s="35">
        <v>0</v>
      </c>
      <c r="G666" s="35" t="s">
        <v>73</v>
      </c>
      <c r="H666" s="35" t="s">
        <v>2612</v>
      </c>
      <c r="I666" s="35">
        <v>26</v>
      </c>
      <c r="J666" s="35">
        <f>VALUE(COUNTIF(Validation!$A$2:$H$47,D666))</f>
        <v>0</v>
      </c>
      <c r="K666" s="361">
        <f>IF(OR(M666="RFA",M666="UFA",M666="",M666=0),0,M666)</f>
        <v>4000000</v>
      </c>
      <c r="L666" s="361">
        <f>IF(OR(N666="RFA",N666="UFA",N666="",N666=0),0,N666)</f>
        <v>4000000</v>
      </c>
      <c r="M666" s="358">
        <v>4000000</v>
      </c>
      <c r="N666" s="358">
        <v>4000000</v>
      </c>
      <c r="O666" s="358">
        <v>4000000</v>
      </c>
      <c r="P666" s="358" t="s">
        <v>7</v>
      </c>
      <c r="Q666" s="358">
        <v>0</v>
      </c>
      <c r="R666" s="358">
        <v>0</v>
      </c>
      <c r="S666" s="358">
        <v>0</v>
      </c>
      <c r="T666" s="35">
        <f>COUNTIF(M666:S666,"&gt;0")</f>
        <v>3</v>
      </c>
      <c r="V666">
        <f t="shared" si="30"/>
        <v>1</v>
      </c>
      <c r="W666" s="35">
        <f t="shared" si="31"/>
        <v>0</v>
      </c>
      <c r="X666">
        <f t="shared" si="32"/>
        <v>1</v>
      </c>
    </row>
    <row r="667" spans="1:24" ht="15.75" x14ac:dyDescent="0.25">
      <c r="A667" t="str">
        <f>B667&amp;" "&amp;C667</f>
        <v>Eric Staal</v>
      </c>
      <c r="B667" t="str">
        <f>RIGHT(D667,(LEN(D667)-1)-SEARCH(",",D667,1))</f>
        <v>Eric</v>
      </c>
      <c r="C667" t="str">
        <f>LEFT(D667,SEARCH(",",D667,1)-1)</f>
        <v>Staal</v>
      </c>
      <c r="D667" s="39" t="s">
        <v>2065</v>
      </c>
      <c r="E667" s="30" t="s">
        <v>21</v>
      </c>
      <c r="F667" s="35">
        <v>0</v>
      </c>
      <c r="G667" s="9" t="s">
        <v>73</v>
      </c>
      <c r="H667" s="9" t="s">
        <v>2612</v>
      </c>
      <c r="I667" s="9">
        <v>34</v>
      </c>
      <c r="J667" s="35">
        <f>VALUE(COUNTIF(Validation!$A$2:$H$47,D667))</f>
        <v>0</v>
      </c>
      <c r="K667" s="361">
        <f>IF(OR(M667="RFA",M667="UFA",M667="",M667=0),0,M667)</f>
        <v>3250000</v>
      </c>
      <c r="L667" s="361">
        <f>IF(OR(N667="RFA",N667="UFA",N667="",N667=0),0,N667)</f>
        <v>3250000</v>
      </c>
      <c r="M667" s="358">
        <v>3250000</v>
      </c>
      <c r="N667" s="358">
        <v>3250000</v>
      </c>
      <c r="O667" s="358" t="s">
        <v>7</v>
      </c>
      <c r="P667" s="358">
        <v>0</v>
      </c>
      <c r="Q667" s="358">
        <v>0</v>
      </c>
      <c r="R667" s="358">
        <v>0</v>
      </c>
      <c r="S667" s="358">
        <v>0</v>
      </c>
      <c r="T667" s="35">
        <f>COUNTIF(M667:S667,"&gt;0")</f>
        <v>2</v>
      </c>
      <c r="V667">
        <f t="shared" si="30"/>
        <v>1</v>
      </c>
      <c r="W667" s="35">
        <f t="shared" si="31"/>
        <v>0</v>
      </c>
      <c r="X667">
        <f t="shared" si="32"/>
        <v>1</v>
      </c>
    </row>
    <row r="668" spans="1:24" ht="15.75" x14ac:dyDescent="0.25">
      <c r="A668" t="str">
        <f>B668&amp;" "&amp;C668</f>
        <v>Marcus Foligno</v>
      </c>
      <c r="B668" t="str">
        <f>RIGHT(D668,(LEN(D668)-1)-SEARCH(",",D668,1))</f>
        <v>Marcus</v>
      </c>
      <c r="C668" t="str">
        <f>LEFT(D668,SEARCH(",",D668,1)-1)</f>
        <v>Foligno</v>
      </c>
      <c r="D668" s="39" t="s">
        <v>2067</v>
      </c>
      <c r="E668" s="30" t="s">
        <v>21</v>
      </c>
      <c r="F668" s="35">
        <v>0</v>
      </c>
      <c r="G668" s="35" t="s">
        <v>2615</v>
      </c>
      <c r="H668" s="35" t="s">
        <v>2612</v>
      </c>
      <c r="I668" s="35">
        <v>27</v>
      </c>
      <c r="J668" s="35">
        <f>VALUE(COUNTIF(Validation!$A$2:$H$47,D668))</f>
        <v>0</v>
      </c>
      <c r="K668" s="361">
        <f>IF(OR(M668="RFA",M668="UFA",M668="",M668=0),0,M668)</f>
        <v>2875000</v>
      </c>
      <c r="L668" s="361">
        <f>IF(OR(N668="RFA",N668="UFA",N668="",N668=0),0,N668)</f>
        <v>2875000</v>
      </c>
      <c r="M668" s="358">
        <v>2875000</v>
      </c>
      <c r="N668" s="358">
        <v>2875000</v>
      </c>
      <c r="O668" s="358" t="s">
        <v>7</v>
      </c>
      <c r="P668" s="358">
        <v>0</v>
      </c>
      <c r="Q668" s="358">
        <v>0</v>
      </c>
      <c r="R668" s="358">
        <v>0</v>
      </c>
      <c r="S668" s="358">
        <v>0</v>
      </c>
      <c r="T668" s="35">
        <f>COUNTIF(M668:S668,"&gt;0")</f>
        <v>2</v>
      </c>
      <c r="V668">
        <f t="shared" si="30"/>
        <v>1</v>
      </c>
      <c r="W668" s="35">
        <f t="shared" si="31"/>
        <v>0</v>
      </c>
      <c r="X668">
        <f t="shared" si="32"/>
        <v>1</v>
      </c>
    </row>
    <row r="669" spans="1:24" ht="15.75" x14ac:dyDescent="0.25">
      <c r="A669" t="str">
        <f>B669&amp;" "&amp;C669</f>
        <v>Greg Pateryn</v>
      </c>
      <c r="B669" t="str">
        <f>RIGHT(D669,(LEN(D669)-1)-SEARCH(",",D669,1))</f>
        <v>Greg</v>
      </c>
      <c r="C669" t="str">
        <f>LEFT(D669,SEARCH(",",D669,1)-1)</f>
        <v>Pateryn</v>
      </c>
      <c r="D669" s="39" t="s">
        <v>2074</v>
      </c>
      <c r="E669" s="30" t="s">
        <v>21</v>
      </c>
      <c r="F669" s="35">
        <v>0</v>
      </c>
      <c r="G669" s="35" t="s">
        <v>2617</v>
      </c>
      <c r="H669" s="35" t="s">
        <v>2612</v>
      </c>
      <c r="I669" s="35">
        <v>29</v>
      </c>
      <c r="J669" s="35">
        <f>VALUE(COUNTIF(Validation!$A$2:$H$47,D669))</f>
        <v>0</v>
      </c>
      <c r="K669" s="361">
        <f>IF(OR(M669="RFA",M669="UFA",M669="",M669=0),0,M669)</f>
        <v>2250000</v>
      </c>
      <c r="L669" s="361">
        <f>IF(OR(N669="RFA",N669="UFA",N669="",N669=0),0,N669)</f>
        <v>2250000</v>
      </c>
      <c r="M669" s="358">
        <v>2250000</v>
      </c>
      <c r="N669" s="358">
        <v>2250000</v>
      </c>
      <c r="O669" s="358" t="s">
        <v>7</v>
      </c>
      <c r="P669" s="358">
        <v>0</v>
      </c>
      <c r="Q669" s="358">
        <v>0</v>
      </c>
      <c r="R669" s="358">
        <v>0</v>
      </c>
      <c r="S669" s="358">
        <v>0</v>
      </c>
      <c r="T669" s="35">
        <f>COUNTIF(M669:S669,"&gt;0")</f>
        <v>2</v>
      </c>
      <c r="V669">
        <f t="shared" si="30"/>
        <v>1</v>
      </c>
      <c r="W669" s="35">
        <f t="shared" si="31"/>
        <v>0</v>
      </c>
      <c r="X669">
        <f t="shared" si="32"/>
        <v>1</v>
      </c>
    </row>
    <row r="670" spans="1:24" ht="15.75" x14ac:dyDescent="0.25">
      <c r="A670" t="str">
        <f>B670&amp;" "&amp;C670</f>
        <v>Ryan Hartman</v>
      </c>
      <c r="B670" t="str">
        <f>RIGHT(D670,(LEN(D670)-1)-SEARCH(",",D670,1))</f>
        <v>Ryan</v>
      </c>
      <c r="C670" t="str">
        <f>LEFT(D670,SEARCH(",",D670,1)-1)</f>
        <v>Hartman</v>
      </c>
      <c r="D670" s="39" t="s">
        <v>2103</v>
      </c>
      <c r="E670" s="30" t="s">
        <v>21</v>
      </c>
      <c r="F670" s="35">
        <v>0</v>
      </c>
      <c r="G670" s="9" t="s">
        <v>2615</v>
      </c>
      <c r="H670" s="9" t="s">
        <v>2612</v>
      </c>
      <c r="I670" s="9">
        <v>24</v>
      </c>
      <c r="J670" s="35">
        <f>VALUE(COUNTIF(Validation!$A$2:$H$47,D670))</f>
        <v>0</v>
      </c>
      <c r="K670" s="361">
        <f>IF(OR(M670="RFA",M670="UFA",M670="",M670=0),0,M670)</f>
        <v>1900000</v>
      </c>
      <c r="L670" s="361">
        <f>IF(OR(N670="RFA",N670="UFA",N670="",N670=0),0,N670)</f>
        <v>1900000</v>
      </c>
      <c r="M670" s="358">
        <v>1900000</v>
      </c>
      <c r="N670" s="358">
        <v>1900000</v>
      </c>
      <c r="O670" s="358" t="s">
        <v>8</v>
      </c>
      <c r="P670" s="358">
        <v>0</v>
      </c>
      <c r="Q670" s="358">
        <v>0</v>
      </c>
      <c r="R670" s="358">
        <v>0</v>
      </c>
      <c r="S670" s="358">
        <v>0</v>
      </c>
      <c r="T670" s="35">
        <f>COUNTIF(M670:S670,"&gt;0")</f>
        <v>2</v>
      </c>
      <c r="V670">
        <f t="shared" si="30"/>
        <v>1</v>
      </c>
      <c r="W670" s="35">
        <f t="shared" si="31"/>
        <v>0</v>
      </c>
      <c r="X670">
        <f t="shared" si="32"/>
        <v>1</v>
      </c>
    </row>
    <row r="671" spans="1:24" ht="15.75" x14ac:dyDescent="0.25">
      <c r="A671" t="str">
        <f>B671&amp;" "&amp;C671</f>
        <v>Luke Kunin</v>
      </c>
      <c r="B671" t="str">
        <f>RIGHT(D671,(LEN(D671)-1)-SEARCH(",",D671,1))</f>
        <v>Luke</v>
      </c>
      <c r="C671" t="str">
        <f>LEFT(D671,SEARCH(",",D671,1)-1)</f>
        <v>Kunin</v>
      </c>
      <c r="D671" s="39" t="s">
        <v>2081</v>
      </c>
      <c r="E671" s="30" t="s">
        <v>21</v>
      </c>
      <c r="F671" s="35" t="s">
        <v>395</v>
      </c>
      <c r="G671" s="35" t="s">
        <v>2627</v>
      </c>
      <c r="H671" s="35" t="s">
        <v>2619</v>
      </c>
      <c r="I671" s="35">
        <v>21</v>
      </c>
      <c r="J671" s="35">
        <f>VALUE(COUNTIF(Validation!$A$2:$H$47,D671))</f>
        <v>0</v>
      </c>
      <c r="K671" s="361">
        <f>IF(OR(M671="RFA",M671="UFA",M671="",M671=0),0,M671)</f>
        <v>1425000</v>
      </c>
      <c r="L671" s="361">
        <f>IF(OR(N671="RFA",N671="UFA",N671="",N671=0),0,N671)</f>
        <v>0</v>
      </c>
      <c r="M671" s="358">
        <v>1425000</v>
      </c>
      <c r="N671" s="358" t="s">
        <v>8</v>
      </c>
      <c r="O671" s="358">
        <v>0</v>
      </c>
      <c r="P671" s="358">
        <v>0</v>
      </c>
      <c r="Q671" s="358">
        <v>0</v>
      </c>
      <c r="R671" s="358">
        <v>0</v>
      </c>
      <c r="S671" s="358">
        <v>0</v>
      </c>
      <c r="T671" s="35">
        <f>COUNTIF(M671:S671,"&gt;0")</f>
        <v>1</v>
      </c>
      <c r="V671">
        <f t="shared" si="30"/>
        <v>1</v>
      </c>
      <c r="W671" s="35">
        <f t="shared" si="31"/>
        <v>1</v>
      </c>
      <c r="X671">
        <f t="shared" si="32"/>
        <v>0</v>
      </c>
    </row>
    <row r="672" spans="1:24" ht="15.75" x14ac:dyDescent="0.25">
      <c r="A672" t="str">
        <f>B672&amp;" "&amp;C672</f>
        <v>Mat Robson</v>
      </c>
      <c r="B672" t="str">
        <f>RIGHT(D672,(LEN(D672)-1)-SEARCH(",",D672,1))</f>
        <v>Mat</v>
      </c>
      <c r="C672" t="str">
        <f>LEFT(D672,SEARCH(",",D672,1)-1)</f>
        <v>Robson</v>
      </c>
      <c r="D672" s="39" t="s">
        <v>2828</v>
      </c>
      <c r="E672" s="30" t="s">
        <v>21</v>
      </c>
      <c r="F672" s="35" t="s">
        <v>395</v>
      </c>
      <c r="G672" s="9" t="s">
        <v>128</v>
      </c>
      <c r="H672" s="9" t="s">
        <v>2619</v>
      </c>
      <c r="I672" s="9">
        <v>23</v>
      </c>
      <c r="J672" s="35">
        <f>VALUE(COUNTIF(Validation!$A$2:$H$47,D672))</f>
        <v>0</v>
      </c>
      <c r="K672" s="361">
        <f>IF(OR(M672="RFA",M672="UFA",M672="",M672=0),0,M672)</f>
        <v>1387500</v>
      </c>
      <c r="L672" s="361">
        <f>IF(OR(N672="RFA",N672="UFA",N672="",N672=0),0,N672)</f>
        <v>0</v>
      </c>
      <c r="M672" s="358">
        <v>1387500</v>
      </c>
      <c r="N672" s="358" t="s">
        <v>8</v>
      </c>
      <c r="O672" s="358">
        <v>0</v>
      </c>
      <c r="P672" s="358">
        <v>0</v>
      </c>
      <c r="Q672" s="358">
        <v>0</v>
      </c>
      <c r="R672" s="358">
        <v>0</v>
      </c>
      <c r="S672" s="358">
        <v>0</v>
      </c>
      <c r="T672" s="35">
        <f>COUNTIF(M672:S672,"&gt;0")</f>
        <v>1</v>
      </c>
      <c r="V672">
        <f t="shared" si="30"/>
        <v>1</v>
      </c>
      <c r="W672" s="35">
        <f t="shared" si="31"/>
        <v>1</v>
      </c>
      <c r="X672">
        <f t="shared" si="32"/>
        <v>0</v>
      </c>
    </row>
    <row r="673" spans="1:24" ht="15.75" x14ac:dyDescent="0.25">
      <c r="A673" t="str">
        <f>B673&amp;" "&amp;C673</f>
        <v>Jordan Greenway</v>
      </c>
      <c r="B673" t="str">
        <f>RIGHT(D673,(LEN(D673)-1)-SEARCH(",",D673,1))</f>
        <v>Jordan</v>
      </c>
      <c r="C673" t="str">
        <f>LEFT(D673,SEARCH(",",D673,1)-1)</f>
        <v>Greenway</v>
      </c>
      <c r="D673" s="39" t="s">
        <v>2068</v>
      </c>
      <c r="E673" s="30" t="s">
        <v>21</v>
      </c>
      <c r="F673" s="35" t="s">
        <v>395</v>
      </c>
      <c r="G673" s="35" t="s">
        <v>2613</v>
      </c>
      <c r="H673" s="35" t="s">
        <v>2619</v>
      </c>
      <c r="I673" s="35">
        <v>22</v>
      </c>
      <c r="J673" s="35">
        <f>VALUE(COUNTIF(Validation!$A$2:$H$47,D673))</f>
        <v>0</v>
      </c>
      <c r="K673" s="361">
        <f>IF(OR(M673="RFA",M673="UFA",M673="",M673=0),0,M673)</f>
        <v>1225000</v>
      </c>
      <c r="L673" s="361">
        <f>IF(OR(N673="RFA",N673="UFA",N673="",N673=0),0,N673)</f>
        <v>0</v>
      </c>
      <c r="M673" s="358">
        <v>1225000</v>
      </c>
      <c r="N673" s="358" t="s">
        <v>8</v>
      </c>
      <c r="O673" s="358">
        <v>0</v>
      </c>
      <c r="P673" s="358">
        <v>0</v>
      </c>
      <c r="Q673" s="358">
        <v>0</v>
      </c>
      <c r="R673" s="358">
        <v>0</v>
      </c>
      <c r="S673" s="358">
        <v>0</v>
      </c>
      <c r="T673" s="35">
        <f>COUNTIF(M673:S673,"&gt;0")</f>
        <v>1</v>
      </c>
      <c r="V673">
        <f t="shared" si="30"/>
        <v>1</v>
      </c>
      <c r="W673" s="35">
        <f t="shared" si="31"/>
        <v>1</v>
      </c>
      <c r="X673">
        <f t="shared" si="32"/>
        <v>0</v>
      </c>
    </row>
    <row r="674" spans="1:24" ht="15.75" x14ac:dyDescent="0.25">
      <c r="A674" t="str">
        <f>B674&amp;" "&amp;C674</f>
        <v>Brandon Duhaime</v>
      </c>
      <c r="B674" t="str">
        <f>RIGHT(D674,(LEN(D674)-1)-SEARCH(",",D674,1))</f>
        <v>Brandon</v>
      </c>
      <c r="C674" t="str">
        <f>LEFT(D674,SEARCH(",",D674,1)-1)</f>
        <v>Duhaime</v>
      </c>
      <c r="D674" s="39" t="s">
        <v>2821</v>
      </c>
      <c r="E674" s="30" t="s">
        <v>21</v>
      </c>
      <c r="F674" s="35" t="s">
        <v>395</v>
      </c>
      <c r="G674" s="35" t="s">
        <v>2611</v>
      </c>
      <c r="H674" s="35" t="s">
        <v>2619</v>
      </c>
      <c r="I674" s="35">
        <v>22</v>
      </c>
      <c r="J674" s="35">
        <f>VALUE(COUNTIF(Validation!$A$2:$H$47,D674))</f>
        <v>0</v>
      </c>
      <c r="K674" s="361">
        <f>IF(OR(M674="RFA",M674="UFA",M674="",M674=0),0,M674)</f>
        <v>925000</v>
      </c>
      <c r="L674" s="361">
        <f>IF(OR(N674="RFA",N674="UFA",N674="",N674=0),0,N674)</f>
        <v>925000</v>
      </c>
      <c r="M674" s="358">
        <v>925000</v>
      </c>
      <c r="N674" s="358">
        <v>925000</v>
      </c>
      <c r="O674" s="358" t="s">
        <v>8</v>
      </c>
      <c r="P674" s="358">
        <v>0</v>
      </c>
      <c r="Q674" s="358">
        <v>0</v>
      </c>
      <c r="R674" s="358">
        <v>0</v>
      </c>
      <c r="S674" s="358">
        <v>0</v>
      </c>
      <c r="T674" s="35">
        <f>COUNTIF(M674:S674,"&gt;0")</f>
        <v>2</v>
      </c>
      <c r="V674">
        <f t="shared" si="30"/>
        <v>1</v>
      </c>
      <c r="W674" s="35">
        <f t="shared" si="31"/>
        <v>1</v>
      </c>
      <c r="X674">
        <f t="shared" si="32"/>
        <v>1</v>
      </c>
    </row>
    <row r="675" spans="1:24" ht="15.75" x14ac:dyDescent="0.25">
      <c r="A675" t="str">
        <f>B675&amp;" "&amp;C675</f>
        <v>Alexander Khovanov</v>
      </c>
      <c r="B675" t="str">
        <f>RIGHT(D675,(LEN(D675)-1)-SEARCH(",",D675,1))</f>
        <v>Alexander</v>
      </c>
      <c r="C675" t="str">
        <f>LEFT(D675,SEARCH(",",D675,1)-1)</f>
        <v>Khovanov</v>
      </c>
      <c r="D675" s="39" t="s">
        <v>2822</v>
      </c>
      <c r="E675" s="30" t="s">
        <v>21</v>
      </c>
      <c r="F675" s="35" t="s">
        <v>395</v>
      </c>
      <c r="G675" s="35" t="s">
        <v>73</v>
      </c>
      <c r="H675" s="35" t="s">
        <v>2619</v>
      </c>
      <c r="I675" s="35">
        <v>19</v>
      </c>
      <c r="J675" s="35">
        <f>VALUE(COUNTIF(Validation!$A$2:$H$47,D675))</f>
        <v>0</v>
      </c>
      <c r="K675" s="361">
        <f>IF(OR(M675="RFA",M675="UFA",M675="",M675=0),0,M675)</f>
        <v>925000</v>
      </c>
      <c r="L675" s="361">
        <f>IF(OR(N675="RFA",N675="UFA",N675="",N675=0),0,N675)</f>
        <v>925000</v>
      </c>
      <c r="M675" s="358">
        <v>925000</v>
      </c>
      <c r="N675" s="358">
        <v>925000</v>
      </c>
      <c r="O675" s="358">
        <v>925000</v>
      </c>
      <c r="P675" s="358" t="s">
        <v>8</v>
      </c>
      <c r="Q675" s="358">
        <v>0</v>
      </c>
      <c r="R675" s="358">
        <v>0</v>
      </c>
      <c r="S675" s="358">
        <v>0</v>
      </c>
      <c r="T675" s="35">
        <f>COUNTIF(M675:S675,"&gt;0")</f>
        <v>3</v>
      </c>
      <c r="V675">
        <f t="shared" si="30"/>
        <v>1</v>
      </c>
      <c r="W675" s="35">
        <f t="shared" si="31"/>
        <v>1</v>
      </c>
      <c r="X675">
        <f t="shared" si="32"/>
        <v>1</v>
      </c>
    </row>
    <row r="676" spans="1:24" ht="15.75" x14ac:dyDescent="0.25">
      <c r="A676" t="str">
        <f>B676&amp;" "&amp;C676</f>
        <v>Connor Dewar</v>
      </c>
      <c r="B676" t="str">
        <f>RIGHT(D676,(LEN(D676)-1)-SEARCH(",",D676,1))</f>
        <v>Connor</v>
      </c>
      <c r="C676" t="str">
        <f>LEFT(D676,SEARCH(",",D676,1)-1)</f>
        <v>Dewar</v>
      </c>
      <c r="D676" s="39" t="s">
        <v>2823</v>
      </c>
      <c r="E676" s="30" t="s">
        <v>21</v>
      </c>
      <c r="F676" s="35" t="s">
        <v>395</v>
      </c>
      <c r="G676" s="35" t="s">
        <v>2613</v>
      </c>
      <c r="H676" s="35" t="s">
        <v>2619</v>
      </c>
      <c r="I676" s="35">
        <v>20</v>
      </c>
      <c r="J676" s="35">
        <f>VALUE(COUNTIF(Validation!$A$2:$H$47,D676))</f>
        <v>0</v>
      </c>
      <c r="K676" s="361">
        <f>IF(OR(M676="RFA",M676="UFA",M676="",M676=0),0,M676)</f>
        <v>925000</v>
      </c>
      <c r="L676" s="361">
        <f>IF(OR(N676="RFA",N676="UFA",N676="",N676=0),0,N676)</f>
        <v>925000</v>
      </c>
      <c r="M676" s="358">
        <v>925000</v>
      </c>
      <c r="N676" s="358">
        <v>925000</v>
      </c>
      <c r="O676" s="358">
        <v>925000</v>
      </c>
      <c r="P676" s="358" t="s">
        <v>8</v>
      </c>
      <c r="Q676" s="358">
        <v>0</v>
      </c>
      <c r="R676" s="358">
        <v>0</v>
      </c>
      <c r="S676" s="358">
        <v>0</v>
      </c>
      <c r="T676" s="35">
        <f>COUNTIF(M676:S676,"&gt;0")</f>
        <v>3</v>
      </c>
      <c r="V676">
        <f t="shared" si="30"/>
        <v>1</v>
      </c>
      <c r="W676" s="35">
        <f t="shared" si="31"/>
        <v>1</v>
      </c>
      <c r="X676">
        <f t="shared" si="32"/>
        <v>1</v>
      </c>
    </row>
    <row r="677" spans="1:24" ht="15.75" x14ac:dyDescent="0.25">
      <c r="A677" t="str">
        <f>B677&amp;" "&amp;C677</f>
        <v>Mason Shaw</v>
      </c>
      <c r="B677" t="str">
        <f>RIGHT(D677,(LEN(D677)-1)-SEARCH(",",D677,1))</f>
        <v>Mason</v>
      </c>
      <c r="C677" t="str">
        <f>LEFT(D677,SEARCH(",",D677,1)-1)</f>
        <v>Shaw</v>
      </c>
      <c r="D677" s="39" t="s">
        <v>2084</v>
      </c>
      <c r="E677" s="30" t="s">
        <v>21</v>
      </c>
      <c r="F677" s="35" t="s">
        <v>395</v>
      </c>
      <c r="G677" s="35" t="s">
        <v>73</v>
      </c>
      <c r="H677" s="35" t="s">
        <v>2619</v>
      </c>
      <c r="I677" s="35">
        <v>20</v>
      </c>
      <c r="J677" s="35">
        <f>VALUE(COUNTIF(Validation!$A$2:$H$47,D677))</f>
        <v>0</v>
      </c>
      <c r="K677" s="361">
        <f>IF(OR(M677="RFA",M677="UFA",M677="",M677=0),0,M677)</f>
        <v>925000</v>
      </c>
      <c r="L677" s="361">
        <f>IF(OR(N677="RFA",N677="UFA",N677="",N677=0),0,N677)</f>
        <v>925000</v>
      </c>
      <c r="M677" s="358">
        <v>925000</v>
      </c>
      <c r="N677" s="358">
        <v>925000</v>
      </c>
      <c r="O677" s="358" t="s">
        <v>8</v>
      </c>
      <c r="P677" s="358">
        <v>0</v>
      </c>
      <c r="Q677" s="358">
        <v>0</v>
      </c>
      <c r="R677" s="358">
        <v>0</v>
      </c>
      <c r="S677" s="358">
        <v>0</v>
      </c>
      <c r="T677" s="35">
        <f>COUNTIF(M677:S677,"&gt;0")</f>
        <v>2</v>
      </c>
      <c r="V677">
        <f t="shared" si="30"/>
        <v>1</v>
      </c>
      <c r="W677" s="35">
        <f t="shared" si="31"/>
        <v>1</v>
      </c>
      <c r="X677">
        <f t="shared" si="32"/>
        <v>1</v>
      </c>
    </row>
    <row r="678" spans="1:24" ht="15.75" x14ac:dyDescent="0.25">
      <c r="A678" t="str">
        <f>B678&amp;" "&amp;C678</f>
        <v>Kaapo Kähkönen</v>
      </c>
      <c r="B678" t="str">
        <f>RIGHT(D678,(LEN(D678)-1)-SEARCH(",",D678,1))</f>
        <v>Kaapo</v>
      </c>
      <c r="C678" t="str">
        <f>LEFT(D678,SEARCH(",",D678,1)-1)</f>
        <v>Kähkönen</v>
      </c>
      <c r="D678" s="39" t="s">
        <v>2086</v>
      </c>
      <c r="E678" s="30" t="s">
        <v>21</v>
      </c>
      <c r="F678" s="35" t="s">
        <v>395</v>
      </c>
      <c r="G678" s="35" t="s">
        <v>128</v>
      </c>
      <c r="H678" s="35" t="s">
        <v>2619</v>
      </c>
      <c r="I678" s="35">
        <v>22</v>
      </c>
      <c r="J678" s="35">
        <f>VALUE(COUNTIF(Validation!$A$2:$H$47,D678))</f>
        <v>0</v>
      </c>
      <c r="K678" s="361">
        <f>IF(OR(M678="RFA",M678="UFA",M678="",M678=0),0,M678)</f>
        <v>925000</v>
      </c>
      <c r="L678" s="361">
        <f>IF(OR(N678="RFA",N678="UFA",N678="",N678=0),0,N678)</f>
        <v>0</v>
      </c>
      <c r="M678" s="358">
        <v>925000</v>
      </c>
      <c r="N678" s="358" t="s">
        <v>8</v>
      </c>
      <c r="O678" s="358">
        <v>0</v>
      </c>
      <c r="P678" s="358">
        <v>0</v>
      </c>
      <c r="Q678" s="358">
        <v>0</v>
      </c>
      <c r="R678" s="358">
        <v>0</v>
      </c>
      <c r="S678" s="358">
        <v>0</v>
      </c>
      <c r="T678" s="35">
        <f>COUNTIF(M678:S678,"&gt;0")</f>
        <v>1</v>
      </c>
      <c r="V678">
        <f t="shared" si="30"/>
        <v>1</v>
      </c>
      <c r="W678" s="35">
        <f t="shared" si="31"/>
        <v>1</v>
      </c>
      <c r="X678">
        <f t="shared" si="32"/>
        <v>0</v>
      </c>
    </row>
    <row r="679" spans="1:24" ht="15.75" x14ac:dyDescent="0.25">
      <c r="A679" t="str">
        <f>B679&amp;" "&amp;C679</f>
        <v>Will Bitten</v>
      </c>
      <c r="B679" t="str">
        <f>RIGHT(D679,(LEN(D679)-1)-SEARCH(",",D679,1))</f>
        <v>Will</v>
      </c>
      <c r="C679" t="str">
        <f>LEFT(D679,SEARCH(",",D679,1)-1)</f>
        <v>Bitten</v>
      </c>
      <c r="D679" s="39" t="s">
        <v>1526</v>
      </c>
      <c r="E679" s="30" t="s">
        <v>21</v>
      </c>
      <c r="F679" s="35" t="s">
        <v>395</v>
      </c>
      <c r="G679" s="35" t="s">
        <v>2627</v>
      </c>
      <c r="H679" s="35" t="s">
        <v>2619</v>
      </c>
      <c r="I679" s="35">
        <v>20</v>
      </c>
      <c r="J679" s="35">
        <f>VALUE(COUNTIF(Validation!$A$2:$H$47,D679))</f>
        <v>0</v>
      </c>
      <c r="K679" s="361">
        <f>IF(OR(M679="RFA",M679="UFA",M679="",M679=0),0,M679)</f>
        <v>910000</v>
      </c>
      <c r="L679" s="361">
        <f>IF(OR(N679="RFA",N679="UFA",N679="",N679=0),0,N679)</f>
        <v>910000</v>
      </c>
      <c r="M679" s="358">
        <v>910000</v>
      </c>
      <c r="N679" s="358">
        <v>910000</v>
      </c>
      <c r="O679" s="358" t="s">
        <v>8</v>
      </c>
      <c r="P679" s="358">
        <v>0</v>
      </c>
      <c r="Q679" s="358">
        <v>0</v>
      </c>
      <c r="R679" s="358">
        <v>0</v>
      </c>
      <c r="S679" s="358">
        <v>0</v>
      </c>
      <c r="T679" s="35">
        <f>COUNTIF(M679:S679,"&gt;0")</f>
        <v>2</v>
      </c>
      <c r="V679">
        <f t="shared" si="30"/>
        <v>1</v>
      </c>
      <c r="W679" s="35">
        <f t="shared" si="31"/>
        <v>1</v>
      </c>
      <c r="X679">
        <f t="shared" si="32"/>
        <v>1</v>
      </c>
    </row>
    <row r="680" spans="1:24" ht="15.75" x14ac:dyDescent="0.25">
      <c r="A680" t="str">
        <f>B680&amp;" "&amp;C680</f>
        <v>Ivan Lodnia</v>
      </c>
      <c r="B680" t="str">
        <f>RIGHT(D680,(LEN(D680)-1)-SEARCH(",",D680,1))</f>
        <v>Ivan</v>
      </c>
      <c r="C680" t="str">
        <f>LEFT(D680,SEARCH(",",D680,1)-1)</f>
        <v>Lodnia</v>
      </c>
      <c r="D680" s="39" t="s">
        <v>2085</v>
      </c>
      <c r="E680" s="30" t="s">
        <v>21</v>
      </c>
      <c r="F680" s="35" t="s">
        <v>395</v>
      </c>
      <c r="G680" s="35" t="s">
        <v>2611</v>
      </c>
      <c r="H680" s="35" t="s">
        <v>2619</v>
      </c>
      <c r="I680" s="35">
        <v>19</v>
      </c>
      <c r="J680" s="35">
        <f>VALUE(COUNTIF(Validation!$A$2:$H$47,D680))</f>
        <v>0</v>
      </c>
      <c r="K680" s="361">
        <f>IF(OR(M680="RFA",M680="UFA",M680="",M680=0),0,M680)</f>
        <v>871667</v>
      </c>
      <c r="L680" s="361">
        <f>IF(OR(N680="RFA",N680="UFA",N680="",N680=0),0,N680)</f>
        <v>871667</v>
      </c>
      <c r="M680" s="358">
        <v>871667</v>
      </c>
      <c r="N680" s="358">
        <v>871667</v>
      </c>
      <c r="O680" s="358">
        <v>871667</v>
      </c>
      <c r="P680" s="358" t="s">
        <v>8</v>
      </c>
      <c r="Q680" s="358">
        <v>0</v>
      </c>
      <c r="R680" s="358">
        <v>0</v>
      </c>
      <c r="S680" s="358">
        <v>0</v>
      </c>
      <c r="T680" s="35">
        <f>COUNTIF(M680:S680,"&gt;0")</f>
        <v>3</v>
      </c>
      <c r="V680">
        <f t="shared" si="30"/>
        <v>1</v>
      </c>
      <c r="W680" s="35">
        <f t="shared" si="31"/>
        <v>1</v>
      </c>
      <c r="X680">
        <f t="shared" si="32"/>
        <v>1</v>
      </c>
    </row>
    <row r="681" spans="1:24" ht="15.75" x14ac:dyDescent="0.25">
      <c r="A681" t="str">
        <f>B681&amp;" "&amp;C681</f>
        <v>Dmitry Sokolov</v>
      </c>
      <c r="B681" t="str">
        <f>RIGHT(D681,(LEN(D681)-1)-SEARCH(",",D681,1))</f>
        <v>Dmitry</v>
      </c>
      <c r="C681" t="str">
        <f>LEFT(D681,SEARCH(",",D681,1)-1)</f>
        <v>Sokolov</v>
      </c>
      <c r="D681" s="39" t="s">
        <v>2087</v>
      </c>
      <c r="E681" s="30" t="s">
        <v>21</v>
      </c>
      <c r="F681" s="35" t="s">
        <v>395</v>
      </c>
      <c r="G681" s="35" t="s">
        <v>73</v>
      </c>
      <c r="H681" s="35" t="s">
        <v>2619</v>
      </c>
      <c r="I681" s="35">
        <v>21</v>
      </c>
      <c r="J681" s="35">
        <f>VALUE(COUNTIF(Validation!$A$2:$H$47,D681))</f>
        <v>0</v>
      </c>
      <c r="K681" s="361">
        <f>IF(OR(M681="RFA",M681="UFA",M681="",M681=0),0,M681)</f>
        <v>830000</v>
      </c>
      <c r="L681" s="361">
        <f>IF(OR(N681="RFA",N681="UFA",N681="",N681=0),0,N681)</f>
        <v>830000</v>
      </c>
      <c r="M681" s="358">
        <v>830000</v>
      </c>
      <c r="N681" s="358">
        <v>830000</v>
      </c>
      <c r="O681" s="358" t="s">
        <v>8</v>
      </c>
      <c r="P681" s="358">
        <v>0</v>
      </c>
      <c r="Q681" s="358">
        <v>0</v>
      </c>
      <c r="R681" s="358">
        <v>0</v>
      </c>
      <c r="S681" s="358">
        <v>0</v>
      </c>
      <c r="T681" s="35">
        <f>COUNTIF(M681:S681,"&gt;0")</f>
        <v>2</v>
      </c>
      <c r="V681">
        <f t="shared" si="30"/>
        <v>1</v>
      </c>
      <c r="W681" s="35">
        <f t="shared" si="31"/>
        <v>1</v>
      </c>
      <c r="X681">
        <f t="shared" si="32"/>
        <v>1</v>
      </c>
    </row>
    <row r="682" spans="1:24" ht="15.75" x14ac:dyDescent="0.25">
      <c r="A682" t="str">
        <f>B682&amp;" "&amp;C682</f>
        <v>Gustav Bouramman</v>
      </c>
      <c r="B682" t="str">
        <f>RIGHT(D682,(LEN(D682)-1)-SEARCH(",",D682,1))</f>
        <v>Gustav</v>
      </c>
      <c r="C682" t="str">
        <f>LEFT(D682,SEARCH(",",D682,1)-1)</f>
        <v>Bouramman</v>
      </c>
      <c r="D682" s="39" t="s">
        <v>2089</v>
      </c>
      <c r="E682" s="30" t="s">
        <v>21</v>
      </c>
      <c r="F682" s="35" t="s">
        <v>395</v>
      </c>
      <c r="G682" s="35" t="s">
        <v>2617</v>
      </c>
      <c r="H682" s="35" t="s">
        <v>2619</v>
      </c>
      <c r="I682" s="35">
        <v>22</v>
      </c>
      <c r="J682" s="35">
        <f>VALUE(COUNTIF(Validation!$A$2:$H$47,D682))</f>
        <v>0</v>
      </c>
      <c r="K682" s="361">
        <f>IF(OR(M682="RFA",M682="UFA",M682="",M682=0),0,M682)</f>
        <v>806666</v>
      </c>
      <c r="L682" s="361">
        <f>IF(OR(N682="RFA",N682="UFA",N682="",N682=0),0,N682)</f>
        <v>0</v>
      </c>
      <c r="M682" s="358">
        <v>806666</v>
      </c>
      <c r="N682" s="358" t="s">
        <v>8</v>
      </c>
      <c r="O682" s="358">
        <v>0</v>
      </c>
      <c r="P682" s="358">
        <v>0</v>
      </c>
      <c r="Q682" s="358">
        <v>0</v>
      </c>
      <c r="R682" s="358">
        <v>0</v>
      </c>
      <c r="S682" s="358">
        <v>0</v>
      </c>
      <c r="T682" s="35">
        <f>COUNTIF(M682:S682,"&gt;0")</f>
        <v>1</v>
      </c>
      <c r="V682">
        <f t="shared" si="30"/>
        <v>1</v>
      </c>
      <c r="W682" s="35">
        <f t="shared" si="31"/>
        <v>1</v>
      </c>
      <c r="X682">
        <f t="shared" si="32"/>
        <v>0</v>
      </c>
    </row>
    <row r="683" spans="1:24" ht="15.75" x14ac:dyDescent="0.25">
      <c r="A683" t="str">
        <f>B683&amp;" "&amp;C683</f>
        <v>Fedor Gordeev</v>
      </c>
      <c r="B683" t="str">
        <f>RIGHT(D683,(LEN(D683)-1)-SEARCH(",",D683,1))</f>
        <v>Fedor</v>
      </c>
      <c r="C683" t="str">
        <f>LEFT(D683,SEARCH(",",D683,1)-1)</f>
        <v>Gordeev</v>
      </c>
      <c r="D683" s="39" t="s">
        <v>2827</v>
      </c>
      <c r="E683" s="30" t="s">
        <v>21</v>
      </c>
      <c r="F683" s="35" t="s">
        <v>395</v>
      </c>
      <c r="G683" s="35" t="s">
        <v>2618</v>
      </c>
      <c r="H683" s="35" t="s">
        <v>2619</v>
      </c>
      <c r="I683" s="35">
        <v>20</v>
      </c>
      <c r="J683" s="35">
        <f>VALUE(COUNTIF(Validation!$A$2:$H$47,D683))</f>
        <v>0</v>
      </c>
      <c r="K683" s="361">
        <f>IF(OR(M683="RFA",M683="UFA",M683="",M683=0),0,M683)</f>
        <v>791667</v>
      </c>
      <c r="L683" s="361">
        <f>IF(OR(N683="RFA",N683="UFA",N683="",N683=0),0,N683)</f>
        <v>791667</v>
      </c>
      <c r="M683" s="358">
        <v>791667</v>
      </c>
      <c r="N683" s="358">
        <v>791667</v>
      </c>
      <c r="O683" s="358">
        <v>791667</v>
      </c>
      <c r="P683" s="358" t="s">
        <v>8</v>
      </c>
      <c r="Q683" s="358">
        <v>0</v>
      </c>
      <c r="R683" s="358">
        <v>0</v>
      </c>
      <c r="S683" s="358">
        <v>0</v>
      </c>
      <c r="T683" s="35">
        <f>COUNTIF(M683:S683,"&gt;0")</f>
        <v>3</v>
      </c>
      <c r="V683">
        <f t="shared" si="30"/>
        <v>1</v>
      </c>
      <c r="W683" s="35">
        <f t="shared" si="31"/>
        <v>1</v>
      </c>
      <c r="X683">
        <f t="shared" si="32"/>
        <v>1</v>
      </c>
    </row>
    <row r="684" spans="1:24" ht="15.75" x14ac:dyDescent="0.25">
      <c r="A684" t="str">
        <f>B684&amp;" "&amp;C684</f>
        <v>Alex Stalock</v>
      </c>
      <c r="B684" t="str">
        <f>RIGHT(D684,(LEN(D684)-1)-SEARCH(",",D684,1))</f>
        <v>Alex</v>
      </c>
      <c r="C684" t="str">
        <f>LEFT(D684,SEARCH(",",D684,1)-1)</f>
        <v>Stalock</v>
      </c>
      <c r="D684" s="39" t="s">
        <v>2079</v>
      </c>
      <c r="E684" s="30" t="s">
        <v>21</v>
      </c>
      <c r="F684" s="35">
        <v>0</v>
      </c>
      <c r="G684" s="35" t="s">
        <v>128</v>
      </c>
      <c r="H684" s="35" t="s">
        <v>2612</v>
      </c>
      <c r="I684" s="35">
        <v>31</v>
      </c>
      <c r="J684" s="35">
        <f>VALUE(COUNTIF(Validation!$A$2:$H$47,D684))</f>
        <v>0</v>
      </c>
      <c r="K684" s="361">
        <f>IF(OR(M684="RFA",M684="UFA",M684="",M684=0),0,M684)</f>
        <v>785000</v>
      </c>
      <c r="L684" s="361">
        <f>IF(OR(N684="RFA",N684="UFA",N684="",N684=0),0,N684)</f>
        <v>785000</v>
      </c>
      <c r="M684" s="358">
        <v>785000</v>
      </c>
      <c r="N684" s="358">
        <v>785000</v>
      </c>
      <c r="O684" s="358">
        <v>785000</v>
      </c>
      <c r="P684" s="358" t="s">
        <v>7</v>
      </c>
      <c r="Q684" s="358">
        <v>0</v>
      </c>
      <c r="R684" s="358">
        <v>0</v>
      </c>
      <c r="S684" s="358">
        <v>0</v>
      </c>
      <c r="T684" s="35">
        <f>COUNTIF(M684:S684,"&gt;0")</f>
        <v>3</v>
      </c>
      <c r="V684">
        <f t="shared" si="30"/>
        <v>1</v>
      </c>
      <c r="W684" s="35">
        <f t="shared" si="31"/>
        <v>0</v>
      </c>
      <c r="X684">
        <f t="shared" si="32"/>
        <v>1</v>
      </c>
    </row>
    <row r="685" spans="1:24" ht="15.75" x14ac:dyDescent="0.25">
      <c r="A685" t="str">
        <f>B685&amp;" "&amp;C685</f>
        <v>Déreck Baribeau</v>
      </c>
      <c r="B685" t="str">
        <f>RIGHT(D685,(LEN(D685)-1)-SEARCH(",",D685,1))</f>
        <v>Déreck</v>
      </c>
      <c r="C685" t="str">
        <f>LEFT(D685,SEARCH(",",D685,1)-1)</f>
        <v>Baribeau</v>
      </c>
      <c r="D685" s="39" t="s">
        <v>2088</v>
      </c>
      <c r="E685" s="30" t="s">
        <v>21</v>
      </c>
      <c r="F685" s="35" t="s">
        <v>395</v>
      </c>
      <c r="G685" s="35" t="s">
        <v>128</v>
      </c>
      <c r="H685" s="35" t="s">
        <v>2619</v>
      </c>
      <c r="I685" s="35">
        <v>20</v>
      </c>
      <c r="J685" s="35">
        <f>VALUE(COUNTIF(Validation!$A$2:$H$47,D685))</f>
        <v>0</v>
      </c>
      <c r="K685" s="361">
        <f>IF(OR(M685="RFA",M685="UFA",M685="",M685=0),0,M685)</f>
        <v>733333</v>
      </c>
      <c r="L685" s="361">
        <f>IF(OR(N685="RFA",N685="UFA",N685="",N685=0),0,N685)</f>
        <v>733333</v>
      </c>
      <c r="M685" s="358">
        <v>733333</v>
      </c>
      <c r="N685" s="358">
        <v>733333</v>
      </c>
      <c r="O685" s="358">
        <v>733333</v>
      </c>
      <c r="P685" s="358" t="s">
        <v>8</v>
      </c>
      <c r="Q685" s="358">
        <v>0</v>
      </c>
      <c r="R685" s="358">
        <v>0</v>
      </c>
      <c r="S685" s="358">
        <v>0</v>
      </c>
      <c r="T685" s="35">
        <f>COUNTIF(M685:S685,"&gt;0")</f>
        <v>3</v>
      </c>
      <c r="V685">
        <f t="shared" si="30"/>
        <v>1</v>
      </c>
      <c r="W685" s="35">
        <f t="shared" si="31"/>
        <v>1</v>
      </c>
      <c r="X685">
        <f t="shared" si="32"/>
        <v>1</v>
      </c>
    </row>
    <row r="686" spans="1:24" ht="15.75" x14ac:dyDescent="0.25">
      <c r="A686" t="str">
        <f>B686&amp;" "&amp;C686</f>
        <v>Nick Seeler</v>
      </c>
      <c r="B686" t="str">
        <f>RIGHT(D686,(LEN(D686)-1)-SEARCH(",",D686,1))</f>
        <v>Nick</v>
      </c>
      <c r="C686" t="str">
        <f>LEFT(D686,SEARCH(",",D686,1)-1)</f>
        <v>Seeler</v>
      </c>
      <c r="D686" s="39" t="s">
        <v>2075</v>
      </c>
      <c r="E686" s="30" t="s">
        <v>21</v>
      </c>
      <c r="F686" s="35">
        <v>0</v>
      </c>
      <c r="G686" s="35" t="s">
        <v>2618</v>
      </c>
      <c r="H686" s="35" t="s">
        <v>2612</v>
      </c>
      <c r="I686" s="35">
        <v>26</v>
      </c>
      <c r="J686" s="35">
        <f>VALUE(COUNTIF(Validation!$A$2:$H$47,D686))</f>
        <v>0</v>
      </c>
      <c r="K686" s="361">
        <f>IF(OR(M686="RFA",M686="UFA",M686="",M686=0),0,M686)</f>
        <v>725000</v>
      </c>
      <c r="L686" s="361">
        <f>IF(OR(N686="RFA",N686="UFA",N686="",N686=0),0,N686)</f>
        <v>725000</v>
      </c>
      <c r="M686" s="358">
        <v>725000</v>
      </c>
      <c r="N686" s="358">
        <v>725000</v>
      </c>
      <c r="O686" s="358" t="s">
        <v>7</v>
      </c>
      <c r="P686" s="358">
        <v>0</v>
      </c>
      <c r="Q686" s="358">
        <v>0</v>
      </c>
      <c r="R686" s="358">
        <v>0</v>
      </c>
      <c r="S686" s="358">
        <v>0</v>
      </c>
      <c r="T686" s="35">
        <f>COUNTIF(M686:S686,"&gt;0")</f>
        <v>2</v>
      </c>
      <c r="V686">
        <f t="shared" si="30"/>
        <v>1</v>
      </c>
      <c r="W686" s="35">
        <f t="shared" si="31"/>
        <v>0</v>
      </c>
      <c r="X686">
        <f t="shared" si="32"/>
        <v>1</v>
      </c>
    </row>
    <row r="687" spans="1:24" ht="15.75" x14ac:dyDescent="0.25">
      <c r="A687" t="str">
        <f>B687&amp;" "&amp;C687</f>
        <v>Brennan Menell</v>
      </c>
      <c r="B687" t="str">
        <f>RIGHT(D687,(LEN(D687)-1)-SEARCH(",",D687,1))</f>
        <v>Brennan</v>
      </c>
      <c r="C687" t="str">
        <f>LEFT(D687,SEARCH(",",D687,1)-1)</f>
        <v>Menell</v>
      </c>
      <c r="D687" s="39" t="s">
        <v>2090</v>
      </c>
      <c r="E687" s="30" t="s">
        <v>21</v>
      </c>
      <c r="F687" s="35" t="s">
        <v>395</v>
      </c>
      <c r="G687" s="35" t="s">
        <v>82</v>
      </c>
      <c r="H687" s="35" t="s">
        <v>2619</v>
      </c>
      <c r="I687" s="35">
        <v>22</v>
      </c>
      <c r="J687" s="35">
        <f>VALUE(COUNTIF(Validation!$A$2:$H$47,D687))</f>
        <v>0</v>
      </c>
      <c r="K687" s="361">
        <f>IF(OR(M687="RFA",M687="UFA",M687="",M687=0),0,M687)</f>
        <v>716666</v>
      </c>
      <c r="L687" s="361">
        <f>IF(OR(N687="RFA",N687="UFA",N687="",N687=0),0,N687)</f>
        <v>0</v>
      </c>
      <c r="M687" s="358">
        <v>716666</v>
      </c>
      <c r="N687" s="358" t="s">
        <v>8</v>
      </c>
      <c r="O687" s="358">
        <v>0</v>
      </c>
      <c r="P687" s="358">
        <v>0</v>
      </c>
      <c r="Q687" s="358">
        <v>0</v>
      </c>
      <c r="R687" s="358">
        <v>0</v>
      </c>
      <c r="S687" s="358">
        <v>0</v>
      </c>
      <c r="T687" s="35">
        <f>COUNTIF(M687:S687,"&gt;0")</f>
        <v>1</v>
      </c>
      <c r="V687">
        <f t="shared" si="30"/>
        <v>1</v>
      </c>
      <c r="W687" s="35">
        <f t="shared" si="31"/>
        <v>1</v>
      </c>
      <c r="X687">
        <f t="shared" si="32"/>
        <v>0</v>
      </c>
    </row>
    <row r="688" spans="1:24" ht="15.75" x14ac:dyDescent="0.25">
      <c r="A688" t="str">
        <f>B688&amp;" "&amp;C688</f>
        <v>Brad Hunt</v>
      </c>
      <c r="B688" t="str">
        <f>RIGHT(D688,(LEN(D688)-1)-SEARCH(",",D688,1))</f>
        <v>Brad</v>
      </c>
      <c r="C688" t="str">
        <f>LEFT(D688,SEARCH(",",D688,1)-1)</f>
        <v>Hunt</v>
      </c>
      <c r="D688" s="39" t="s">
        <v>2487</v>
      </c>
      <c r="E688" s="30" t="s">
        <v>21</v>
      </c>
      <c r="F688" s="35">
        <v>0</v>
      </c>
      <c r="G688" s="9" t="s">
        <v>2617</v>
      </c>
      <c r="H688" s="9" t="s">
        <v>2612</v>
      </c>
      <c r="I688" s="9">
        <v>30</v>
      </c>
      <c r="J688" s="35">
        <f>VALUE(COUNTIF(Validation!$A$2:$H$47,D688))</f>
        <v>0</v>
      </c>
      <c r="K688" s="361">
        <f>IF(OR(M688="RFA",M688="UFA",M688="",M688=0),0,M688)</f>
        <v>700000</v>
      </c>
      <c r="L688" s="361">
        <f>IF(OR(N688="RFA",N688="UFA",N688="",N688=0),0,N688)</f>
        <v>700000</v>
      </c>
      <c r="M688" s="358">
        <v>700000</v>
      </c>
      <c r="N688" s="358">
        <v>700000</v>
      </c>
      <c r="O688" s="358" t="s">
        <v>7</v>
      </c>
      <c r="P688" s="358">
        <v>0</v>
      </c>
      <c r="Q688" s="358">
        <v>0</v>
      </c>
      <c r="R688" s="358">
        <v>0</v>
      </c>
      <c r="S688" s="358">
        <v>0</v>
      </c>
      <c r="T688" s="35">
        <f>COUNTIF(M688:S688,"&gt;0")</f>
        <v>2</v>
      </c>
      <c r="V688">
        <f t="shared" si="30"/>
        <v>1</v>
      </c>
      <c r="W688" s="35">
        <f t="shared" si="31"/>
        <v>0</v>
      </c>
      <c r="X688">
        <f t="shared" si="32"/>
        <v>1</v>
      </c>
    </row>
    <row r="689" spans="1:24" ht="15.75" x14ac:dyDescent="0.25">
      <c r="A689" t="str">
        <f>B689&amp;" "&amp;C689</f>
        <v>Kyle Rau</v>
      </c>
      <c r="B689" t="str">
        <f>RIGHT(D689,(LEN(D689)-1)-SEARCH(",",D689,1))</f>
        <v>Kyle</v>
      </c>
      <c r="C689" t="str">
        <f>LEFT(D689,SEARCH(",",D689,1)-1)</f>
        <v>Rau</v>
      </c>
      <c r="D689" s="39" t="s">
        <v>2091</v>
      </c>
      <c r="E689" s="30" t="s">
        <v>21</v>
      </c>
      <c r="F689" s="35">
        <v>0</v>
      </c>
      <c r="G689" s="35" t="s">
        <v>2623</v>
      </c>
      <c r="H689" s="35" t="s">
        <v>2619</v>
      </c>
      <c r="I689" s="35">
        <v>26</v>
      </c>
      <c r="J689" s="35">
        <f>VALUE(COUNTIF(Validation!$A$2:$H$47,D689))</f>
        <v>0</v>
      </c>
      <c r="K689" s="361">
        <f>IF(OR(M689="RFA",M689="UFA",M689="",M689=0),0,M689)</f>
        <v>700000</v>
      </c>
      <c r="L689" s="361">
        <f>IF(OR(N689="RFA",N689="UFA",N689="",N689=0),0,N689)</f>
        <v>0</v>
      </c>
      <c r="M689" s="358">
        <v>700000</v>
      </c>
      <c r="N689" s="358" t="s">
        <v>7</v>
      </c>
      <c r="O689" s="358">
        <v>0</v>
      </c>
      <c r="P689" s="358">
        <v>0</v>
      </c>
      <c r="Q689" s="358">
        <v>0</v>
      </c>
      <c r="R689" s="358">
        <v>0</v>
      </c>
      <c r="S689" s="358">
        <v>0</v>
      </c>
      <c r="T689" s="35">
        <f>COUNTIF(M689:S689,"&gt;0")</f>
        <v>1</v>
      </c>
      <c r="V689">
        <f t="shared" si="30"/>
        <v>1</v>
      </c>
      <c r="W689" s="35">
        <f t="shared" si="31"/>
        <v>0</v>
      </c>
      <c r="X689">
        <f t="shared" si="32"/>
        <v>0</v>
      </c>
    </row>
    <row r="690" spans="1:24" ht="15.75" x14ac:dyDescent="0.25">
      <c r="A690" t="str">
        <f>B690&amp;" "&amp;C690</f>
        <v>Gerald Mayhew</v>
      </c>
      <c r="B690" t="str">
        <f>RIGHT(D690,(LEN(D690)-1)-SEARCH(",",D690,1))</f>
        <v>Gerald</v>
      </c>
      <c r="C690" t="str">
        <f>LEFT(D690,SEARCH(",",D690,1)-1)</f>
        <v>Mayhew</v>
      </c>
      <c r="D690" s="39" t="s">
        <v>2824</v>
      </c>
      <c r="E690" s="30" t="s">
        <v>21</v>
      </c>
      <c r="F690" s="35">
        <v>0</v>
      </c>
      <c r="G690" s="35" t="s">
        <v>2621</v>
      </c>
      <c r="H690" s="35" t="s">
        <v>2619</v>
      </c>
      <c r="I690" s="35">
        <v>26</v>
      </c>
      <c r="J690" s="35">
        <f>VALUE(COUNTIF(Validation!$A$2:$H$47,D690))</f>
        <v>0</v>
      </c>
      <c r="K690" s="361">
        <f>IF(OR(M690="RFA",M690="UFA",M690="",M690=0),0,M690)</f>
        <v>700000</v>
      </c>
      <c r="L690" s="361">
        <f>IF(OR(N690="RFA",N690="UFA",N690="",N690=0),0,N690)</f>
        <v>700000</v>
      </c>
      <c r="M690" s="358">
        <v>700000</v>
      </c>
      <c r="N690" s="358">
        <v>700000</v>
      </c>
      <c r="O690" s="358" t="s">
        <v>7</v>
      </c>
      <c r="P690" s="358">
        <v>0</v>
      </c>
      <c r="Q690" s="358">
        <v>0</v>
      </c>
      <c r="R690" s="358">
        <v>0</v>
      </c>
      <c r="S690" s="358">
        <v>0</v>
      </c>
      <c r="T690" s="35">
        <f>COUNTIF(M690:S690,"&gt;0")</f>
        <v>2</v>
      </c>
      <c r="V690">
        <f t="shared" si="30"/>
        <v>1</v>
      </c>
      <c r="W690" s="35">
        <f t="shared" si="31"/>
        <v>0</v>
      </c>
      <c r="X690">
        <f t="shared" si="32"/>
        <v>1</v>
      </c>
    </row>
    <row r="691" spans="1:24" ht="15.75" x14ac:dyDescent="0.25">
      <c r="A691" t="str">
        <f>B691&amp;" "&amp;C691</f>
        <v>Gabriel Dumont</v>
      </c>
      <c r="B691" t="str">
        <f>RIGHT(D691,(LEN(D691)-1)-SEARCH(",",D691,1))</f>
        <v>Gabriel</v>
      </c>
      <c r="C691" t="str">
        <f>LEFT(D691,SEARCH(",",D691,1)-1)</f>
        <v>Dumont</v>
      </c>
      <c r="D691" s="39" t="s">
        <v>1613</v>
      </c>
      <c r="E691" s="30" t="s">
        <v>21</v>
      </c>
      <c r="F691" s="35">
        <v>0</v>
      </c>
      <c r="G691" s="9" t="s">
        <v>73</v>
      </c>
      <c r="H691" s="9" t="s">
        <v>2619</v>
      </c>
      <c r="I691" s="9">
        <v>28</v>
      </c>
      <c r="J691" s="35">
        <f>VALUE(COUNTIF(Validation!$A$2:$H$47,D691))</f>
        <v>0</v>
      </c>
      <c r="K691" s="361">
        <f>IF(OR(M691="RFA",M691="UFA",M691="",M691=0),0,M691)</f>
        <v>700000</v>
      </c>
      <c r="L691" s="361">
        <f>IF(OR(N691="RFA",N691="UFA",N691="",N691=0),0,N691)</f>
        <v>700000</v>
      </c>
      <c r="M691" s="358">
        <v>700000</v>
      </c>
      <c r="N691" s="358">
        <v>700000</v>
      </c>
      <c r="O691" s="358" t="s">
        <v>7</v>
      </c>
      <c r="P691" s="358">
        <v>0</v>
      </c>
      <c r="Q691" s="358">
        <v>0</v>
      </c>
      <c r="R691" s="358">
        <v>0</v>
      </c>
      <c r="S691" s="358">
        <v>0</v>
      </c>
      <c r="T691" s="35">
        <f>COUNTIF(M691:S691,"&gt;0")</f>
        <v>2</v>
      </c>
      <c r="V691">
        <f t="shared" si="30"/>
        <v>1</v>
      </c>
      <c r="W691" s="35">
        <f t="shared" si="31"/>
        <v>0</v>
      </c>
      <c r="X691">
        <f t="shared" si="32"/>
        <v>1</v>
      </c>
    </row>
    <row r="692" spans="1:24" ht="15.75" x14ac:dyDescent="0.25">
      <c r="A692" t="str">
        <f>B692&amp;" "&amp;C692</f>
        <v>Luke Johnson</v>
      </c>
      <c r="B692" t="str">
        <f>RIGHT(D692,(LEN(D692)-1)-SEARCH(",",D692,1))</f>
        <v>Luke</v>
      </c>
      <c r="C692" t="str">
        <f>LEFT(D692,SEARCH(",",D692,1)-1)</f>
        <v>Johnson</v>
      </c>
      <c r="D692" s="39" t="s">
        <v>1983</v>
      </c>
      <c r="E692" s="30" t="s">
        <v>21</v>
      </c>
      <c r="F692" s="35">
        <v>0</v>
      </c>
      <c r="G692" s="35" t="s">
        <v>73</v>
      </c>
      <c r="H692" s="35" t="s">
        <v>2619</v>
      </c>
      <c r="I692" s="35">
        <v>24</v>
      </c>
      <c r="J692" s="35">
        <f>VALUE(COUNTIF(Validation!$A$2:$H$47,D692))</f>
        <v>0</v>
      </c>
      <c r="K692" s="361">
        <f>IF(OR(M692="RFA",M692="UFA",M692="",M692=0),0,M692)</f>
        <v>700000</v>
      </c>
      <c r="L692" s="361">
        <f>IF(OR(N692="RFA",N692="UFA",N692="",N692=0),0,N692)</f>
        <v>700000</v>
      </c>
      <c r="M692" s="358">
        <v>700000</v>
      </c>
      <c r="N692" s="358">
        <v>700000</v>
      </c>
      <c r="O692" s="358" t="s">
        <v>8</v>
      </c>
      <c r="P692" s="358">
        <v>0</v>
      </c>
      <c r="Q692" s="358">
        <v>0</v>
      </c>
      <c r="R692" s="358">
        <v>0</v>
      </c>
      <c r="S692" s="358">
        <v>0</v>
      </c>
      <c r="T692" s="35">
        <f>COUNTIF(M692:S692,"&gt;0")</f>
        <v>2</v>
      </c>
      <c r="V692">
        <f t="shared" si="30"/>
        <v>1</v>
      </c>
      <c r="W692" s="35">
        <f t="shared" si="31"/>
        <v>0</v>
      </c>
      <c r="X692">
        <f t="shared" si="32"/>
        <v>1</v>
      </c>
    </row>
    <row r="693" spans="1:24" ht="15.75" x14ac:dyDescent="0.25">
      <c r="A693" t="str">
        <f>B693&amp;" "&amp;C693</f>
        <v>Matt Bartkowski</v>
      </c>
      <c r="B693" t="str">
        <f>RIGHT(D693,(LEN(D693)-1)-SEARCH(",",D693,1))</f>
        <v>Matt</v>
      </c>
      <c r="C693" t="str">
        <f>LEFT(D693,SEARCH(",",D693,1)-1)</f>
        <v>Bartkowski</v>
      </c>
      <c r="D693" s="39" t="s">
        <v>2094</v>
      </c>
      <c r="E693" s="30" t="s">
        <v>21</v>
      </c>
      <c r="F693" s="35">
        <v>0</v>
      </c>
      <c r="G693" s="35" t="s">
        <v>2617</v>
      </c>
      <c r="H693" s="35" t="s">
        <v>2619</v>
      </c>
      <c r="I693" s="35">
        <v>31</v>
      </c>
      <c r="J693" s="35">
        <f>VALUE(COUNTIF(Validation!$A$2:$H$47,D693))</f>
        <v>0</v>
      </c>
      <c r="K693" s="361">
        <f>IF(OR(M693="RFA",M693="UFA",M693="",M693=0),0,M693)</f>
        <v>700000</v>
      </c>
      <c r="L693" s="361">
        <f>IF(OR(N693="RFA",N693="UFA",N693="",N693=0),0,N693)</f>
        <v>0</v>
      </c>
      <c r="M693" s="358">
        <v>700000</v>
      </c>
      <c r="N693" s="358" t="s">
        <v>7</v>
      </c>
      <c r="O693" s="358">
        <v>0</v>
      </c>
      <c r="P693" s="358">
        <v>0</v>
      </c>
      <c r="Q693" s="358">
        <v>0</v>
      </c>
      <c r="R693" s="358">
        <v>0</v>
      </c>
      <c r="S693" s="358">
        <v>0</v>
      </c>
      <c r="T693" s="35">
        <f>COUNTIF(M693:S693,"&gt;0")</f>
        <v>1</v>
      </c>
      <c r="V693">
        <f t="shared" si="30"/>
        <v>1</v>
      </c>
      <c r="W693" s="35">
        <f t="shared" si="31"/>
        <v>0</v>
      </c>
      <c r="X693">
        <f t="shared" si="32"/>
        <v>0</v>
      </c>
    </row>
    <row r="694" spans="1:24" ht="15.75" x14ac:dyDescent="0.25">
      <c r="A694" t="str">
        <f>B694&amp;" "&amp;C694</f>
        <v>Stepan Falkovsky</v>
      </c>
      <c r="B694" t="str">
        <f>RIGHT(D694,(LEN(D694)-1)-SEARCH(",",D694,1))</f>
        <v>Stepan</v>
      </c>
      <c r="C694" t="str">
        <f>LEFT(D694,SEARCH(",",D694,1)-1)</f>
        <v>Falkovsky</v>
      </c>
      <c r="D694" s="39" t="s">
        <v>2384</v>
      </c>
      <c r="E694" s="30" t="s">
        <v>21</v>
      </c>
      <c r="F694" s="35" t="s">
        <v>395</v>
      </c>
      <c r="G694" s="35" t="s">
        <v>2618</v>
      </c>
      <c r="H694" s="35" t="s">
        <v>2619</v>
      </c>
      <c r="I694" s="35">
        <v>22</v>
      </c>
      <c r="J694" s="35">
        <f>VALUE(COUNTIF(Validation!$A$2:$H$47,D694))</f>
        <v>0</v>
      </c>
      <c r="K694" s="361">
        <f>IF(OR(M694="RFA",M694="UFA",M694="",M694=0),0,M694)</f>
        <v>698333</v>
      </c>
      <c r="L694" s="361">
        <f>IF(OR(N694="RFA",N694="UFA",N694="",N694=0),0,N694)</f>
        <v>0</v>
      </c>
      <c r="M694" s="358">
        <v>698333</v>
      </c>
      <c r="N694" s="358" t="s">
        <v>8</v>
      </c>
      <c r="O694" s="358">
        <v>0</v>
      </c>
      <c r="P694" s="358">
        <v>0</v>
      </c>
      <c r="Q694" s="358">
        <v>0</v>
      </c>
      <c r="R694" s="358">
        <v>0</v>
      </c>
      <c r="S694" s="358">
        <v>0</v>
      </c>
      <c r="T694" s="35">
        <f>COUNTIF(M694:S694,"&gt;0")</f>
        <v>1</v>
      </c>
      <c r="V694">
        <f t="shared" si="30"/>
        <v>1</v>
      </c>
      <c r="W694" s="35">
        <f t="shared" si="31"/>
        <v>1</v>
      </c>
      <c r="X694">
        <f t="shared" si="32"/>
        <v>0</v>
      </c>
    </row>
    <row r="695" spans="1:24" ht="15.75" x14ac:dyDescent="0.25">
      <c r="A695" t="str">
        <f>B695&amp;" "&amp;C695</f>
        <v>J.T. Brown</v>
      </c>
      <c r="B695" t="str">
        <f>RIGHT(D695,(LEN(D695)-1)-SEARCH(",",D695,1))</f>
        <v>J.T.</v>
      </c>
      <c r="C695" t="str">
        <f>LEFT(D695,SEARCH(",",D695,1)-1)</f>
        <v>Brown</v>
      </c>
      <c r="D695" s="39" t="s">
        <v>2070</v>
      </c>
      <c r="E695" s="30" t="s">
        <v>21</v>
      </c>
      <c r="F695" s="35">
        <v>0</v>
      </c>
      <c r="G695" s="35" t="s">
        <v>2611</v>
      </c>
      <c r="H695" s="35" t="s">
        <v>2612</v>
      </c>
      <c r="I695" s="35">
        <v>29</v>
      </c>
      <c r="J695" s="35">
        <f>VALUE(COUNTIF(Validation!$A$2:$H$47,D695))</f>
        <v>0</v>
      </c>
      <c r="K695" s="361">
        <f>IF(OR(M695="RFA",M695="UFA",M695="",M695=0),0,M695)</f>
        <v>687500</v>
      </c>
      <c r="L695" s="361">
        <f>IF(OR(N695="RFA",N695="UFA",N695="",N695=0),0,N695)</f>
        <v>0</v>
      </c>
      <c r="M695" s="358">
        <v>687500</v>
      </c>
      <c r="N695" s="358" t="s">
        <v>7</v>
      </c>
      <c r="O695" s="358">
        <v>0</v>
      </c>
      <c r="P695" s="358">
        <v>0</v>
      </c>
      <c r="Q695" s="358">
        <v>0</v>
      </c>
      <c r="R695" s="358">
        <v>0</v>
      </c>
      <c r="S695" s="358">
        <v>0</v>
      </c>
      <c r="T695" s="35">
        <f>COUNTIF(M695:S695,"&gt;0")</f>
        <v>1</v>
      </c>
      <c r="V695">
        <f t="shared" si="30"/>
        <v>1</v>
      </c>
      <c r="W695" s="35">
        <f t="shared" si="31"/>
        <v>0</v>
      </c>
      <c r="X695">
        <f t="shared" si="32"/>
        <v>0</v>
      </c>
    </row>
    <row r="696" spans="1:24" ht="15.75" x14ac:dyDescent="0.25">
      <c r="A696" t="str">
        <f>B696&amp;" "&amp;C696</f>
        <v>Colton Beck</v>
      </c>
      <c r="B696" t="str">
        <f>RIGHT(D696,(LEN(D696)-1)-SEARCH(",",D696,1))</f>
        <v>Colton</v>
      </c>
      <c r="C696" t="str">
        <f>LEFT(D696,SEARCH(",",D696,1)-1)</f>
        <v>Beck</v>
      </c>
      <c r="D696" s="39" t="s">
        <v>2825</v>
      </c>
      <c r="E696" s="30" t="s">
        <v>21</v>
      </c>
      <c r="F696" s="35">
        <v>0</v>
      </c>
      <c r="G696" s="35" t="s">
        <v>2613</v>
      </c>
      <c r="H696" s="35" t="s">
        <v>2619</v>
      </c>
      <c r="I696" s="35">
        <v>29</v>
      </c>
      <c r="J696" s="35">
        <f>VALUE(COUNTIF(Validation!$A$2:$H$47,D696))</f>
        <v>0</v>
      </c>
      <c r="K696" s="361">
        <f>IF(OR(M696="RFA",M696="UFA",M696="",M696=0),0,M696)</f>
        <v>675000</v>
      </c>
      <c r="L696" s="361">
        <f>IF(OR(N696="RFA",N696="UFA",N696="",N696=0),0,N696)</f>
        <v>0</v>
      </c>
      <c r="M696" s="358">
        <v>675000</v>
      </c>
      <c r="N696" s="358" t="s">
        <v>7</v>
      </c>
      <c r="O696" s="358">
        <v>0</v>
      </c>
      <c r="P696" s="358">
        <v>0</v>
      </c>
      <c r="Q696" s="358">
        <v>0</v>
      </c>
      <c r="R696" s="358">
        <v>0</v>
      </c>
      <c r="S696" s="358">
        <v>0</v>
      </c>
      <c r="T696" s="35">
        <f>COUNTIF(M696:S696,"&gt;0")</f>
        <v>1</v>
      </c>
      <c r="V696">
        <f t="shared" si="30"/>
        <v>1</v>
      </c>
      <c r="W696" s="35">
        <f t="shared" si="31"/>
        <v>0</v>
      </c>
      <c r="X696">
        <f t="shared" si="32"/>
        <v>0</v>
      </c>
    </row>
    <row r="697" spans="1:24" ht="15.75" x14ac:dyDescent="0.25">
      <c r="A697" t="str">
        <f>B697&amp;" "&amp;C697</f>
        <v>Sam Anas</v>
      </c>
      <c r="B697" t="str">
        <f>RIGHT(D697,(LEN(D697)-1)-SEARCH(",",D697,1))</f>
        <v>Sam</v>
      </c>
      <c r="C697" t="str">
        <f>LEFT(D697,SEARCH(",",D697,1)-1)</f>
        <v>Anas</v>
      </c>
      <c r="D697" s="39" t="s">
        <v>2092</v>
      </c>
      <c r="E697" s="30" t="s">
        <v>21</v>
      </c>
      <c r="F697" s="35">
        <v>0</v>
      </c>
      <c r="G697" s="35" t="s">
        <v>73</v>
      </c>
      <c r="H697" s="35" t="s">
        <v>2619</v>
      </c>
      <c r="I697" s="35">
        <v>26</v>
      </c>
      <c r="J697" s="35">
        <f>VALUE(COUNTIF(Validation!$A$2:$H$47,D697))</f>
        <v>0</v>
      </c>
      <c r="K697" s="361">
        <f>IF(OR(M697="RFA",M697="UFA",M697="",M697=0),0,M697)</f>
        <v>675000</v>
      </c>
      <c r="L697" s="361">
        <f>IF(OR(N697="RFA",N697="UFA",N697="",N697=0),0,N697)</f>
        <v>0</v>
      </c>
      <c r="M697" s="358">
        <v>675000</v>
      </c>
      <c r="N697" s="358" t="s">
        <v>7</v>
      </c>
      <c r="O697" s="358">
        <v>0</v>
      </c>
      <c r="P697" s="358">
        <v>0</v>
      </c>
      <c r="Q697" s="358">
        <v>0</v>
      </c>
      <c r="R697" s="358">
        <v>0</v>
      </c>
      <c r="S697" s="358">
        <v>0</v>
      </c>
      <c r="T697" s="35">
        <f>COUNTIF(M697:S697,"&gt;0")</f>
        <v>1</v>
      </c>
      <c r="V697">
        <f t="shared" si="30"/>
        <v>1</v>
      </c>
      <c r="W697" s="35">
        <f t="shared" si="31"/>
        <v>0</v>
      </c>
      <c r="X697">
        <f t="shared" si="32"/>
        <v>0</v>
      </c>
    </row>
    <row r="698" spans="1:24" ht="15.75" x14ac:dyDescent="0.25">
      <c r="A698" t="str">
        <f>B698&amp;" "&amp;C698</f>
        <v>Michael Liambas</v>
      </c>
      <c r="B698" t="str">
        <f>RIGHT(D698,(LEN(D698)-1)-SEARCH(",",D698,1))</f>
        <v>Michael</v>
      </c>
      <c r="C698" t="str">
        <f>LEFT(D698,SEARCH(",",D698,1)-1)</f>
        <v>Liambas</v>
      </c>
      <c r="D698" s="39" t="s">
        <v>2093</v>
      </c>
      <c r="E698" s="30" t="s">
        <v>21</v>
      </c>
      <c r="F698" s="35">
        <v>0</v>
      </c>
      <c r="G698" s="35" t="s">
        <v>2613</v>
      </c>
      <c r="H698" s="35" t="s">
        <v>2619</v>
      </c>
      <c r="I698" s="35">
        <v>30</v>
      </c>
      <c r="J698" s="35">
        <f>VALUE(COUNTIF(Validation!$A$2:$H$47,D698))</f>
        <v>0</v>
      </c>
      <c r="K698" s="361">
        <f>IF(OR(M698="RFA",M698="UFA",M698="",M698=0),0,M698)</f>
        <v>675000</v>
      </c>
      <c r="L698" s="361">
        <f>IF(OR(N698="RFA",N698="UFA",N698="",N698=0),0,N698)</f>
        <v>0</v>
      </c>
      <c r="M698" s="358">
        <v>675000</v>
      </c>
      <c r="N698" s="358" t="s">
        <v>7</v>
      </c>
      <c r="O698" s="358">
        <v>0</v>
      </c>
      <c r="P698" s="358">
        <v>0</v>
      </c>
      <c r="Q698" s="358">
        <v>0</v>
      </c>
      <c r="R698" s="358">
        <v>0</v>
      </c>
      <c r="S698" s="358">
        <v>0</v>
      </c>
      <c r="T698" s="35">
        <f>COUNTIF(M698:S698,"&gt;0")</f>
        <v>1</v>
      </c>
      <c r="V698">
        <f t="shared" si="30"/>
        <v>1</v>
      </c>
      <c r="W698" s="35">
        <f t="shared" si="31"/>
        <v>0</v>
      </c>
      <c r="X698">
        <f t="shared" si="32"/>
        <v>0</v>
      </c>
    </row>
    <row r="699" spans="1:24" ht="15.75" x14ac:dyDescent="0.25">
      <c r="A699" t="str">
        <f>B699&amp;" "&amp;C699</f>
        <v>Kevin Fiala</v>
      </c>
      <c r="B699" t="str">
        <f>RIGHT(D699,(LEN(D699)-1)-SEARCH(",",D699,1))</f>
        <v>Kevin</v>
      </c>
      <c r="C699" t="str">
        <f>LEFT(D699,SEARCH(",",D699,1)-1)</f>
        <v>Fiala</v>
      </c>
      <c r="D699" s="39" t="s">
        <v>2104</v>
      </c>
      <c r="E699" s="30" t="s">
        <v>21</v>
      </c>
      <c r="F699" s="35">
        <v>0</v>
      </c>
      <c r="G699" s="35" t="s">
        <v>2613</v>
      </c>
      <c r="H699" s="35" t="s">
        <v>2612</v>
      </c>
      <c r="I699" s="35">
        <v>22</v>
      </c>
      <c r="J699" s="35">
        <f>VALUE(COUNTIF(Validation!$A$2:$H$47,D699))</f>
        <v>0</v>
      </c>
      <c r="K699" s="361">
        <f>IF(OR(M699="RFA",M699="UFA",M699="",M699=0),0,M699)</f>
        <v>0</v>
      </c>
      <c r="L699" s="361">
        <f>IF(OR(N699="RFA",N699="UFA",N699="",N699=0),0,N699)</f>
        <v>0</v>
      </c>
      <c r="M699" s="358" t="s">
        <v>8</v>
      </c>
      <c r="N699" s="358">
        <v>0</v>
      </c>
      <c r="O699" s="358">
        <v>0</v>
      </c>
      <c r="P699" s="358">
        <v>0</v>
      </c>
      <c r="Q699" s="358">
        <v>0</v>
      </c>
      <c r="R699" s="358">
        <v>0</v>
      </c>
      <c r="S699" s="358">
        <v>0</v>
      </c>
      <c r="T699" s="35">
        <f>COUNTIF(M699:S699,"&gt;0")</f>
        <v>0</v>
      </c>
      <c r="V699">
        <f t="shared" si="30"/>
        <v>1</v>
      </c>
      <c r="W699" s="35">
        <f t="shared" si="31"/>
        <v>0</v>
      </c>
      <c r="X699">
        <f t="shared" si="32"/>
        <v>1</v>
      </c>
    </row>
    <row r="700" spans="1:24" ht="15.75" x14ac:dyDescent="0.25">
      <c r="A700" t="str">
        <f>B700&amp;" "&amp;C700</f>
        <v>Joel ErikssonEk</v>
      </c>
      <c r="B700" t="str">
        <f>RIGHT(D700,(LEN(D700)-1)-SEARCH(",",D700,1))</f>
        <v>Joel</v>
      </c>
      <c r="C700" t="str">
        <f>LEFT(D700,SEARCH(",",D700,1)-1)</f>
        <v>ErikssonEk</v>
      </c>
      <c r="D700" s="39" t="s">
        <v>2896</v>
      </c>
      <c r="E700" s="30" t="s">
        <v>21</v>
      </c>
      <c r="F700" s="35">
        <v>0</v>
      </c>
      <c r="G700" s="35" t="s">
        <v>73</v>
      </c>
      <c r="H700" s="35" t="s">
        <v>2612</v>
      </c>
      <c r="I700" s="35">
        <v>22</v>
      </c>
      <c r="J700" s="35">
        <f>VALUE(COUNTIF(Validation!$A$2:$H$47,D700))</f>
        <v>0</v>
      </c>
      <c r="K700" s="361">
        <f>IF(OR(M700="RFA",M700="UFA",M700="",M700=0),0,M700)</f>
        <v>0</v>
      </c>
      <c r="L700" s="361">
        <f>IF(OR(N700="RFA",N700="UFA",N700="",N700=0),0,N700)</f>
        <v>0</v>
      </c>
      <c r="M700" s="358" t="s">
        <v>8</v>
      </c>
      <c r="N700" s="358">
        <v>0</v>
      </c>
      <c r="O700" s="358">
        <v>0</v>
      </c>
      <c r="P700" s="358">
        <v>0</v>
      </c>
      <c r="Q700" s="358">
        <v>0</v>
      </c>
      <c r="R700" s="358">
        <v>0</v>
      </c>
      <c r="S700" s="358">
        <v>0</v>
      </c>
      <c r="T700" s="35">
        <f>COUNTIF(M700:S700,"&gt;0")</f>
        <v>0</v>
      </c>
      <c r="V700">
        <f t="shared" si="30"/>
        <v>1</v>
      </c>
      <c r="W700" s="35">
        <f t="shared" si="31"/>
        <v>0</v>
      </c>
      <c r="X700">
        <f t="shared" si="32"/>
        <v>1</v>
      </c>
    </row>
    <row r="701" spans="1:24" ht="15.75" x14ac:dyDescent="0.25">
      <c r="A701" t="str">
        <f>B701&amp;" "&amp;C701</f>
        <v>Nico Sturm</v>
      </c>
      <c r="B701" t="str">
        <f>RIGHT(D701,(LEN(D701)-1)-SEARCH(",",D701,1))</f>
        <v>Nico</v>
      </c>
      <c r="C701" t="str">
        <f>LEFT(D701,SEARCH(",",D701,1)-1)</f>
        <v>Sturm</v>
      </c>
      <c r="D701" s="39" t="s">
        <v>2826</v>
      </c>
      <c r="E701" s="30" t="s">
        <v>21</v>
      </c>
      <c r="F701" s="35">
        <v>0</v>
      </c>
      <c r="G701" s="35" t="s">
        <v>73</v>
      </c>
      <c r="H701" s="35" t="s">
        <v>2619</v>
      </c>
      <c r="I701" s="35">
        <v>24</v>
      </c>
      <c r="J701" s="35">
        <f>VALUE(COUNTIF(Validation!$A$2:$H$47,D701))</f>
        <v>0</v>
      </c>
      <c r="K701" s="361">
        <f>IF(OR(M701="RFA",M701="UFA",M701="",M701=0),0,M701)</f>
        <v>0</v>
      </c>
      <c r="L701" s="361">
        <f>IF(OR(N701="RFA",N701="UFA",N701="",N701=0),0,N701)</f>
        <v>0</v>
      </c>
      <c r="M701" s="358" t="s">
        <v>8</v>
      </c>
      <c r="N701" s="358">
        <v>0</v>
      </c>
      <c r="O701" s="358">
        <v>0</v>
      </c>
      <c r="P701" s="358">
        <v>0</v>
      </c>
      <c r="Q701" s="358">
        <v>0</v>
      </c>
      <c r="R701" s="358">
        <v>0</v>
      </c>
      <c r="S701" s="358">
        <v>0</v>
      </c>
      <c r="T701" s="35">
        <f>COUNTIF(M701:S701,"&gt;0")</f>
        <v>0</v>
      </c>
      <c r="V701">
        <f t="shared" si="30"/>
        <v>1</v>
      </c>
      <c r="W701" s="35">
        <f t="shared" si="31"/>
        <v>0</v>
      </c>
      <c r="X701">
        <f t="shared" si="32"/>
        <v>1</v>
      </c>
    </row>
    <row r="702" spans="1:24" ht="15.75" x14ac:dyDescent="0.25">
      <c r="A702" t="str">
        <f>B702&amp;" "&amp;C702</f>
        <v>Ryan Donato</v>
      </c>
      <c r="B702" t="str">
        <f>RIGHT(D702,(LEN(D702)-1)-SEARCH(",",D702,1))</f>
        <v>Ryan</v>
      </c>
      <c r="C702" t="str">
        <f>LEFT(D702,SEARCH(",",D702,1)-1)</f>
        <v>Donato</v>
      </c>
      <c r="D702" s="39" t="s">
        <v>1360</v>
      </c>
      <c r="E702" s="30" t="s">
        <v>21</v>
      </c>
      <c r="F702" s="35">
        <v>0</v>
      </c>
      <c r="G702" s="35" t="s">
        <v>2678</v>
      </c>
      <c r="H702" s="35" t="s">
        <v>2619</v>
      </c>
      <c r="I702" s="35">
        <v>23</v>
      </c>
      <c r="J702" s="35">
        <f>VALUE(COUNTIF(Validation!$A$2:$H$47,D702))</f>
        <v>0</v>
      </c>
      <c r="K702" s="361">
        <f>IF(OR(M702="RFA",M702="UFA",M702="",M702=0),0,M702)</f>
        <v>0</v>
      </c>
      <c r="L702" s="361">
        <f>IF(OR(N702="RFA",N702="UFA",N702="",N702=0),0,N702)</f>
        <v>0</v>
      </c>
      <c r="M702" s="358" t="s">
        <v>8</v>
      </c>
      <c r="N702" s="358">
        <v>0</v>
      </c>
      <c r="O702" s="358">
        <v>0</v>
      </c>
      <c r="P702" s="358">
        <v>0</v>
      </c>
      <c r="Q702" s="358">
        <v>0</v>
      </c>
      <c r="R702" s="358">
        <v>0</v>
      </c>
      <c r="S702" s="358">
        <v>0</v>
      </c>
      <c r="T702" s="35">
        <f>COUNTIF(M702:S702,"&gt;0")</f>
        <v>0</v>
      </c>
      <c r="V702">
        <f t="shared" si="30"/>
        <v>1</v>
      </c>
      <c r="W702" s="35">
        <f t="shared" si="31"/>
        <v>0</v>
      </c>
      <c r="X702">
        <f t="shared" si="32"/>
        <v>1</v>
      </c>
    </row>
    <row r="703" spans="1:24" ht="15.75" x14ac:dyDescent="0.25">
      <c r="A703" t="str">
        <f>B703&amp;" "&amp;C703</f>
        <v>Hunter Warner</v>
      </c>
      <c r="B703" t="str">
        <f>RIGHT(D703,(LEN(D703)-1)-SEARCH(",",D703,1))</f>
        <v>Hunter</v>
      </c>
      <c r="C703" t="str">
        <f>LEFT(D703,SEARCH(",",D703,1)-1)</f>
        <v>Warner</v>
      </c>
      <c r="D703" s="39" t="s">
        <v>2096</v>
      </c>
      <c r="E703" s="30" t="s">
        <v>21</v>
      </c>
      <c r="F703" s="35">
        <v>0</v>
      </c>
      <c r="G703" s="35" t="s">
        <v>2617</v>
      </c>
      <c r="H703" s="35" t="s">
        <v>2619</v>
      </c>
      <c r="I703" s="35">
        <v>23</v>
      </c>
      <c r="J703" s="35">
        <f>VALUE(COUNTIF(Validation!$A$2:$H$47,D703))</f>
        <v>0</v>
      </c>
      <c r="K703" s="361">
        <f>IF(OR(M703="RFA",M703="UFA",M703="",M703=0),0,M703)</f>
        <v>0</v>
      </c>
      <c r="L703" s="361">
        <f>IF(OR(N703="RFA",N703="UFA",N703="",N703=0),0,N703)</f>
        <v>0</v>
      </c>
      <c r="M703" s="358" t="s">
        <v>8</v>
      </c>
      <c r="N703" s="358">
        <v>0</v>
      </c>
      <c r="O703" s="358">
        <v>0</v>
      </c>
      <c r="P703" s="358">
        <v>0</v>
      </c>
      <c r="Q703" s="358">
        <v>0</v>
      </c>
      <c r="R703" s="358">
        <v>0</v>
      </c>
      <c r="S703" s="358">
        <v>0</v>
      </c>
      <c r="T703" s="35">
        <f>COUNTIF(M703:S703,"&gt;0")</f>
        <v>0</v>
      </c>
      <c r="V703">
        <f t="shared" si="30"/>
        <v>1</v>
      </c>
      <c r="W703" s="35">
        <f t="shared" si="31"/>
        <v>0</v>
      </c>
      <c r="X703">
        <f t="shared" si="32"/>
        <v>1</v>
      </c>
    </row>
    <row r="704" spans="1:24" ht="15.75" x14ac:dyDescent="0.25">
      <c r="A704" t="str">
        <f>B704&amp;" "&amp;C704</f>
        <v>Carson Soucy</v>
      </c>
      <c r="B704" t="str">
        <f>RIGHT(D704,(LEN(D704)-1)-SEARCH(",",D704,1))</f>
        <v>Carson</v>
      </c>
      <c r="C704" t="str">
        <f>LEFT(D704,SEARCH(",",D704,1)-1)</f>
        <v>Soucy</v>
      </c>
      <c r="D704" s="39" t="s">
        <v>2080</v>
      </c>
      <c r="E704" s="30" t="s">
        <v>21</v>
      </c>
      <c r="F704" s="35">
        <v>0</v>
      </c>
      <c r="G704" s="35" t="s">
        <v>82</v>
      </c>
      <c r="H704" s="35" t="s">
        <v>2619</v>
      </c>
      <c r="I704" s="35">
        <v>24</v>
      </c>
      <c r="J704" s="35">
        <f>VALUE(COUNTIF(Validation!$A$2:$H$47,D704))</f>
        <v>0</v>
      </c>
      <c r="K704" s="361">
        <f>IF(OR(M704="RFA",M704="UFA",M704="",M704=0),0,M704)</f>
        <v>0</v>
      </c>
      <c r="L704" s="361">
        <f>IF(OR(N704="RFA",N704="UFA",N704="",N704=0),0,N704)</f>
        <v>0</v>
      </c>
      <c r="M704" s="358" t="s">
        <v>8</v>
      </c>
      <c r="N704" s="358">
        <v>0</v>
      </c>
      <c r="O704" s="358">
        <v>0</v>
      </c>
      <c r="P704" s="358">
        <v>0</v>
      </c>
      <c r="Q704" s="358">
        <v>0</v>
      </c>
      <c r="R704" s="358">
        <v>0</v>
      </c>
      <c r="S704" s="358">
        <v>0</v>
      </c>
      <c r="T704" s="35">
        <f>COUNTIF(M704:S704,"&gt;0")</f>
        <v>0</v>
      </c>
      <c r="V704">
        <f t="shared" si="30"/>
        <v>1</v>
      </c>
      <c r="W704" s="35">
        <f t="shared" si="31"/>
        <v>0</v>
      </c>
      <c r="X704">
        <f t="shared" si="32"/>
        <v>1</v>
      </c>
    </row>
    <row r="705" spans="1:24" ht="15.75" x14ac:dyDescent="0.25">
      <c r="A705" t="str">
        <f>B705&amp;" "&amp;C705</f>
        <v>Louis Belpedio</v>
      </c>
      <c r="B705" t="str">
        <f>RIGHT(D705,(LEN(D705)-1)-SEARCH(",",D705,1))</f>
        <v>Louis</v>
      </c>
      <c r="C705" t="str">
        <f>LEFT(D705,SEARCH(",",D705,1)-1)</f>
        <v>Belpedio</v>
      </c>
      <c r="D705" s="39" t="s">
        <v>2082</v>
      </c>
      <c r="E705" s="30" t="s">
        <v>21</v>
      </c>
      <c r="F705" s="35">
        <v>0</v>
      </c>
      <c r="G705" s="35" t="s">
        <v>2617</v>
      </c>
      <c r="H705" s="35" t="s">
        <v>2619</v>
      </c>
      <c r="I705" s="35">
        <v>23</v>
      </c>
      <c r="J705" s="35">
        <f>VALUE(COUNTIF(Validation!$A$2:$H$47,D705))</f>
        <v>0</v>
      </c>
      <c r="K705" s="361">
        <f>IF(OR(M705="RFA",M705="UFA",M705="",M705=0),0,M705)</f>
        <v>0</v>
      </c>
      <c r="L705" s="361">
        <f>IF(OR(N705="RFA",N705="UFA",N705="",N705=0),0,N705)</f>
        <v>0</v>
      </c>
      <c r="M705" s="358" t="s">
        <v>8</v>
      </c>
      <c r="N705" s="358">
        <v>0</v>
      </c>
      <c r="O705" s="358">
        <v>0</v>
      </c>
      <c r="P705" s="358">
        <v>0</v>
      </c>
      <c r="Q705" s="358">
        <v>0</v>
      </c>
      <c r="R705" s="358">
        <v>0</v>
      </c>
      <c r="S705" s="358">
        <v>0</v>
      </c>
      <c r="T705" s="35">
        <f>COUNTIF(M705:S705,"&gt;0")</f>
        <v>0</v>
      </c>
      <c r="V705">
        <f t="shared" si="30"/>
        <v>1</v>
      </c>
      <c r="W705" s="35">
        <f t="shared" si="31"/>
        <v>0</v>
      </c>
      <c r="X705">
        <f t="shared" si="32"/>
        <v>1</v>
      </c>
    </row>
    <row r="706" spans="1:24" ht="15.75" x14ac:dyDescent="0.25">
      <c r="A706" t="str">
        <f>B706&amp;" "&amp;C706</f>
        <v>Carey Price</v>
      </c>
      <c r="B706" t="str">
        <f>RIGHT(D706,(LEN(D706)-1)-SEARCH(",",D706,1))</f>
        <v>Carey</v>
      </c>
      <c r="C706" t="str">
        <f>LEFT(D706,SEARCH(",",D706,1)-1)</f>
        <v>Price</v>
      </c>
      <c r="D706" s="39" t="s">
        <v>1520</v>
      </c>
      <c r="E706" s="30" t="s">
        <v>22</v>
      </c>
      <c r="F706" s="35" t="s">
        <v>429</v>
      </c>
      <c r="G706" s="35" t="s">
        <v>128</v>
      </c>
      <c r="H706" s="35" t="s">
        <v>2612</v>
      </c>
      <c r="I706" s="35">
        <v>31</v>
      </c>
      <c r="J706" s="35">
        <f>VALUE(COUNTIF(Validation!$A$2:$H$47,D706))</f>
        <v>0</v>
      </c>
      <c r="K706" s="361">
        <f>IF(OR(M706="RFA",M706="UFA",M706="",M706=0),0,M706)</f>
        <v>10500000</v>
      </c>
      <c r="L706" s="361">
        <f>IF(OR(N706="RFA",N706="UFA",N706="",N706=0),0,N706)</f>
        <v>10500000</v>
      </c>
      <c r="M706" s="358">
        <v>10500000</v>
      </c>
      <c r="N706" s="358">
        <v>10500000</v>
      </c>
      <c r="O706" s="358">
        <v>10500000</v>
      </c>
      <c r="P706" s="358">
        <v>10500000</v>
      </c>
      <c r="Q706" s="358">
        <v>10500000</v>
      </c>
      <c r="R706" s="358">
        <v>10500000</v>
      </c>
      <c r="S706" s="358">
        <v>10500000</v>
      </c>
      <c r="T706" s="35">
        <f>COUNTIF(M706:S706,"&gt;0")</f>
        <v>7</v>
      </c>
      <c r="V706">
        <f t="shared" si="30"/>
        <v>1</v>
      </c>
      <c r="W706" s="35">
        <f t="shared" si="31"/>
        <v>0</v>
      </c>
      <c r="X706">
        <f t="shared" si="32"/>
        <v>1</v>
      </c>
    </row>
    <row r="707" spans="1:24" ht="15.75" x14ac:dyDescent="0.25">
      <c r="A707" t="str">
        <f>B707&amp;" "&amp;C707</f>
        <v>Shea Weber</v>
      </c>
      <c r="B707" t="str">
        <f>RIGHT(D707,(LEN(D707)-1)-SEARCH(",",D707,1))</f>
        <v>Shea</v>
      </c>
      <c r="C707" t="str">
        <f>LEFT(D707,SEARCH(",",D707,1)-1)</f>
        <v>Weber</v>
      </c>
      <c r="D707" s="39" t="s">
        <v>2940</v>
      </c>
      <c r="E707" s="30" t="s">
        <v>22</v>
      </c>
      <c r="F707" s="35">
        <v>0</v>
      </c>
      <c r="G707" s="35" t="s">
        <v>2617</v>
      </c>
      <c r="H707" s="35" t="s">
        <v>2612</v>
      </c>
      <c r="I707" s="35">
        <v>33</v>
      </c>
      <c r="J707" s="35">
        <f>VALUE(COUNTIF(Validation!$A$2:$H$47,D707))</f>
        <v>0</v>
      </c>
      <c r="K707" s="361">
        <f>IF(OR(M707="RFA",M707="UFA",M707="",M707=0),0,M707)</f>
        <v>7857143</v>
      </c>
      <c r="L707" s="361">
        <f>IF(OR(N707="RFA",N707="UFA",N707="",N707=0),0,N707)</f>
        <v>7857143</v>
      </c>
      <c r="M707" s="358">
        <v>7857143</v>
      </c>
      <c r="N707" s="358">
        <v>7857143</v>
      </c>
      <c r="O707" s="358">
        <v>7857143</v>
      </c>
      <c r="P707" s="358">
        <v>7857143</v>
      </c>
      <c r="Q707" s="358">
        <v>7857143</v>
      </c>
      <c r="R707" s="358">
        <v>7857143</v>
      </c>
      <c r="S707" s="358">
        <v>7857143</v>
      </c>
      <c r="T707" s="35">
        <f>COUNTIF(M707:S707,"&gt;0")</f>
        <v>7</v>
      </c>
      <c r="V707">
        <f t="shared" ref="V707:V770" si="33">COUNTIF($D$3:$D$1490,D707)</f>
        <v>1</v>
      </c>
      <c r="W707" s="35">
        <f t="shared" ref="W707:W770" si="34">IF(LEFT(F707,3)="ELC",1,0)</f>
        <v>0</v>
      </c>
      <c r="X707">
        <f t="shared" ref="X707:X770" si="35">IF(K707=L707,1,0)</f>
        <v>1</v>
      </c>
    </row>
    <row r="708" spans="1:24" ht="15.75" x14ac:dyDescent="0.25">
      <c r="A708" t="str">
        <f>B708&amp;" "&amp;C708</f>
        <v>Jonathan Drouin</v>
      </c>
      <c r="B708" t="str">
        <f>RIGHT(D708,(LEN(D708)-1)-SEARCH(",",D708,1))</f>
        <v>Jonathan</v>
      </c>
      <c r="C708" t="str">
        <f>LEFT(D708,SEARCH(",",D708,1)-1)</f>
        <v>Drouin</v>
      </c>
      <c r="D708" s="39" t="s">
        <v>1502</v>
      </c>
      <c r="E708" s="30" t="s">
        <v>22</v>
      </c>
      <c r="F708" s="35">
        <v>0</v>
      </c>
      <c r="G708" s="35" t="s">
        <v>2648</v>
      </c>
      <c r="H708" s="35" t="s">
        <v>2612</v>
      </c>
      <c r="I708" s="35">
        <v>24</v>
      </c>
      <c r="J708" s="35">
        <f>VALUE(COUNTIF(Validation!$A$2:$H$47,D708))</f>
        <v>0</v>
      </c>
      <c r="K708" s="361">
        <f>IF(OR(M708="RFA",M708="UFA",M708="",M708=0),0,M708)</f>
        <v>5500000</v>
      </c>
      <c r="L708" s="361">
        <f>IF(OR(N708="RFA",N708="UFA",N708="",N708=0),0,N708)</f>
        <v>5500000</v>
      </c>
      <c r="M708" s="358">
        <v>5500000</v>
      </c>
      <c r="N708" s="358">
        <v>5500000</v>
      </c>
      <c r="O708" s="358">
        <v>5500000</v>
      </c>
      <c r="P708" s="358">
        <v>5500000</v>
      </c>
      <c r="Q708" s="358" t="s">
        <v>7</v>
      </c>
      <c r="R708" s="358">
        <v>0</v>
      </c>
      <c r="S708" s="358">
        <v>0</v>
      </c>
      <c r="T708" s="35">
        <f>COUNTIF(M708:S708,"&gt;0")</f>
        <v>4</v>
      </c>
      <c r="V708">
        <f t="shared" si="33"/>
        <v>1</v>
      </c>
      <c r="W708" s="35">
        <f t="shared" si="34"/>
        <v>0</v>
      </c>
      <c r="X708">
        <f t="shared" si="35"/>
        <v>1</v>
      </c>
    </row>
    <row r="709" spans="1:24" ht="15.75" x14ac:dyDescent="0.25">
      <c r="A709" t="str">
        <f>B709&amp;" "&amp;C709</f>
        <v>Jeff Petry</v>
      </c>
      <c r="B709" t="str">
        <f>RIGHT(D709,(LEN(D709)-1)-SEARCH(",",D709,1))</f>
        <v>Jeff</v>
      </c>
      <c r="C709" t="str">
        <f>LEFT(D709,SEARCH(",",D709,1)-1)</f>
        <v>Petry</v>
      </c>
      <c r="D709" s="39" t="s">
        <v>1514</v>
      </c>
      <c r="E709" s="30" t="s">
        <v>22</v>
      </c>
      <c r="F709" s="35" t="s">
        <v>379</v>
      </c>
      <c r="G709" s="35" t="s">
        <v>2617</v>
      </c>
      <c r="H709" s="35" t="s">
        <v>2612</v>
      </c>
      <c r="I709" s="35">
        <v>31</v>
      </c>
      <c r="J709" s="35">
        <f>VALUE(COUNTIF(Validation!$A$2:$H$47,D709))</f>
        <v>0</v>
      </c>
      <c r="K709" s="361">
        <f>IF(OR(M709="RFA",M709="UFA",M709="",M709=0),0,M709)</f>
        <v>5500000</v>
      </c>
      <c r="L709" s="361">
        <f>IF(OR(N709="RFA",N709="UFA",N709="",N709=0),0,N709)</f>
        <v>5500000</v>
      </c>
      <c r="M709" s="358">
        <v>5500000</v>
      </c>
      <c r="N709" s="358">
        <v>5500000</v>
      </c>
      <c r="O709" s="358" t="s">
        <v>7</v>
      </c>
      <c r="P709" s="358">
        <v>0</v>
      </c>
      <c r="Q709" s="358">
        <v>0</v>
      </c>
      <c r="R709" s="358">
        <v>0</v>
      </c>
      <c r="S709" s="358">
        <v>0</v>
      </c>
      <c r="T709" s="35">
        <f>COUNTIF(M709:S709,"&gt;0")</f>
        <v>2</v>
      </c>
      <c r="V709">
        <f t="shared" si="33"/>
        <v>1</v>
      </c>
      <c r="W709" s="35">
        <f t="shared" si="34"/>
        <v>0</v>
      </c>
      <c r="X709">
        <f t="shared" si="35"/>
        <v>1</v>
      </c>
    </row>
    <row r="710" spans="1:24" ht="15.75" x14ac:dyDescent="0.25">
      <c r="A710" t="str">
        <f>B710&amp;" "&amp;C710</f>
        <v>Tomas Tatar</v>
      </c>
      <c r="B710" t="str">
        <f>RIGHT(D710,(LEN(D710)-1)-SEARCH(",",D710,1))</f>
        <v>Tomas</v>
      </c>
      <c r="C710" t="str">
        <f>LEFT(D710,SEARCH(",",D710,1)-1)</f>
        <v>Tatar</v>
      </c>
      <c r="D710" s="39" t="s">
        <v>1503</v>
      </c>
      <c r="E710" s="30" t="s">
        <v>22</v>
      </c>
      <c r="F710" s="35" t="s">
        <v>2689</v>
      </c>
      <c r="G710" s="35" t="s">
        <v>2615</v>
      </c>
      <c r="H710" s="35" t="s">
        <v>2612</v>
      </c>
      <c r="I710" s="35">
        <v>28</v>
      </c>
      <c r="J710" s="35">
        <f>VALUE(COUNTIF(Validation!$A$2:$H$47,D710))</f>
        <v>0</v>
      </c>
      <c r="K710" s="361">
        <f>IF(OR(M710="RFA",M710="UFA",M710="",M710=0),0,M710)</f>
        <v>4800000</v>
      </c>
      <c r="L710" s="361">
        <f>IF(OR(N710="RFA",N710="UFA",N710="",N710=0),0,N710)</f>
        <v>4800000</v>
      </c>
      <c r="M710" s="358">
        <v>4800000</v>
      </c>
      <c r="N710" s="358">
        <v>4800000</v>
      </c>
      <c r="O710" s="358" t="s">
        <v>7</v>
      </c>
      <c r="P710" s="358">
        <v>0</v>
      </c>
      <c r="Q710" s="358">
        <v>0</v>
      </c>
      <c r="R710" s="358">
        <v>0</v>
      </c>
      <c r="S710" s="358">
        <v>0</v>
      </c>
      <c r="T710" s="35">
        <f>COUNTIF(M710:S710,"&gt;0")</f>
        <v>2</v>
      </c>
      <c r="V710">
        <f t="shared" si="33"/>
        <v>1</v>
      </c>
      <c r="W710" s="35">
        <f t="shared" si="34"/>
        <v>0</v>
      </c>
      <c r="X710">
        <f t="shared" si="35"/>
        <v>1</v>
      </c>
    </row>
    <row r="711" spans="1:24" ht="15.75" x14ac:dyDescent="0.25">
      <c r="A711" t="str">
        <f>B711&amp;" "&amp;C711</f>
        <v>Karl Alzner</v>
      </c>
      <c r="B711" t="str">
        <f>RIGHT(D711,(LEN(D711)-1)-SEARCH(",",D711,1))</f>
        <v>Karl</v>
      </c>
      <c r="C711" t="str">
        <f>LEFT(D711,SEARCH(",",D711,1)-1)</f>
        <v>Alzner</v>
      </c>
      <c r="D711" s="39" t="s">
        <v>1515</v>
      </c>
      <c r="E711" s="30" t="s">
        <v>22</v>
      </c>
      <c r="F711" s="35" t="s">
        <v>390</v>
      </c>
      <c r="G711" s="35" t="s">
        <v>2618</v>
      </c>
      <c r="H711" s="35" t="s">
        <v>2612</v>
      </c>
      <c r="I711" s="35">
        <v>30</v>
      </c>
      <c r="J711" s="35">
        <f>VALUE(COUNTIF(Validation!$A$2:$H$47,D711))</f>
        <v>0</v>
      </c>
      <c r="K711" s="361">
        <f>IF(OR(M711="RFA",M711="UFA",M711="",M711=0),0,M711)</f>
        <v>4625000</v>
      </c>
      <c r="L711" s="361">
        <f>IF(OR(N711="RFA",N711="UFA",N711="",N711=0),0,N711)</f>
        <v>4625000</v>
      </c>
      <c r="M711" s="358">
        <v>4625000</v>
      </c>
      <c r="N711" s="358">
        <v>4625000</v>
      </c>
      <c r="O711" s="358">
        <v>4625000</v>
      </c>
      <c r="P711" s="358" t="s">
        <v>7</v>
      </c>
      <c r="Q711" s="358">
        <v>0</v>
      </c>
      <c r="R711" s="358">
        <v>0</v>
      </c>
      <c r="S711" s="358">
        <v>0</v>
      </c>
      <c r="T711" s="35">
        <f>COUNTIF(M711:S711,"&gt;0")</f>
        <v>3</v>
      </c>
      <c r="V711">
        <f t="shared" si="33"/>
        <v>1</v>
      </c>
      <c r="W711" s="35">
        <f t="shared" si="34"/>
        <v>0</v>
      </c>
      <c r="X711">
        <f t="shared" si="35"/>
        <v>1</v>
      </c>
    </row>
    <row r="712" spans="1:24" ht="15.75" x14ac:dyDescent="0.25">
      <c r="A712" t="str">
        <f>B712&amp;" "&amp;C712</f>
        <v>Brendan Gallagher</v>
      </c>
      <c r="B712" t="str">
        <f>RIGHT(D712,(LEN(D712)-1)-SEARCH(",",D712,1))</f>
        <v>Brendan</v>
      </c>
      <c r="C712" t="str">
        <f>LEFT(D712,SEARCH(",",D712,1)-1)</f>
        <v>Gallagher</v>
      </c>
      <c r="D712" s="39" t="s">
        <v>2941</v>
      </c>
      <c r="E712" s="30" t="s">
        <v>22</v>
      </c>
      <c r="F712" s="35">
        <v>0</v>
      </c>
      <c r="G712" s="35" t="s">
        <v>2611</v>
      </c>
      <c r="H712" s="35" t="s">
        <v>2612</v>
      </c>
      <c r="I712" s="35">
        <v>27</v>
      </c>
      <c r="J712" s="35">
        <f>VALUE(COUNTIF(Validation!$A$2:$H$47,D712))</f>
        <v>0</v>
      </c>
      <c r="K712" s="361">
        <f>IF(OR(M712="RFA",M712="UFA",M712="",M712=0),0,M712)</f>
        <v>3750000</v>
      </c>
      <c r="L712" s="361">
        <f>IF(OR(N712="RFA",N712="UFA",N712="",N712=0),0,N712)</f>
        <v>3750000</v>
      </c>
      <c r="M712" s="358">
        <v>3750000</v>
      </c>
      <c r="N712" s="358">
        <v>3750000</v>
      </c>
      <c r="O712" s="358" t="s">
        <v>7</v>
      </c>
      <c r="P712" s="358">
        <v>0</v>
      </c>
      <c r="Q712" s="358">
        <v>0</v>
      </c>
      <c r="R712" s="358">
        <v>0</v>
      </c>
      <c r="S712" s="358">
        <v>0</v>
      </c>
      <c r="T712" s="35">
        <f>COUNTIF(M712:S712,"&gt;0")</f>
        <v>2</v>
      </c>
      <c r="V712">
        <f t="shared" si="33"/>
        <v>1</v>
      </c>
      <c r="W712" s="35">
        <f t="shared" si="34"/>
        <v>0</v>
      </c>
      <c r="X712">
        <f t="shared" si="35"/>
        <v>1</v>
      </c>
    </row>
    <row r="713" spans="1:24" ht="15.75" x14ac:dyDescent="0.25">
      <c r="A713" t="str">
        <f>B713&amp;" "&amp;C713</f>
        <v>Jesperi Kotkaniemi</v>
      </c>
      <c r="B713" t="str">
        <f>RIGHT(D713,(LEN(D713)-1)-SEARCH(",",D713,1))</f>
        <v>Jesperi</v>
      </c>
      <c r="C713" t="str">
        <f>LEFT(D713,SEARCH(",",D713,1)-1)</f>
        <v>Kotkaniemi</v>
      </c>
      <c r="D713" s="39" t="s">
        <v>1522</v>
      </c>
      <c r="E713" s="30" t="s">
        <v>22</v>
      </c>
      <c r="F713" s="35" t="s">
        <v>395</v>
      </c>
      <c r="G713" s="35" t="s">
        <v>2626</v>
      </c>
      <c r="H713" s="35" t="s">
        <v>2612</v>
      </c>
      <c r="I713" s="35">
        <v>18</v>
      </c>
      <c r="J713" s="35">
        <f>VALUE(COUNTIF(Validation!$A$2:$H$47,D713))</f>
        <v>0</v>
      </c>
      <c r="K713" s="361">
        <f>IF(OR(M713="RFA",M713="UFA",M713="",M713=0),0,M713)</f>
        <v>3425000</v>
      </c>
      <c r="L713" s="361">
        <f>IF(OR(N713="RFA",N713="UFA",N713="",N713=0),0,N713)</f>
        <v>3425000</v>
      </c>
      <c r="M713" s="358">
        <v>3425000</v>
      </c>
      <c r="N713" s="358">
        <v>3425000</v>
      </c>
      <c r="O713" s="358" t="s">
        <v>8</v>
      </c>
      <c r="P713" s="358">
        <v>0</v>
      </c>
      <c r="Q713" s="358">
        <v>0</v>
      </c>
      <c r="R713" s="358">
        <v>0</v>
      </c>
      <c r="S713" s="358">
        <v>0</v>
      </c>
      <c r="T713" s="35">
        <f>COUNTIF(M713:S713,"&gt;0")</f>
        <v>2</v>
      </c>
      <c r="V713">
        <f t="shared" si="33"/>
        <v>1</v>
      </c>
      <c r="W713" s="35">
        <f t="shared" si="34"/>
        <v>1</v>
      </c>
      <c r="X713">
        <f t="shared" si="35"/>
        <v>1</v>
      </c>
    </row>
    <row r="714" spans="1:24" ht="15.75" x14ac:dyDescent="0.25">
      <c r="A714" t="str">
        <f>B714&amp;" "&amp;C714</f>
        <v>Paul Byron</v>
      </c>
      <c r="B714" t="str">
        <f>RIGHT(D714,(LEN(D714)-1)-SEARCH(",",D714,1))</f>
        <v>Paul</v>
      </c>
      <c r="C714" t="str">
        <f>LEFT(D714,SEARCH(",",D714,1)-1)</f>
        <v>Byron</v>
      </c>
      <c r="D714" s="39" t="s">
        <v>1509</v>
      </c>
      <c r="E714" s="30" t="s">
        <v>22</v>
      </c>
      <c r="F714" s="35">
        <v>0</v>
      </c>
      <c r="G714" s="35" t="s">
        <v>2615</v>
      </c>
      <c r="H714" s="35" t="s">
        <v>2612</v>
      </c>
      <c r="I714" s="35">
        <v>30</v>
      </c>
      <c r="J714" s="35">
        <f>VALUE(COUNTIF(Validation!$A$2:$H$47,D714))</f>
        <v>0</v>
      </c>
      <c r="K714" s="361">
        <f>IF(OR(M714="RFA",M714="UFA",M714="",M714=0),0,M714)</f>
        <v>3400000</v>
      </c>
      <c r="L714" s="361">
        <f>IF(OR(N714="RFA",N714="UFA",N714="",N714=0),0,N714)</f>
        <v>3400000</v>
      </c>
      <c r="M714" s="358">
        <v>3400000</v>
      </c>
      <c r="N714" s="358">
        <v>3400000</v>
      </c>
      <c r="O714" s="358">
        <v>3400000</v>
      </c>
      <c r="P714" s="358">
        <v>3400000</v>
      </c>
      <c r="Q714" s="358" t="s">
        <v>7</v>
      </c>
      <c r="R714" s="358">
        <v>0</v>
      </c>
      <c r="S714" s="358">
        <v>0</v>
      </c>
      <c r="T714" s="35">
        <f>COUNTIF(M714:S714,"&gt;0")</f>
        <v>4</v>
      </c>
      <c r="V714">
        <f t="shared" si="33"/>
        <v>1</v>
      </c>
      <c r="W714" s="35">
        <f t="shared" si="34"/>
        <v>0</v>
      </c>
      <c r="X714">
        <f t="shared" si="35"/>
        <v>1</v>
      </c>
    </row>
    <row r="715" spans="1:24" ht="15.75" x14ac:dyDescent="0.25">
      <c r="A715" t="str">
        <f>B715&amp;" "&amp;C715</f>
        <v>Max Domi</v>
      </c>
      <c r="B715" t="str">
        <f>RIGHT(D715,(LEN(D715)-1)-SEARCH(",",D715,1))</f>
        <v>Max</v>
      </c>
      <c r="C715" t="str">
        <f>LEFT(D715,SEARCH(",",D715,1)-1)</f>
        <v>Domi</v>
      </c>
      <c r="D715" s="39" t="s">
        <v>1505</v>
      </c>
      <c r="E715" s="30" t="s">
        <v>22</v>
      </c>
      <c r="F715" s="35">
        <v>0</v>
      </c>
      <c r="G715" s="35" t="s">
        <v>2626</v>
      </c>
      <c r="H715" s="35" t="s">
        <v>2612</v>
      </c>
      <c r="I715" s="35">
        <v>24</v>
      </c>
      <c r="J715" s="35">
        <f>VALUE(COUNTIF(Validation!$A$2:$H$47,D715))</f>
        <v>0</v>
      </c>
      <c r="K715" s="361">
        <f>IF(OR(M715="RFA",M715="UFA",M715="",M715=0),0,M715)</f>
        <v>3150000</v>
      </c>
      <c r="L715" s="361">
        <f>IF(OR(N715="RFA",N715="UFA",N715="",N715=0),0,N715)</f>
        <v>0</v>
      </c>
      <c r="M715" s="358">
        <v>3150000</v>
      </c>
      <c r="N715" s="358" t="s">
        <v>8</v>
      </c>
      <c r="O715" s="358">
        <v>0</v>
      </c>
      <c r="P715" s="358">
        <v>0</v>
      </c>
      <c r="Q715" s="358">
        <v>0</v>
      </c>
      <c r="R715" s="358">
        <v>0</v>
      </c>
      <c r="S715" s="358">
        <v>0</v>
      </c>
      <c r="T715" s="35">
        <f>COUNTIF(M715:S715,"&gt;0")</f>
        <v>1</v>
      </c>
      <c r="V715">
        <f t="shared" si="33"/>
        <v>1</v>
      </c>
      <c r="W715" s="35">
        <f t="shared" si="34"/>
        <v>0</v>
      </c>
      <c r="X715">
        <f t="shared" si="35"/>
        <v>0</v>
      </c>
    </row>
    <row r="716" spans="1:24" ht="15.75" x14ac:dyDescent="0.25">
      <c r="A716" t="str">
        <f>B716&amp;" "&amp;C716</f>
        <v>Phillip Danault</v>
      </c>
      <c r="B716" t="str">
        <f>RIGHT(D716,(LEN(D716)-1)-SEARCH(",",D716,1))</f>
        <v>Phillip</v>
      </c>
      <c r="C716" t="str">
        <f>LEFT(D716,SEARCH(",",D716,1)-1)</f>
        <v>Danault</v>
      </c>
      <c r="D716" s="39" t="s">
        <v>1506</v>
      </c>
      <c r="E716" s="30" t="s">
        <v>22</v>
      </c>
      <c r="F716" s="35">
        <v>0</v>
      </c>
      <c r="G716" s="35" t="s">
        <v>73</v>
      </c>
      <c r="H716" s="35" t="s">
        <v>2612</v>
      </c>
      <c r="I716" s="35">
        <v>26</v>
      </c>
      <c r="J716" s="35">
        <f>VALUE(COUNTIF(Validation!$A$2:$H$47,D716))</f>
        <v>0</v>
      </c>
      <c r="K716" s="361">
        <f>IF(OR(M716="RFA",M716="UFA",M716="",M716=0),0,M716)</f>
        <v>3083333</v>
      </c>
      <c r="L716" s="361">
        <f>IF(OR(N716="RFA",N716="UFA",N716="",N716=0),0,N716)</f>
        <v>3083333</v>
      </c>
      <c r="M716" s="358">
        <v>3083333</v>
      </c>
      <c r="N716" s="358">
        <v>3083333</v>
      </c>
      <c r="O716" s="358" t="s">
        <v>7</v>
      </c>
      <c r="P716" s="358">
        <v>0</v>
      </c>
      <c r="Q716" s="358">
        <v>0</v>
      </c>
      <c r="R716" s="358">
        <v>0</v>
      </c>
      <c r="S716" s="358">
        <v>0</v>
      </c>
      <c r="T716" s="35">
        <f>COUNTIF(M716:S716,"&gt;0")</f>
        <v>2</v>
      </c>
      <c r="V716">
        <f t="shared" si="33"/>
        <v>1</v>
      </c>
      <c r="W716" s="35">
        <f t="shared" si="34"/>
        <v>0</v>
      </c>
      <c r="X716">
        <f t="shared" si="35"/>
        <v>1</v>
      </c>
    </row>
    <row r="717" spans="1:24" ht="15.75" x14ac:dyDescent="0.25">
      <c r="A717" t="str">
        <f>B717&amp;" "&amp;C717</f>
        <v>Dale Weise</v>
      </c>
      <c r="B717" t="str">
        <f>RIGHT(D717,(LEN(D717)-1)-SEARCH(",",D717,1))</f>
        <v>Dale</v>
      </c>
      <c r="C717" t="str">
        <f>LEFT(D717,SEARCH(",",D717,1)-1)</f>
        <v>Weise</v>
      </c>
      <c r="D717" s="39" t="s">
        <v>1842</v>
      </c>
      <c r="E717" s="30" t="s">
        <v>22</v>
      </c>
      <c r="F717" s="35">
        <v>0</v>
      </c>
      <c r="G717" s="35" t="s">
        <v>2614</v>
      </c>
      <c r="H717" s="35" t="s">
        <v>2612</v>
      </c>
      <c r="I717" s="35">
        <v>30</v>
      </c>
      <c r="J717" s="35">
        <f>VALUE(COUNTIF(Validation!$A$2:$H$47,D717))</f>
        <v>0</v>
      </c>
      <c r="K717" s="361">
        <f>IF(OR(M717="RFA",M717="UFA",M717="",M717=0),0,M717)</f>
        <v>2350000</v>
      </c>
      <c r="L717" s="361">
        <f>IF(OR(N717="RFA",N717="UFA",N717="",N717=0),0,N717)</f>
        <v>0</v>
      </c>
      <c r="M717" s="358">
        <v>2350000</v>
      </c>
      <c r="N717" s="358" t="s">
        <v>7</v>
      </c>
      <c r="O717" s="358">
        <v>0</v>
      </c>
      <c r="P717" s="358">
        <v>0</v>
      </c>
      <c r="Q717" s="358">
        <v>0</v>
      </c>
      <c r="R717" s="358">
        <v>0</v>
      </c>
      <c r="S717" s="358">
        <v>0</v>
      </c>
      <c r="T717" s="35">
        <f>COUNTIF(M717:S717,"&gt;0")</f>
        <v>1</v>
      </c>
      <c r="V717">
        <f t="shared" si="33"/>
        <v>1</v>
      </c>
      <c r="W717" s="35">
        <f t="shared" si="34"/>
        <v>0</v>
      </c>
      <c r="X717">
        <f t="shared" si="35"/>
        <v>0</v>
      </c>
    </row>
    <row r="718" spans="1:24" ht="15.75" x14ac:dyDescent="0.25">
      <c r="A718" t="str">
        <f>B718&amp;" "&amp;C718</f>
        <v>Brett Kulak</v>
      </c>
      <c r="B718" t="str">
        <f>RIGHT(D718,(LEN(D718)-1)-SEARCH(",",D718,1))</f>
        <v>Brett</v>
      </c>
      <c r="C718" t="str">
        <f>LEFT(D718,SEARCH(",",D718,1)-1)</f>
        <v>Kulak</v>
      </c>
      <c r="D718" s="39" t="s">
        <v>2293</v>
      </c>
      <c r="E718" s="30" t="s">
        <v>22</v>
      </c>
      <c r="F718" s="35">
        <v>0</v>
      </c>
      <c r="G718" s="35" t="s">
        <v>2618</v>
      </c>
      <c r="H718" s="35" t="s">
        <v>2612</v>
      </c>
      <c r="I718" s="35">
        <v>25</v>
      </c>
      <c r="J718" s="35">
        <f>VALUE(COUNTIF(Validation!$A$2:$H$47,D718))</f>
        <v>0</v>
      </c>
      <c r="K718" s="361">
        <f>IF(OR(M718="RFA",M718="UFA",M718="",M718=0),0,M718)</f>
        <v>1850000</v>
      </c>
      <c r="L718" s="361">
        <f>IF(OR(N718="RFA",N718="UFA",N718="",N718=0),0,N718)</f>
        <v>1850000</v>
      </c>
      <c r="M718" s="358">
        <v>1850000</v>
      </c>
      <c r="N718" s="358">
        <v>1850000</v>
      </c>
      <c r="O718" s="358">
        <v>1850000</v>
      </c>
      <c r="P718" s="358" t="s">
        <v>7</v>
      </c>
      <c r="Q718" s="358">
        <v>0</v>
      </c>
      <c r="R718" s="358">
        <v>0</v>
      </c>
      <c r="S718" s="358">
        <v>0</v>
      </c>
      <c r="T718" s="35">
        <f>COUNTIF(M718:S718,"&gt;0")</f>
        <v>3</v>
      </c>
      <c r="V718">
        <f t="shared" si="33"/>
        <v>1</v>
      </c>
      <c r="W718" s="35">
        <f t="shared" si="34"/>
        <v>0</v>
      </c>
      <c r="X718">
        <f t="shared" si="35"/>
        <v>1</v>
      </c>
    </row>
    <row r="719" spans="1:24" ht="15.75" x14ac:dyDescent="0.25">
      <c r="A719" t="str">
        <f>B719&amp;" "&amp;C719</f>
        <v>Keith Kinkaid</v>
      </c>
      <c r="B719" t="str">
        <f>RIGHT(D719,(LEN(D719)-1)-SEARCH(",",D719,1))</f>
        <v>Keith</v>
      </c>
      <c r="C719" t="str">
        <f>LEFT(D719,SEARCH(",",D719,1)-1)</f>
        <v>Kinkaid</v>
      </c>
      <c r="D719" s="39" t="s">
        <v>1750</v>
      </c>
      <c r="E719" s="30" t="s">
        <v>22</v>
      </c>
      <c r="F719" s="35">
        <v>0</v>
      </c>
      <c r="G719" s="35" t="s">
        <v>128</v>
      </c>
      <c r="H719" s="35" t="s">
        <v>2612</v>
      </c>
      <c r="I719" s="35">
        <v>29</v>
      </c>
      <c r="J719" s="35">
        <f>VALUE(COUNTIF(Validation!$A$2:$H$47,D719))</f>
        <v>0</v>
      </c>
      <c r="K719" s="361">
        <f>IF(OR(M719="RFA",M719="UFA",M719="",M719=0),0,M719)</f>
        <v>1750000</v>
      </c>
      <c r="L719" s="361">
        <f>IF(OR(N719="RFA",N719="UFA",N719="",N719=0),0,N719)</f>
        <v>0</v>
      </c>
      <c r="M719" s="358">
        <v>1750000</v>
      </c>
      <c r="N719" s="358" t="s">
        <v>7</v>
      </c>
      <c r="O719" s="358">
        <v>0</v>
      </c>
      <c r="P719" s="358">
        <v>0</v>
      </c>
      <c r="Q719" s="358">
        <v>0</v>
      </c>
      <c r="R719" s="358">
        <v>0</v>
      </c>
      <c r="S719" s="358">
        <v>0</v>
      </c>
      <c r="T719" s="35">
        <f>COUNTIF(M719:S719,"&gt;0")</f>
        <v>1</v>
      </c>
      <c r="V719">
        <f t="shared" si="33"/>
        <v>1</v>
      </c>
      <c r="W719" s="35">
        <f t="shared" si="34"/>
        <v>0</v>
      </c>
      <c r="X719">
        <f t="shared" si="35"/>
        <v>0</v>
      </c>
    </row>
    <row r="720" spans="1:24" ht="15.75" x14ac:dyDescent="0.25">
      <c r="A720" t="str">
        <f>B720&amp;" "&amp;C720</f>
        <v>Mike Reilly</v>
      </c>
      <c r="B720" t="str">
        <f>RIGHT(D720,(LEN(D720)-1)-SEARCH(",",D720,1))</f>
        <v>Mike</v>
      </c>
      <c r="C720" t="str">
        <f>LEFT(D720,SEARCH(",",D720,1)-1)</f>
        <v>Reilly</v>
      </c>
      <c r="D720" s="39" t="s">
        <v>1519</v>
      </c>
      <c r="E720" s="30" t="s">
        <v>22</v>
      </c>
      <c r="F720" s="35">
        <v>0</v>
      </c>
      <c r="G720" s="35" t="s">
        <v>2618</v>
      </c>
      <c r="H720" s="35" t="s">
        <v>2612</v>
      </c>
      <c r="I720" s="35">
        <v>25</v>
      </c>
      <c r="J720" s="35">
        <f>VALUE(COUNTIF(Validation!$A$2:$H$47,D720))</f>
        <v>0</v>
      </c>
      <c r="K720" s="361">
        <f>IF(OR(M720="RFA",M720="UFA",M720="",M720=0),0,M720)</f>
        <v>1500000</v>
      </c>
      <c r="L720" s="361">
        <f>IF(OR(N720="RFA",N720="UFA",N720="",N720=0),0,N720)</f>
        <v>1500000</v>
      </c>
      <c r="M720" s="358">
        <v>1500000</v>
      </c>
      <c r="N720" s="358">
        <v>1500000</v>
      </c>
      <c r="O720" s="358" t="s">
        <v>7</v>
      </c>
      <c r="P720" s="358">
        <v>0</v>
      </c>
      <c r="Q720" s="358">
        <v>0</v>
      </c>
      <c r="R720" s="358">
        <v>0</v>
      </c>
      <c r="S720" s="358">
        <v>0</v>
      </c>
      <c r="T720" s="35">
        <f>COUNTIF(M720:S720,"&gt;0")</f>
        <v>2</v>
      </c>
      <c r="V720">
        <f t="shared" si="33"/>
        <v>1</v>
      </c>
      <c r="W720" s="35">
        <f t="shared" si="34"/>
        <v>0</v>
      </c>
      <c r="X720">
        <f t="shared" si="35"/>
        <v>1</v>
      </c>
    </row>
    <row r="721" spans="1:24" ht="15.75" x14ac:dyDescent="0.25">
      <c r="A721" t="str">
        <f>B721&amp;" "&amp;C721</f>
        <v>Ryan Poehling</v>
      </c>
      <c r="B721" t="str">
        <f>RIGHT(D721,(LEN(D721)-1)-SEARCH(",",D721,1))</f>
        <v>Ryan</v>
      </c>
      <c r="C721" t="str">
        <f>LEFT(D721,SEARCH(",",D721,1)-1)</f>
        <v>Poehling</v>
      </c>
      <c r="D721" s="39" t="s">
        <v>2809</v>
      </c>
      <c r="E721" s="30" t="s">
        <v>22</v>
      </c>
      <c r="F721" s="35" t="s">
        <v>395</v>
      </c>
      <c r="G721" s="9" t="s">
        <v>73</v>
      </c>
      <c r="H721" s="9" t="s">
        <v>2612</v>
      </c>
      <c r="I721" s="9">
        <v>20</v>
      </c>
      <c r="J721" s="35">
        <f>VALUE(COUNTIF(Validation!$A$2:$H$47,D721))</f>
        <v>0</v>
      </c>
      <c r="K721" s="361">
        <f>IF(OR(M721="RFA",M721="UFA",M721="",M721=0),0,M721)</f>
        <v>1491666</v>
      </c>
      <c r="L721" s="361">
        <f>IF(OR(N721="RFA",N721="UFA",N721="",N721=0),0,N721)</f>
        <v>1491666</v>
      </c>
      <c r="M721" s="358">
        <v>1491666</v>
      </c>
      <c r="N721" s="358">
        <v>1491666</v>
      </c>
      <c r="O721" s="358" t="s">
        <v>8</v>
      </c>
      <c r="P721" s="358">
        <v>0</v>
      </c>
      <c r="Q721" s="358">
        <v>0</v>
      </c>
      <c r="R721" s="358">
        <v>0</v>
      </c>
      <c r="S721" s="358">
        <v>0</v>
      </c>
      <c r="T721" s="35">
        <f>COUNTIF(M721:S721,"&gt;0")</f>
        <v>2</v>
      </c>
      <c r="V721">
        <f t="shared" si="33"/>
        <v>1</v>
      </c>
      <c r="W721" s="35">
        <f t="shared" si="34"/>
        <v>1</v>
      </c>
      <c r="X721">
        <f t="shared" si="35"/>
        <v>1</v>
      </c>
    </row>
    <row r="722" spans="1:24" ht="15.75" x14ac:dyDescent="0.25">
      <c r="A722" t="str">
        <f>B722&amp;" "&amp;C722</f>
        <v>Jordan Weal</v>
      </c>
      <c r="B722" t="str">
        <f>RIGHT(D722,(LEN(D722)-1)-SEARCH(",",D722,1))</f>
        <v>Jordan</v>
      </c>
      <c r="C722" t="str">
        <f>LEFT(D722,SEARCH(",",D722,1)-1)</f>
        <v>Weal</v>
      </c>
      <c r="D722" s="39" t="s">
        <v>1844</v>
      </c>
      <c r="E722" s="30" t="s">
        <v>22</v>
      </c>
      <c r="F722" s="35">
        <v>0</v>
      </c>
      <c r="G722" s="35" t="s">
        <v>2626</v>
      </c>
      <c r="H722" s="35" t="s">
        <v>2612</v>
      </c>
      <c r="I722" s="35">
        <v>27</v>
      </c>
      <c r="J722" s="35">
        <f>VALUE(COUNTIF(Validation!$A$2:$H$47,D722))</f>
        <v>0</v>
      </c>
      <c r="K722" s="361">
        <f>IF(OR(M722="RFA",M722="UFA",M722="",M722=0),0,M722)</f>
        <v>1400000</v>
      </c>
      <c r="L722" s="361">
        <f>IF(OR(N722="RFA",N722="UFA",N722="",N722=0),0,N722)</f>
        <v>1400000</v>
      </c>
      <c r="M722" s="358">
        <v>1400000</v>
      </c>
      <c r="N722" s="358">
        <v>1400000</v>
      </c>
      <c r="O722" s="358" t="s">
        <v>7</v>
      </c>
      <c r="P722" s="362">
        <v>0</v>
      </c>
      <c r="Q722" s="358">
        <v>0</v>
      </c>
      <c r="R722" s="358">
        <v>0</v>
      </c>
      <c r="S722" s="358">
        <v>0</v>
      </c>
      <c r="T722" s="35">
        <f>COUNTIF(M722:S722,"&gt;0")</f>
        <v>2</v>
      </c>
      <c r="V722">
        <f t="shared" si="33"/>
        <v>1</v>
      </c>
      <c r="W722" s="35">
        <f t="shared" si="34"/>
        <v>0</v>
      </c>
      <c r="X722">
        <f t="shared" si="35"/>
        <v>1</v>
      </c>
    </row>
    <row r="723" spans="1:24" ht="15.75" x14ac:dyDescent="0.25">
      <c r="A723" t="str">
        <f>B723&amp;" "&amp;C723</f>
        <v>Jake Evans</v>
      </c>
      <c r="B723" t="str">
        <f>RIGHT(D723,(LEN(D723)-1)-SEARCH(",",D723,1))</f>
        <v>Jake</v>
      </c>
      <c r="C723" t="str">
        <f>LEFT(D723,SEARCH(",",D723,1)-1)</f>
        <v>Evans</v>
      </c>
      <c r="D723" s="39" t="s">
        <v>1523</v>
      </c>
      <c r="E723" s="30" t="s">
        <v>22</v>
      </c>
      <c r="F723" s="35" t="s">
        <v>395</v>
      </c>
      <c r="G723" s="9" t="s">
        <v>2621</v>
      </c>
      <c r="H723" s="9" t="s">
        <v>2619</v>
      </c>
      <c r="I723" s="9">
        <v>23</v>
      </c>
      <c r="J723" s="35">
        <f>VALUE(COUNTIF(Validation!$A$2:$H$47,D723))</f>
        <v>0</v>
      </c>
      <c r="K723" s="361">
        <f>IF(OR(M723="RFA",M723="UFA",M723="",M723=0),0,M723)</f>
        <v>1350000</v>
      </c>
      <c r="L723" s="361">
        <f>IF(OR(N723="RFA",N723="UFA",N723="",N723=0),0,N723)</f>
        <v>0</v>
      </c>
      <c r="M723" s="358">
        <v>1350000</v>
      </c>
      <c r="N723" s="358" t="s">
        <v>8</v>
      </c>
      <c r="O723" s="358">
        <v>0</v>
      </c>
      <c r="P723" s="358">
        <v>0</v>
      </c>
      <c r="Q723" s="358">
        <v>0</v>
      </c>
      <c r="R723" s="358">
        <v>0</v>
      </c>
      <c r="S723" s="358">
        <v>0</v>
      </c>
      <c r="T723" s="35">
        <f>COUNTIF(M723:S723,"&gt;0")</f>
        <v>1</v>
      </c>
      <c r="V723">
        <f t="shared" si="33"/>
        <v>1</v>
      </c>
      <c r="W723" s="35">
        <f t="shared" si="34"/>
        <v>1</v>
      </c>
      <c r="X723">
        <f t="shared" si="35"/>
        <v>0</v>
      </c>
    </row>
    <row r="724" spans="1:24" ht="15.75" x14ac:dyDescent="0.25">
      <c r="A724" t="str">
        <f>B724&amp;" "&amp;C724</f>
        <v>Nick Suzuki</v>
      </c>
      <c r="B724" t="str">
        <f>RIGHT(D724,(LEN(D724)-1)-SEARCH(",",D724,1))</f>
        <v>Nick</v>
      </c>
      <c r="C724" t="str">
        <f>LEFT(D724,SEARCH(",",D724,1)-1)</f>
        <v>Suzuki</v>
      </c>
      <c r="D724" s="39" t="s">
        <v>1524</v>
      </c>
      <c r="E724" s="30" t="s">
        <v>22</v>
      </c>
      <c r="F724" s="35" t="s">
        <v>395</v>
      </c>
      <c r="G724" s="35" t="s">
        <v>73</v>
      </c>
      <c r="H724" s="35" t="s">
        <v>2619</v>
      </c>
      <c r="I724" s="35">
        <v>19</v>
      </c>
      <c r="J724" s="35">
        <f>VALUE(COUNTIF(Validation!$A$2:$H$47,D724))</f>
        <v>0</v>
      </c>
      <c r="K724" s="361">
        <f>IF(OR(M724="RFA",M724="UFA",M724="",M724=0),0,M724)</f>
        <v>1325833</v>
      </c>
      <c r="L724" s="361">
        <f>IF(OR(N724="RFA",N724="UFA",N724="",N724=0),0,N724)</f>
        <v>1325833</v>
      </c>
      <c r="M724" s="358">
        <v>1325833</v>
      </c>
      <c r="N724" s="358">
        <v>1325833</v>
      </c>
      <c r="O724" s="358">
        <v>1325833</v>
      </c>
      <c r="P724" s="358" t="s">
        <v>8</v>
      </c>
      <c r="Q724" s="358">
        <v>0</v>
      </c>
      <c r="R724" s="358">
        <v>0</v>
      </c>
      <c r="S724" s="358">
        <v>0</v>
      </c>
      <c r="T724" s="35">
        <f>COUNTIF(M724:S724,"&gt;0")</f>
        <v>3</v>
      </c>
      <c r="V724">
        <f t="shared" si="33"/>
        <v>1</v>
      </c>
      <c r="W724" s="35">
        <f t="shared" si="34"/>
        <v>1</v>
      </c>
      <c r="X724">
        <f t="shared" si="35"/>
        <v>1</v>
      </c>
    </row>
    <row r="725" spans="1:24" ht="15.75" x14ac:dyDescent="0.25">
      <c r="A725" t="str">
        <f>B725&amp;" "&amp;C725</f>
        <v>Matthew Peca</v>
      </c>
      <c r="B725" t="str">
        <f>RIGHT(D725,(LEN(D725)-1)-SEARCH(",",D725,1))</f>
        <v>Matthew</v>
      </c>
      <c r="C725" t="str">
        <f>LEFT(D725,SEARCH(",",D725,1)-1)</f>
        <v>Peca</v>
      </c>
      <c r="D725" s="39" t="s">
        <v>1508</v>
      </c>
      <c r="E725" s="30" t="s">
        <v>22</v>
      </c>
      <c r="F725" s="35">
        <v>0</v>
      </c>
      <c r="G725" s="35" t="s">
        <v>2623</v>
      </c>
      <c r="H725" s="35" t="s">
        <v>2612</v>
      </c>
      <c r="I725" s="35">
        <v>26</v>
      </c>
      <c r="J725" s="35">
        <f>VALUE(COUNTIF(Validation!$A$2:$H$47,D725))</f>
        <v>0</v>
      </c>
      <c r="K725" s="361">
        <f>IF(OR(M725="RFA",M725="UFA",M725="",M725=0),0,M725)</f>
        <v>1300000</v>
      </c>
      <c r="L725" s="361">
        <f>IF(OR(N725="RFA",N725="UFA",N725="",N725=0),0,N725)</f>
        <v>0</v>
      </c>
      <c r="M725" s="358">
        <v>1300000</v>
      </c>
      <c r="N725" s="358" t="s">
        <v>7</v>
      </c>
      <c r="O725" s="358">
        <v>0</v>
      </c>
      <c r="P725" s="358">
        <v>0</v>
      </c>
      <c r="Q725" s="358">
        <v>0</v>
      </c>
      <c r="R725" s="358">
        <v>0</v>
      </c>
      <c r="S725" s="358">
        <v>0</v>
      </c>
      <c r="T725" s="35">
        <f>COUNTIF(M725:S725,"&gt;0")</f>
        <v>1</v>
      </c>
      <c r="V725">
        <f t="shared" si="33"/>
        <v>1</v>
      </c>
      <c r="W725" s="35">
        <f t="shared" si="34"/>
        <v>0</v>
      </c>
      <c r="X725">
        <f t="shared" si="35"/>
        <v>0</v>
      </c>
    </row>
    <row r="726" spans="1:24" ht="15.75" x14ac:dyDescent="0.25">
      <c r="A726" t="str">
        <f>B726&amp;" "&amp;C726</f>
        <v>Noah Juulsen</v>
      </c>
      <c r="B726" t="str">
        <f>RIGHT(D726,(LEN(D726)-1)-SEARCH(",",D726,1))</f>
        <v>Noah</v>
      </c>
      <c r="C726" t="str">
        <f>LEFT(D726,SEARCH(",",D726,1)-1)</f>
        <v>Juulsen</v>
      </c>
      <c r="D726" s="39" t="s">
        <v>1517</v>
      </c>
      <c r="E726" s="30" t="s">
        <v>22</v>
      </c>
      <c r="F726" s="35" t="s">
        <v>395</v>
      </c>
      <c r="G726" s="35" t="s">
        <v>2617</v>
      </c>
      <c r="H726" s="35" t="s">
        <v>2612</v>
      </c>
      <c r="I726" s="35">
        <v>22</v>
      </c>
      <c r="J726" s="35">
        <f>VALUE(COUNTIF(Validation!$A$2:$H$47,D726))</f>
        <v>0</v>
      </c>
      <c r="K726" s="361">
        <f>IF(OR(M726="RFA",M726="UFA",M726="",M726=0),0,M726)</f>
        <v>1063333</v>
      </c>
      <c r="L726" s="361">
        <f>IF(OR(N726="RFA",N726="UFA",N726="",N726=0),0,N726)</f>
        <v>0</v>
      </c>
      <c r="M726" s="358">
        <v>1063333</v>
      </c>
      <c r="N726" s="358" t="s">
        <v>8</v>
      </c>
      <c r="O726" s="358">
        <v>0</v>
      </c>
      <c r="P726" s="358">
        <v>0</v>
      </c>
      <c r="Q726" s="358">
        <v>0</v>
      </c>
      <c r="R726" s="358">
        <v>0</v>
      </c>
      <c r="S726" s="358">
        <v>0</v>
      </c>
      <c r="T726" s="35">
        <f>COUNTIF(M726:S726,"&gt;0")</f>
        <v>1</v>
      </c>
      <c r="V726">
        <f t="shared" si="33"/>
        <v>1</v>
      </c>
      <c r="W726" s="35">
        <f t="shared" si="34"/>
        <v>1</v>
      </c>
      <c r="X726">
        <f t="shared" si="35"/>
        <v>0</v>
      </c>
    </row>
    <row r="727" spans="1:24" ht="15.75" x14ac:dyDescent="0.25">
      <c r="A727" t="str">
        <f>B727&amp;" "&amp;C727</f>
        <v>Nate Thompson</v>
      </c>
      <c r="B727" t="str">
        <f>RIGHT(D727,(LEN(D727)-1)-SEARCH(",",D727,1))</f>
        <v>Nate</v>
      </c>
      <c r="C727" t="str">
        <f>LEFT(D727,SEARCH(",",D727,1)-1)</f>
        <v>Thompson</v>
      </c>
      <c r="D727" s="39" t="s">
        <v>2354</v>
      </c>
      <c r="E727" s="30" t="s">
        <v>22</v>
      </c>
      <c r="F727" s="35">
        <v>0</v>
      </c>
      <c r="G727" s="35" t="s">
        <v>73</v>
      </c>
      <c r="H727" s="35" t="s">
        <v>2612</v>
      </c>
      <c r="I727" s="35">
        <v>34</v>
      </c>
      <c r="J727" s="35">
        <f>VALUE(COUNTIF(Validation!$A$2:$H$47,D727))</f>
        <v>0</v>
      </c>
      <c r="K727" s="361">
        <f>IF(OR(M727="RFA",M727="UFA",M727="",M727=0),0,M727)</f>
        <v>1000000</v>
      </c>
      <c r="L727" s="361">
        <f>IF(OR(N727="RFA",N727="UFA",N727="",N727=0),0,N727)</f>
        <v>0</v>
      </c>
      <c r="M727" s="358">
        <v>1000000</v>
      </c>
      <c r="N727" s="358" t="s">
        <v>7</v>
      </c>
      <c r="O727" s="358">
        <v>0</v>
      </c>
      <c r="P727" s="358">
        <v>0</v>
      </c>
      <c r="Q727" s="358">
        <v>0</v>
      </c>
      <c r="R727" s="358">
        <v>0</v>
      </c>
      <c r="S727" s="358">
        <v>0</v>
      </c>
      <c r="T727" s="35">
        <f>COUNTIF(M727:S727,"&gt;0")</f>
        <v>1</v>
      </c>
      <c r="V727">
        <f t="shared" si="33"/>
        <v>1</v>
      </c>
      <c r="W727" s="35">
        <f t="shared" si="34"/>
        <v>0</v>
      </c>
      <c r="X727">
        <f t="shared" si="35"/>
        <v>0</v>
      </c>
    </row>
    <row r="728" spans="1:24" ht="15.75" x14ac:dyDescent="0.25">
      <c r="A728" t="str">
        <f>B728&amp;" "&amp;C728</f>
        <v>Cayden Primeau</v>
      </c>
      <c r="B728" t="str">
        <f>RIGHT(D728,(LEN(D728)-1)-SEARCH(",",D728,1))</f>
        <v>Cayden</v>
      </c>
      <c r="C728" t="str">
        <f>LEFT(D728,SEARCH(",",D728,1)-1)</f>
        <v>Primeau</v>
      </c>
      <c r="D728" s="39" t="s">
        <v>2815</v>
      </c>
      <c r="E728" s="30" t="s">
        <v>22</v>
      </c>
      <c r="F728" s="35" t="s">
        <v>395</v>
      </c>
      <c r="G728" s="9" t="s">
        <v>128</v>
      </c>
      <c r="H728" s="9" t="s">
        <v>2619</v>
      </c>
      <c r="I728" s="9">
        <v>19</v>
      </c>
      <c r="J728" s="35">
        <f>VALUE(COUNTIF(Validation!$A$2:$H$47,D728))</f>
        <v>0</v>
      </c>
      <c r="K728" s="361">
        <f>IF(OR(M728="RFA",M728="UFA",M728="",M728=0),0,M728)</f>
        <v>966666</v>
      </c>
      <c r="L728" s="361">
        <f>IF(OR(N728="RFA",N728="UFA",N728="",N728=0),0,N728)</f>
        <v>966666</v>
      </c>
      <c r="M728" s="358">
        <v>966666</v>
      </c>
      <c r="N728" s="358">
        <v>966666</v>
      </c>
      <c r="O728" s="358">
        <v>966666</v>
      </c>
      <c r="P728" s="358" t="s">
        <v>8</v>
      </c>
      <c r="Q728" s="358">
        <v>0</v>
      </c>
      <c r="R728" s="358">
        <v>0</v>
      </c>
      <c r="S728" s="358">
        <v>0</v>
      </c>
      <c r="T728" s="35">
        <f>COUNTIF(M728:S728,"&gt;0")</f>
        <v>3</v>
      </c>
      <c r="V728">
        <f t="shared" si="33"/>
        <v>1</v>
      </c>
      <c r="W728" s="35">
        <f t="shared" si="34"/>
        <v>1</v>
      </c>
      <c r="X728">
        <f t="shared" si="35"/>
        <v>1</v>
      </c>
    </row>
    <row r="729" spans="1:24" ht="15.75" x14ac:dyDescent="0.25">
      <c r="A729" t="str">
        <f>B729&amp;" "&amp;C729</f>
        <v>Lukas Vejdemo</v>
      </c>
      <c r="B729" t="str">
        <f>RIGHT(D729,(LEN(D729)-1)-SEARCH(",",D729,1))</f>
        <v>Lukas</v>
      </c>
      <c r="C729" t="str">
        <f>LEFT(D729,SEARCH(",",D729,1)-1)</f>
        <v>Vejdemo</v>
      </c>
      <c r="D729" s="39" t="s">
        <v>1527</v>
      </c>
      <c r="E729" s="30" t="s">
        <v>22</v>
      </c>
      <c r="F729" s="35" t="s">
        <v>395</v>
      </c>
      <c r="G729" s="35" t="s">
        <v>2676</v>
      </c>
      <c r="H729" s="35" t="s">
        <v>2619</v>
      </c>
      <c r="I729" s="35">
        <v>23</v>
      </c>
      <c r="J729" s="35">
        <f>VALUE(COUNTIF(Validation!$A$2:$H$47,D729))</f>
        <v>0</v>
      </c>
      <c r="K729" s="361">
        <f>IF(OR(M729="RFA",M729="UFA",M729="",M729=0),0,M729)</f>
        <v>925000</v>
      </c>
      <c r="L729" s="361">
        <f>IF(OR(N729="RFA",N729="UFA",N729="",N729=0),0,N729)</f>
        <v>0</v>
      </c>
      <c r="M729" s="358">
        <v>925000</v>
      </c>
      <c r="N729" s="358" t="s">
        <v>8</v>
      </c>
      <c r="O729" s="358">
        <v>0</v>
      </c>
      <c r="P729" s="358">
        <v>0</v>
      </c>
      <c r="Q729" s="358">
        <v>0</v>
      </c>
      <c r="R729" s="358">
        <v>0</v>
      </c>
      <c r="S729" s="358">
        <v>0</v>
      </c>
      <c r="T729" s="35">
        <f>COUNTIF(M729:S729,"&gt;0")</f>
        <v>1</v>
      </c>
      <c r="V729">
        <f t="shared" si="33"/>
        <v>1</v>
      </c>
      <c r="W729" s="35">
        <f t="shared" si="34"/>
        <v>1</v>
      </c>
      <c r="X729">
        <f t="shared" si="35"/>
        <v>0</v>
      </c>
    </row>
    <row r="730" spans="1:24" ht="15.75" x14ac:dyDescent="0.25">
      <c r="A730" t="str">
        <f>B730&amp;" "&amp;C730</f>
        <v>David Sklenička</v>
      </c>
      <c r="B730" t="str">
        <f>RIGHT(D730,(LEN(D730)-1)-SEARCH(",",D730,1))</f>
        <v>David</v>
      </c>
      <c r="C730" t="str">
        <f>LEFT(D730,SEARCH(",",D730,1)-1)</f>
        <v>Sklenička</v>
      </c>
      <c r="D730" s="39" t="s">
        <v>1521</v>
      </c>
      <c r="E730" s="30" t="s">
        <v>22</v>
      </c>
      <c r="F730" s="35" t="s">
        <v>395</v>
      </c>
      <c r="G730" s="35" t="s">
        <v>2618</v>
      </c>
      <c r="H730" s="35" t="s">
        <v>2619</v>
      </c>
      <c r="I730" s="35">
        <v>22</v>
      </c>
      <c r="J730" s="35">
        <f>VALUE(COUNTIF(Validation!$A$2:$H$47,D730))</f>
        <v>0</v>
      </c>
      <c r="K730" s="361">
        <f>IF(OR(M730="RFA",M730="UFA",M730="",M730=0),0,M730)</f>
        <v>925000</v>
      </c>
      <c r="L730" s="361">
        <f>IF(OR(N730="RFA",N730="UFA",N730="",N730=0),0,N730)</f>
        <v>0</v>
      </c>
      <c r="M730" s="358">
        <v>925000</v>
      </c>
      <c r="N730" s="358" t="s">
        <v>8</v>
      </c>
      <c r="O730" s="358">
        <v>0</v>
      </c>
      <c r="P730" s="358">
        <v>0</v>
      </c>
      <c r="Q730" s="358">
        <v>0</v>
      </c>
      <c r="R730" s="358">
        <v>0</v>
      </c>
      <c r="S730" s="358">
        <v>0</v>
      </c>
      <c r="T730" s="35">
        <f>COUNTIF(M730:S730,"&gt;0")</f>
        <v>1</v>
      </c>
      <c r="V730">
        <f t="shared" si="33"/>
        <v>1</v>
      </c>
      <c r="W730" s="35">
        <f t="shared" si="34"/>
        <v>1</v>
      </c>
      <c r="X730">
        <f t="shared" si="35"/>
        <v>0</v>
      </c>
    </row>
    <row r="731" spans="1:24" ht="15.75" x14ac:dyDescent="0.25">
      <c r="A731" t="str">
        <f>B731&amp;" "&amp;C731</f>
        <v>Otto Leskinen</v>
      </c>
      <c r="B731" t="str">
        <f>RIGHT(D731,(LEN(D731)-1)-SEARCH(",",D731,1))</f>
        <v>Otto</v>
      </c>
      <c r="C731" t="str">
        <f>LEFT(D731,SEARCH(",",D731,1)-1)</f>
        <v>Leskinen</v>
      </c>
      <c r="D731" s="39" t="s">
        <v>2812</v>
      </c>
      <c r="E731" s="30" t="s">
        <v>22</v>
      </c>
      <c r="F731" s="35" t="s">
        <v>395</v>
      </c>
      <c r="G731" s="35" t="s">
        <v>2618</v>
      </c>
      <c r="H731" s="35" t="s">
        <v>2619</v>
      </c>
      <c r="I731" s="35">
        <v>22</v>
      </c>
      <c r="J731" s="35">
        <f>VALUE(COUNTIF(Validation!$A$2:$H$47,D731))</f>
        <v>0</v>
      </c>
      <c r="K731" s="361">
        <f>IF(OR(M731="RFA",M731="UFA",M731="",M731=0),0,M731)</f>
        <v>925000</v>
      </c>
      <c r="L731" s="361">
        <f>IF(OR(N731="RFA",N731="UFA",N731="",N731=0),0,N731)</f>
        <v>925000</v>
      </c>
      <c r="M731" s="358">
        <v>925000</v>
      </c>
      <c r="N731" s="358">
        <v>925000</v>
      </c>
      <c r="O731" s="358" t="s">
        <v>8</v>
      </c>
      <c r="P731" s="358">
        <v>0</v>
      </c>
      <c r="Q731" s="358">
        <v>0</v>
      </c>
      <c r="R731" s="358">
        <v>0</v>
      </c>
      <c r="S731" s="358">
        <v>0</v>
      </c>
      <c r="T731" s="35">
        <f>COUNTIF(M731:S731,"&gt;0")</f>
        <v>2</v>
      </c>
      <c r="V731">
        <f t="shared" si="33"/>
        <v>1</v>
      </c>
      <c r="W731" s="35">
        <f t="shared" si="34"/>
        <v>1</v>
      </c>
      <c r="X731">
        <f t="shared" si="35"/>
        <v>1</v>
      </c>
    </row>
    <row r="732" spans="1:24" ht="15.75" x14ac:dyDescent="0.25">
      <c r="A732" t="str">
        <f>B732&amp;" "&amp;C732</f>
        <v>Josh Brook</v>
      </c>
      <c r="B732" t="str">
        <f>RIGHT(D732,(LEN(D732)-1)-SEARCH(",",D732,1))</f>
        <v>Josh</v>
      </c>
      <c r="C732" t="str">
        <f>LEFT(D732,SEARCH(",",D732,1)-1)</f>
        <v>Brook</v>
      </c>
      <c r="D732" s="39" t="s">
        <v>2813</v>
      </c>
      <c r="E732" s="30" t="s">
        <v>22</v>
      </c>
      <c r="F732" s="35" t="s">
        <v>395</v>
      </c>
      <c r="G732" s="35" t="s">
        <v>2617</v>
      </c>
      <c r="H732" s="35" t="s">
        <v>2619</v>
      </c>
      <c r="I732" s="35">
        <v>20</v>
      </c>
      <c r="J732" s="35">
        <f>VALUE(COUNTIF(Validation!$A$2:$H$47,D732))</f>
        <v>0</v>
      </c>
      <c r="K732" s="361">
        <f>IF(OR(M732="RFA",M732="UFA",M732="",M732=0),0,M732)</f>
        <v>910833</v>
      </c>
      <c r="L732" s="361">
        <f>IF(OR(N732="RFA",N732="UFA",N732="",N732=0),0,N732)</f>
        <v>910833</v>
      </c>
      <c r="M732" s="358">
        <v>910833</v>
      </c>
      <c r="N732" s="358">
        <v>910833</v>
      </c>
      <c r="O732" s="358">
        <v>910833</v>
      </c>
      <c r="P732" s="358" t="s">
        <v>8</v>
      </c>
      <c r="Q732" s="358">
        <v>0</v>
      </c>
      <c r="R732" s="358">
        <v>0</v>
      </c>
      <c r="S732" s="358">
        <v>0</v>
      </c>
      <c r="T732" s="35">
        <f>COUNTIF(M732:S732,"&gt;0")</f>
        <v>3</v>
      </c>
      <c r="V732">
        <f t="shared" si="33"/>
        <v>1</v>
      </c>
      <c r="W732" s="35">
        <f t="shared" si="34"/>
        <v>1</v>
      </c>
      <c r="X732">
        <f t="shared" si="35"/>
        <v>1</v>
      </c>
    </row>
    <row r="733" spans="1:24" ht="15.75" x14ac:dyDescent="0.25">
      <c r="A733" t="str">
        <f>B733&amp;" "&amp;C733</f>
        <v>Cale Fleury</v>
      </c>
      <c r="B733" t="str">
        <f>RIGHT(D733,(LEN(D733)-1)-SEARCH(",",D733,1))</f>
        <v>Cale</v>
      </c>
      <c r="C733" t="str">
        <f>LEFT(D733,SEARCH(",",D733,1)-1)</f>
        <v>Fleury</v>
      </c>
      <c r="D733" s="39" t="s">
        <v>2814</v>
      </c>
      <c r="E733" s="30" t="s">
        <v>22</v>
      </c>
      <c r="F733" s="35" t="s">
        <v>395</v>
      </c>
      <c r="G733" s="9" t="s">
        <v>2617</v>
      </c>
      <c r="H733" s="9" t="s">
        <v>2619</v>
      </c>
      <c r="I733" s="9">
        <v>20</v>
      </c>
      <c r="J733" s="35">
        <f>VALUE(COUNTIF(Validation!$A$2:$H$47,D733))</f>
        <v>0</v>
      </c>
      <c r="K733" s="361">
        <f>IF(OR(M733="RFA",M733="UFA",M733="",M733=0),0,M733)</f>
        <v>883333</v>
      </c>
      <c r="L733" s="361">
        <f>IF(OR(N733="RFA",N733="UFA",N733="",N733=0),0,N733)</f>
        <v>883333</v>
      </c>
      <c r="M733" s="358">
        <v>883333</v>
      </c>
      <c r="N733" s="358">
        <v>883333</v>
      </c>
      <c r="O733" s="358" t="s">
        <v>8</v>
      </c>
      <c r="P733" s="358">
        <v>0</v>
      </c>
      <c r="Q733" s="358">
        <v>0</v>
      </c>
      <c r="R733" s="358">
        <v>0</v>
      </c>
      <c r="S733" s="358">
        <v>0</v>
      </c>
      <c r="T733" s="35">
        <f>COUNTIF(M733:S733,"&gt;0")</f>
        <v>2</v>
      </c>
      <c r="V733">
        <f t="shared" si="33"/>
        <v>1</v>
      </c>
      <c r="W733" s="35">
        <f t="shared" si="34"/>
        <v>1</v>
      </c>
      <c r="X733">
        <f t="shared" si="35"/>
        <v>1</v>
      </c>
    </row>
    <row r="734" spans="1:24" ht="15.75" x14ac:dyDescent="0.25">
      <c r="A734" t="str">
        <f>B734&amp;" "&amp;C734</f>
        <v>Victor Mete</v>
      </c>
      <c r="B734" t="str">
        <f>RIGHT(D734,(LEN(D734)-1)-SEARCH(",",D734,1))</f>
        <v>Victor</v>
      </c>
      <c r="C734" t="str">
        <f>LEFT(D734,SEARCH(",",D734,1)-1)</f>
        <v>Mete</v>
      </c>
      <c r="D734" s="39" t="s">
        <v>1518</v>
      </c>
      <c r="E734" s="30" t="s">
        <v>22</v>
      </c>
      <c r="F734" s="35" t="s">
        <v>395</v>
      </c>
      <c r="G734" s="35" t="s">
        <v>2618</v>
      </c>
      <c r="H734" s="35" t="s">
        <v>2612</v>
      </c>
      <c r="I734" s="35">
        <v>21</v>
      </c>
      <c r="J734" s="35">
        <f>VALUE(COUNTIF(Validation!$A$2:$H$47,D734))</f>
        <v>0</v>
      </c>
      <c r="K734" s="361">
        <f>IF(OR(M734="RFA",M734="UFA",M734="",M734=0),0,M734)</f>
        <v>870000</v>
      </c>
      <c r="L734" s="361">
        <f>IF(OR(N734="RFA",N734="UFA",N734="",N734=0),0,N734)</f>
        <v>0</v>
      </c>
      <c r="M734" s="358">
        <v>870000</v>
      </c>
      <c r="N734" s="358" t="s">
        <v>8</v>
      </c>
      <c r="O734" s="358">
        <v>0</v>
      </c>
      <c r="P734" s="358">
        <v>0</v>
      </c>
      <c r="Q734" s="358">
        <v>0</v>
      </c>
      <c r="R734" s="358">
        <v>0</v>
      </c>
      <c r="S734" s="358">
        <v>0</v>
      </c>
      <c r="T734" s="35">
        <f>COUNTIF(M734:S734,"&gt;0")</f>
        <v>1</v>
      </c>
      <c r="V734">
        <f t="shared" si="33"/>
        <v>1</v>
      </c>
      <c r="W734" s="35">
        <f t="shared" si="34"/>
        <v>1</v>
      </c>
      <c r="X734">
        <f t="shared" si="35"/>
        <v>0</v>
      </c>
    </row>
    <row r="735" spans="1:24" ht="15.75" x14ac:dyDescent="0.25">
      <c r="A735" t="str">
        <f>B735&amp;" "&amp;C735</f>
        <v>Christian Folin</v>
      </c>
      <c r="B735" t="str">
        <f>RIGHT(D735,(LEN(D735)-1)-SEARCH(",",D735,1))</f>
        <v>Christian</v>
      </c>
      <c r="C735" t="str">
        <f>LEFT(D735,SEARCH(",",D735,1)-1)</f>
        <v>Folin</v>
      </c>
      <c r="D735" s="39" t="s">
        <v>1854</v>
      </c>
      <c r="E735" s="30" t="s">
        <v>22</v>
      </c>
      <c r="F735" s="35">
        <v>0</v>
      </c>
      <c r="G735" s="35" t="s">
        <v>2617</v>
      </c>
      <c r="H735" s="35" t="s">
        <v>2612</v>
      </c>
      <c r="I735" s="35">
        <v>28</v>
      </c>
      <c r="J735" s="35">
        <f>VALUE(COUNTIF(Validation!$A$2:$H$47,D735))</f>
        <v>0</v>
      </c>
      <c r="K735" s="361">
        <f>IF(OR(M735="RFA",M735="UFA",M735="",M735=0),0,M735)</f>
        <v>800000</v>
      </c>
      <c r="L735" s="361">
        <f>IF(OR(N735="RFA",N735="UFA",N735="",N735=0),0,N735)</f>
        <v>0</v>
      </c>
      <c r="M735" s="358">
        <v>800000</v>
      </c>
      <c r="N735" s="358" t="s">
        <v>7</v>
      </c>
      <c r="O735" s="358">
        <v>0</v>
      </c>
      <c r="P735" s="358">
        <v>0</v>
      </c>
      <c r="Q735" s="358">
        <v>0</v>
      </c>
      <c r="R735" s="358">
        <v>0</v>
      </c>
      <c r="S735" s="358">
        <v>0</v>
      </c>
      <c r="T735" s="35">
        <f>COUNTIF(M735:S735,"&gt;0")</f>
        <v>1</v>
      </c>
      <c r="V735">
        <f t="shared" si="33"/>
        <v>1</v>
      </c>
      <c r="W735" s="35">
        <f t="shared" si="34"/>
        <v>0</v>
      </c>
      <c r="X735">
        <f t="shared" si="35"/>
        <v>0</v>
      </c>
    </row>
    <row r="736" spans="1:24" ht="15.75" x14ac:dyDescent="0.25">
      <c r="A736" t="str">
        <f>B736&amp;" "&amp;C736</f>
        <v>Joël Teasdale</v>
      </c>
      <c r="B736" t="str">
        <f>RIGHT(D736,(LEN(D736)-1)-SEARCH(",",D736,1))</f>
        <v>Joël</v>
      </c>
      <c r="C736" t="str">
        <f>LEFT(D736,SEARCH(",",D736,1)-1)</f>
        <v>Teasdale</v>
      </c>
      <c r="D736" s="39" t="s">
        <v>2810</v>
      </c>
      <c r="E736" s="30" t="s">
        <v>22</v>
      </c>
      <c r="F736" s="35" t="s">
        <v>395</v>
      </c>
      <c r="G736" s="9" t="s">
        <v>73</v>
      </c>
      <c r="H736" s="9" t="s">
        <v>2619</v>
      </c>
      <c r="I736" s="9">
        <v>20</v>
      </c>
      <c r="J736" s="35">
        <f>VALUE(COUNTIF(Validation!$A$2:$H$47,D736))</f>
        <v>0</v>
      </c>
      <c r="K736" s="361">
        <f>IF(OR(M736="RFA",M736="UFA",M736="",M736=0),0,M736)</f>
        <v>786667</v>
      </c>
      <c r="L736" s="361">
        <f>IF(OR(N736="RFA",N736="UFA",N736="",N736=0),0,N736)</f>
        <v>786667</v>
      </c>
      <c r="M736" s="358">
        <v>786667</v>
      </c>
      <c r="N736" s="358">
        <v>786667</v>
      </c>
      <c r="O736" s="358">
        <v>786667</v>
      </c>
      <c r="P736" s="358" t="s">
        <v>8</v>
      </c>
      <c r="Q736" s="358">
        <v>0</v>
      </c>
      <c r="R736" s="358">
        <v>0</v>
      </c>
      <c r="S736" s="358">
        <v>0</v>
      </c>
      <c r="T736" s="35">
        <f>COUNTIF(M736:S736,"&gt;0")</f>
        <v>3</v>
      </c>
      <c r="V736">
        <f t="shared" si="33"/>
        <v>1</v>
      </c>
      <c r="W736" s="35">
        <f t="shared" si="34"/>
        <v>1</v>
      </c>
      <c r="X736">
        <f t="shared" si="35"/>
        <v>1</v>
      </c>
    </row>
    <row r="737" spans="1:24" ht="15.75" x14ac:dyDescent="0.25">
      <c r="A737" t="str">
        <f>B737&amp;" "&amp;C737</f>
        <v>Hayden Verbeek</v>
      </c>
      <c r="B737" t="str">
        <f>RIGHT(D737,(LEN(D737)-1)-SEARCH(",",D737,1))</f>
        <v>Hayden</v>
      </c>
      <c r="C737" t="str">
        <f>LEFT(D737,SEARCH(",",D737,1)-1)</f>
        <v>Verbeek</v>
      </c>
      <c r="D737" s="39" t="s">
        <v>1528</v>
      </c>
      <c r="E737" s="30" t="s">
        <v>22</v>
      </c>
      <c r="F737" s="35" t="s">
        <v>395</v>
      </c>
      <c r="G737" s="35" t="s">
        <v>73</v>
      </c>
      <c r="H737" s="35" t="s">
        <v>2619</v>
      </c>
      <c r="I737" s="35">
        <v>21</v>
      </c>
      <c r="J737" s="35">
        <f>VALUE(COUNTIF(Validation!$A$2:$H$47,D737))</f>
        <v>0</v>
      </c>
      <c r="K737" s="361">
        <f>IF(OR(M737="RFA",M737="UFA",M737="",M737=0),0,M737)</f>
        <v>776666</v>
      </c>
      <c r="L737" s="361">
        <f>IF(OR(N737="RFA",N737="UFA",N737="",N737=0),0,N737)</f>
        <v>776666</v>
      </c>
      <c r="M737" s="358">
        <v>776666</v>
      </c>
      <c r="N737" s="358">
        <v>776666</v>
      </c>
      <c r="O737" s="358" t="s">
        <v>8</v>
      </c>
      <c r="P737" s="358">
        <v>0</v>
      </c>
      <c r="Q737" s="358">
        <v>0</v>
      </c>
      <c r="R737" s="358">
        <v>0</v>
      </c>
      <c r="S737" s="358">
        <v>0</v>
      </c>
      <c r="T737" s="35">
        <f>COUNTIF(M737:S737,"&gt;0")</f>
        <v>2</v>
      </c>
      <c r="V737">
        <f t="shared" si="33"/>
        <v>1</v>
      </c>
      <c r="W737" s="35">
        <f t="shared" si="34"/>
        <v>1</v>
      </c>
      <c r="X737">
        <f t="shared" si="35"/>
        <v>1</v>
      </c>
    </row>
    <row r="738" spans="1:24" ht="15.75" x14ac:dyDescent="0.25">
      <c r="A738" t="str">
        <f>B738&amp;" "&amp;C738</f>
        <v>Alexandre Alain</v>
      </c>
      <c r="B738" t="str">
        <f>RIGHT(D738,(LEN(D738)-1)-SEARCH(",",D738,1))</f>
        <v>Alexandre</v>
      </c>
      <c r="C738" t="str">
        <f>LEFT(D738,SEARCH(",",D738,1)-1)</f>
        <v>Alain</v>
      </c>
      <c r="D738" s="39" t="s">
        <v>1529</v>
      </c>
      <c r="E738" s="30" t="s">
        <v>22</v>
      </c>
      <c r="F738" s="35" t="s">
        <v>395</v>
      </c>
      <c r="G738" s="35" t="s">
        <v>2627</v>
      </c>
      <c r="H738" s="35" t="s">
        <v>2619</v>
      </c>
      <c r="I738" s="35">
        <v>22</v>
      </c>
      <c r="J738" s="35">
        <f>VALUE(COUNTIF(Validation!$A$2:$H$47,D738))</f>
        <v>0</v>
      </c>
      <c r="K738" s="361">
        <f>IF(OR(M738="RFA",M738="UFA",M738="",M738=0),0,M738)</f>
        <v>776666</v>
      </c>
      <c r="L738" s="361">
        <f>IF(OR(N738="RFA",N738="UFA",N738="",N738=0),0,N738)</f>
        <v>776666</v>
      </c>
      <c r="M738" s="358">
        <v>776666</v>
      </c>
      <c r="N738" s="358">
        <v>776666</v>
      </c>
      <c r="O738" s="358" t="s">
        <v>8</v>
      </c>
      <c r="P738" s="358">
        <v>0</v>
      </c>
      <c r="Q738" s="358">
        <v>0</v>
      </c>
      <c r="R738" s="358">
        <v>0</v>
      </c>
      <c r="S738" s="358">
        <v>0</v>
      </c>
      <c r="T738" s="35">
        <f>COUNTIF(M738:S738,"&gt;0")</f>
        <v>2</v>
      </c>
      <c r="V738">
        <f t="shared" si="33"/>
        <v>1</v>
      </c>
      <c r="W738" s="35">
        <f t="shared" si="34"/>
        <v>1</v>
      </c>
      <c r="X738">
        <f t="shared" si="35"/>
        <v>1</v>
      </c>
    </row>
    <row r="739" spans="1:24" ht="15.75" x14ac:dyDescent="0.25">
      <c r="A739" t="str">
        <f>B739&amp;" "&amp;C739</f>
        <v>Charlie Lindgren</v>
      </c>
      <c r="B739" t="str">
        <f>RIGHT(D739,(LEN(D739)-1)-SEARCH(",",D739,1))</f>
        <v>Charlie</v>
      </c>
      <c r="C739" t="str">
        <f>LEFT(D739,SEARCH(",",D739,1)-1)</f>
        <v>Lindgren</v>
      </c>
      <c r="D739" s="39" t="s">
        <v>1530</v>
      </c>
      <c r="E739" s="30" t="s">
        <v>22</v>
      </c>
      <c r="F739" s="35">
        <v>0</v>
      </c>
      <c r="G739" s="35" t="s">
        <v>128</v>
      </c>
      <c r="H739" s="35" t="s">
        <v>2612</v>
      </c>
      <c r="I739" s="35">
        <v>25</v>
      </c>
      <c r="J739" s="35">
        <f>VALUE(COUNTIF(Validation!$A$2:$H$47,D739))</f>
        <v>0</v>
      </c>
      <c r="K739" s="361">
        <f>IF(OR(M739="RFA",M739="UFA",M739="",M739=0),0,M739)</f>
        <v>750000</v>
      </c>
      <c r="L739" s="361">
        <f>IF(OR(N739="RFA",N739="UFA",N739="",N739=0),0,N739)</f>
        <v>750000</v>
      </c>
      <c r="M739" s="358">
        <v>750000</v>
      </c>
      <c r="N739" s="358">
        <v>750000</v>
      </c>
      <c r="O739" s="358" t="s">
        <v>7</v>
      </c>
      <c r="P739" s="358">
        <v>0</v>
      </c>
      <c r="Q739" s="358">
        <v>0</v>
      </c>
      <c r="R739" s="358">
        <v>0</v>
      </c>
      <c r="S739" s="358">
        <v>0</v>
      </c>
      <c r="T739" s="35">
        <f>COUNTIF(M739:S739,"&gt;0")</f>
        <v>2</v>
      </c>
      <c r="V739">
        <f t="shared" si="33"/>
        <v>1</v>
      </c>
      <c r="W739" s="35">
        <f t="shared" si="34"/>
        <v>0</v>
      </c>
      <c r="X739">
        <f t="shared" si="35"/>
        <v>1</v>
      </c>
    </row>
    <row r="740" spans="1:24" ht="15.75" x14ac:dyDescent="0.25">
      <c r="A740" t="str">
        <f>B740&amp;" "&amp;C740</f>
        <v>Michael Pezzetta</v>
      </c>
      <c r="B740" t="str">
        <f>RIGHT(D740,(LEN(D740)-1)-SEARCH(",",D740,1))</f>
        <v>Michael</v>
      </c>
      <c r="C740" t="str">
        <f>LEFT(D740,SEARCH(",",D740,1)-1)</f>
        <v>Pezzetta</v>
      </c>
      <c r="D740" s="39" t="s">
        <v>1531</v>
      </c>
      <c r="E740" s="30" t="s">
        <v>22</v>
      </c>
      <c r="F740" s="35" t="s">
        <v>395</v>
      </c>
      <c r="G740" s="35" t="s">
        <v>2623</v>
      </c>
      <c r="H740" s="35" t="s">
        <v>2619</v>
      </c>
      <c r="I740" s="35">
        <v>21</v>
      </c>
      <c r="J740" s="35">
        <f>VALUE(COUNTIF(Validation!$A$2:$H$47,D740))</f>
        <v>0</v>
      </c>
      <c r="K740" s="361">
        <f>IF(OR(M740="RFA",M740="UFA",M740="",M740=0),0,M740)</f>
        <v>743333</v>
      </c>
      <c r="L740" s="361">
        <f>IF(OR(N740="RFA",N740="UFA",N740="",N740=0),0,N740)</f>
        <v>743333</v>
      </c>
      <c r="M740" s="358">
        <v>743333</v>
      </c>
      <c r="N740" s="358">
        <v>743333</v>
      </c>
      <c r="O740" s="358" t="s">
        <v>8</v>
      </c>
      <c r="P740" s="358">
        <v>0</v>
      </c>
      <c r="Q740" s="358">
        <v>0</v>
      </c>
      <c r="R740" s="358">
        <v>0</v>
      </c>
      <c r="S740" s="358">
        <v>0</v>
      </c>
      <c r="T740" s="35">
        <f>COUNTIF(M740:S740,"&gt;0")</f>
        <v>2</v>
      </c>
      <c r="V740">
        <f t="shared" si="33"/>
        <v>1</v>
      </c>
      <c r="W740" s="35">
        <f t="shared" si="34"/>
        <v>1</v>
      </c>
      <c r="X740">
        <f t="shared" si="35"/>
        <v>1</v>
      </c>
    </row>
    <row r="741" spans="1:24" ht="15.75" x14ac:dyDescent="0.25">
      <c r="A741" t="str">
        <f>B741&amp;" "&amp;C741</f>
        <v>Antoine Waked</v>
      </c>
      <c r="B741" t="str">
        <f>RIGHT(D741,(LEN(D741)-1)-SEARCH(",",D741,1))</f>
        <v>Antoine</v>
      </c>
      <c r="C741" t="str">
        <f>LEFT(D741,SEARCH(",",D741,1)-1)</f>
        <v>Waked</v>
      </c>
      <c r="D741" s="39" t="s">
        <v>1532</v>
      </c>
      <c r="E741" s="30" t="s">
        <v>22</v>
      </c>
      <c r="F741" s="35" t="s">
        <v>395</v>
      </c>
      <c r="G741" s="35" t="s">
        <v>2611</v>
      </c>
      <c r="H741" s="35" t="s">
        <v>2619</v>
      </c>
      <c r="I741" s="35">
        <v>23</v>
      </c>
      <c r="J741" s="35">
        <f>VALUE(COUNTIF(Validation!$A$2:$H$47,D741))</f>
        <v>0</v>
      </c>
      <c r="K741" s="361">
        <f>IF(OR(M741="RFA",M741="UFA",M741="",M741=0),0,M741)</f>
        <v>726667</v>
      </c>
      <c r="L741" s="361">
        <f>IF(OR(N741="RFA",N741="UFA",N741="",N741=0),0,N741)</f>
        <v>0</v>
      </c>
      <c r="M741" s="358">
        <v>726667</v>
      </c>
      <c r="N741" s="358" t="s">
        <v>8</v>
      </c>
      <c r="O741" s="358">
        <v>0</v>
      </c>
      <c r="P741" s="358">
        <v>0</v>
      </c>
      <c r="Q741" s="358">
        <v>0</v>
      </c>
      <c r="R741" s="358">
        <v>0</v>
      </c>
      <c r="S741" s="358">
        <v>0</v>
      </c>
      <c r="T741" s="35">
        <f>COUNTIF(M741:S741,"&gt;0")</f>
        <v>1</v>
      </c>
      <c r="V741">
        <f t="shared" si="33"/>
        <v>1</v>
      </c>
      <c r="W741" s="35">
        <f t="shared" si="34"/>
        <v>1</v>
      </c>
      <c r="X741">
        <f t="shared" si="35"/>
        <v>0</v>
      </c>
    </row>
    <row r="742" spans="1:24" ht="15.75" x14ac:dyDescent="0.25">
      <c r="A742" t="str">
        <f>B742&amp;" "&amp;C742</f>
        <v>Michael McNiven</v>
      </c>
      <c r="B742" t="str">
        <f>RIGHT(D742,(LEN(D742)-1)-SEARCH(",",D742,1))</f>
        <v>Michael</v>
      </c>
      <c r="C742" t="str">
        <f>LEFT(D742,SEARCH(",",D742,1)-1)</f>
        <v>McNiven</v>
      </c>
      <c r="D742" s="39" t="s">
        <v>1535</v>
      </c>
      <c r="E742" s="30" t="s">
        <v>22</v>
      </c>
      <c r="F742" s="35" t="s">
        <v>395</v>
      </c>
      <c r="G742" s="35" t="s">
        <v>128</v>
      </c>
      <c r="H742" s="35" t="s">
        <v>2619</v>
      </c>
      <c r="I742" s="35">
        <v>21</v>
      </c>
      <c r="J742" s="35">
        <f>VALUE(COUNTIF(Validation!$A$2:$H$47,D742))</f>
        <v>0</v>
      </c>
      <c r="K742" s="361">
        <f>IF(OR(M742="RFA",M742="UFA",M742="",M742=0),0,M742)</f>
        <v>718888</v>
      </c>
      <c r="L742" s="361">
        <f>IF(OR(N742="RFA",N742="UFA",N742="",N742=0),0,N742)</f>
        <v>0</v>
      </c>
      <c r="M742" s="358">
        <v>718888</v>
      </c>
      <c r="N742" s="358" t="s">
        <v>8</v>
      </c>
      <c r="O742" s="358">
        <v>0</v>
      </c>
      <c r="P742" s="358">
        <v>0</v>
      </c>
      <c r="Q742" s="358">
        <v>0</v>
      </c>
      <c r="R742" s="358">
        <v>0</v>
      </c>
      <c r="S742" s="358">
        <v>0</v>
      </c>
      <c r="T742" s="35">
        <f>COUNTIF(M742:S742,"&gt;0")</f>
        <v>1</v>
      </c>
      <c r="V742">
        <f t="shared" si="33"/>
        <v>1</v>
      </c>
      <c r="W742" s="35">
        <f t="shared" si="34"/>
        <v>1</v>
      </c>
      <c r="X742">
        <f t="shared" si="35"/>
        <v>0</v>
      </c>
    </row>
    <row r="743" spans="1:24" ht="15.75" x14ac:dyDescent="0.25">
      <c r="A743" t="str">
        <f>B743&amp;" "&amp;C743</f>
        <v>Philip Varone</v>
      </c>
      <c r="B743" t="str">
        <f>RIGHT(D743,(LEN(D743)-1)-SEARCH(",",D743,1))</f>
        <v>Philip</v>
      </c>
      <c r="C743" t="str">
        <f>LEFT(D743,SEARCH(",",D743,1)-1)</f>
        <v>Varone</v>
      </c>
      <c r="D743" s="39" t="s">
        <v>1880</v>
      </c>
      <c r="E743" s="30" t="s">
        <v>22</v>
      </c>
      <c r="F743" s="35">
        <v>0</v>
      </c>
      <c r="G743" s="35" t="s">
        <v>73</v>
      </c>
      <c r="H743" s="35" t="s">
        <v>2612</v>
      </c>
      <c r="I743" s="35">
        <v>28</v>
      </c>
      <c r="J743" s="35">
        <f>VALUE(COUNTIF(Validation!$A$2:$H$47,D743))</f>
        <v>0</v>
      </c>
      <c r="K743" s="361">
        <f>IF(OR(M743="RFA",M743="UFA",M743="",M743=0),0,M743)</f>
        <v>700000</v>
      </c>
      <c r="L743" s="361">
        <f>IF(OR(N743="RFA",N743="UFA",N743="",N743=0),0,N743)</f>
        <v>0</v>
      </c>
      <c r="M743" s="358">
        <v>700000</v>
      </c>
      <c r="N743" s="358" t="s">
        <v>7</v>
      </c>
      <c r="O743" s="358">
        <v>0</v>
      </c>
      <c r="P743" s="358">
        <v>0</v>
      </c>
      <c r="Q743" s="358">
        <v>0</v>
      </c>
      <c r="R743" s="358">
        <v>0</v>
      </c>
      <c r="S743" s="358">
        <v>0</v>
      </c>
      <c r="T743" s="35">
        <f>COUNTIF(M743:S743,"&gt;0")</f>
        <v>1</v>
      </c>
      <c r="V743">
        <f t="shared" si="33"/>
        <v>1</v>
      </c>
      <c r="W743" s="35">
        <f t="shared" si="34"/>
        <v>0</v>
      </c>
      <c r="X743">
        <f t="shared" si="35"/>
        <v>0</v>
      </c>
    </row>
    <row r="744" spans="1:24" ht="15.75" x14ac:dyDescent="0.25">
      <c r="A744" t="str">
        <f>B744&amp;" "&amp;C744</f>
        <v>Alex Belzile</v>
      </c>
      <c r="B744" t="str">
        <f>RIGHT(D744,(LEN(D744)-1)-SEARCH(",",D744,1))</f>
        <v>Alex</v>
      </c>
      <c r="C744" t="str">
        <f>LEFT(D744,SEARCH(",",D744,1)-1)</f>
        <v>Belzile</v>
      </c>
      <c r="D744" s="39" t="s">
        <v>2811</v>
      </c>
      <c r="E744" s="30" t="s">
        <v>22</v>
      </c>
      <c r="F744" s="35">
        <v>0</v>
      </c>
      <c r="G744" s="35" t="s">
        <v>2627</v>
      </c>
      <c r="H744" s="35" t="s">
        <v>2619</v>
      </c>
      <c r="I744" s="35">
        <v>27</v>
      </c>
      <c r="J744" s="35">
        <f>VALUE(COUNTIF(Validation!$A$2:$H$47,D744))</f>
        <v>0</v>
      </c>
      <c r="K744" s="361">
        <f>IF(OR(M744="RFA",M744="UFA",M744="",M744=0),0,M744)</f>
        <v>700000</v>
      </c>
      <c r="L744" s="361">
        <f>IF(OR(N744="RFA",N744="UFA",N744="",N744=0),0,N744)</f>
        <v>0</v>
      </c>
      <c r="M744" s="358">
        <v>700000</v>
      </c>
      <c r="N744" s="358" t="s">
        <v>7</v>
      </c>
      <c r="O744" s="358">
        <v>0</v>
      </c>
      <c r="P744" s="358">
        <v>0</v>
      </c>
      <c r="Q744" s="358">
        <v>0</v>
      </c>
      <c r="R744" s="358">
        <v>0</v>
      </c>
      <c r="S744" s="358">
        <v>0</v>
      </c>
      <c r="T744" s="35">
        <f>COUNTIF(M744:S744,"&gt;0")</f>
        <v>1</v>
      </c>
      <c r="V744">
        <f t="shared" si="33"/>
        <v>1</v>
      </c>
      <c r="W744" s="35">
        <f t="shared" si="34"/>
        <v>0</v>
      </c>
      <c r="X744">
        <f t="shared" si="35"/>
        <v>0</v>
      </c>
    </row>
    <row r="745" spans="1:24" ht="15.75" x14ac:dyDescent="0.25">
      <c r="A745" t="str">
        <f>B745&amp;" "&amp;C745</f>
        <v>Riley Barber</v>
      </c>
      <c r="B745" t="str">
        <f>RIGHT(D745,(LEN(D745)-1)-SEARCH(",",D745,1))</f>
        <v>Riley</v>
      </c>
      <c r="C745" t="str">
        <f>LEFT(D745,SEARCH(",",D745,1)-1)</f>
        <v>Barber</v>
      </c>
      <c r="D745" s="39" t="s">
        <v>1952</v>
      </c>
      <c r="E745" s="30" t="s">
        <v>22</v>
      </c>
      <c r="F745" s="35">
        <v>0</v>
      </c>
      <c r="G745" s="35" t="s">
        <v>2611</v>
      </c>
      <c r="H745" s="35" t="s">
        <v>2619</v>
      </c>
      <c r="I745" s="35">
        <v>25</v>
      </c>
      <c r="J745" s="35">
        <f>VALUE(COUNTIF(Validation!$A$2:$H$47,D745))</f>
        <v>0</v>
      </c>
      <c r="K745" s="361">
        <f>IF(OR(M745="RFA",M745="UFA",M745="",M745=0),0,M745)</f>
        <v>700000</v>
      </c>
      <c r="L745" s="361">
        <f>IF(OR(N745="RFA",N745="UFA",N745="",N745=0),0,N745)</f>
        <v>0</v>
      </c>
      <c r="M745" s="358">
        <v>700000</v>
      </c>
      <c r="N745" s="358" t="s">
        <v>8</v>
      </c>
      <c r="O745" s="358">
        <v>0</v>
      </c>
      <c r="P745" s="358">
        <v>0</v>
      </c>
      <c r="Q745" s="358">
        <v>0</v>
      </c>
      <c r="R745" s="358">
        <v>0</v>
      </c>
      <c r="S745" s="358">
        <v>0</v>
      </c>
      <c r="T745" s="35">
        <f>COUNTIF(M745:S745,"&gt;0")</f>
        <v>1</v>
      </c>
      <c r="V745">
        <f t="shared" si="33"/>
        <v>1</v>
      </c>
      <c r="W745" s="35">
        <f t="shared" si="34"/>
        <v>0</v>
      </c>
      <c r="X745">
        <f t="shared" si="35"/>
        <v>0</v>
      </c>
    </row>
    <row r="746" spans="1:24" ht="15.75" x14ac:dyDescent="0.25">
      <c r="A746" t="str">
        <f>B746&amp;" "&amp;C746</f>
        <v>Xavier Ouellet</v>
      </c>
      <c r="B746" t="str">
        <f>RIGHT(D746,(LEN(D746)-1)-SEARCH(",",D746,1))</f>
        <v>Xavier</v>
      </c>
      <c r="C746" t="str">
        <f>LEFT(D746,SEARCH(",",D746,1)-1)</f>
        <v>Ouellet</v>
      </c>
      <c r="D746" s="39" t="s">
        <v>1450</v>
      </c>
      <c r="E746" s="30" t="s">
        <v>22</v>
      </c>
      <c r="F746" s="35">
        <v>0</v>
      </c>
      <c r="G746" s="35" t="s">
        <v>2618</v>
      </c>
      <c r="H746" s="35" t="s">
        <v>2619</v>
      </c>
      <c r="I746" s="35">
        <v>25</v>
      </c>
      <c r="J746" s="35">
        <f>VALUE(COUNTIF(Validation!$A$2:$H$47,D746))</f>
        <v>0</v>
      </c>
      <c r="K746" s="361">
        <f>IF(OR(M746="RFA",M746="UFA",M746="",M746=0),0,M746)</f>
        <v>700000</v>
      </c>
      <c r="L746" s="361">
        <f>IF(OR(N746="RFA",N746="UFA",N746="",N746=0),0,N746)</f>
        <v>0</v>
      </c>
      <c r="M746" s="358">
        <v>700000</v>
      </c>
      <c r="N746" s="358" t="s">
        <v>8</v>
      </c>
      <c r="O746" s="358">
        <v>0</v>
      </c>
      <c r="P746" s="358">
        <v>0</v>
      </c>
      <c r="Q746" s="358">
        <v>0</v>
      </c>
      <c r="R746" s="358">
        <v>0</v>
      </c>
      <c r="S746" s="358">
        <v>0</v>
      </c>
      <c r="T746" s="35">
        <f>COUNTIF(M746:S746,"&gt;0")</f>
        <v>1</v>
      </c>
      <c r="V746">
        <f t="shared" si="33"/>
        <v>1</v>
      </c>
      <c r="W746" s="35">
        <f t="shared" si="34"/>
        <v>0</v>
      </c>
      <c r="X746">
        <f t="shared" si="35"/>
        <v>0</v>
      </c>
    </row>
    <row r="747" spans="1:24" ht="15.75" x14ac:dyDescent="0.25">
      <c r="A747" t="str">
        <f>B747&amp;" "&amp;C747</f>
        <v>Gustav Olofsson</v>
      </c>
      <c r="B747" t="str">
        <f>RIGHT(D747,(LEN(D747)-1)-SEARCH(",",D747,1))</f>
        <v>Gustav</v>
      </c>
      <c r="C747" t="str">
        <f>LEFT(D747,SEARCH(",",D747,1)-1)</f>
        <v>Olofsson</v>
      </c>
      <c r="D747" s="39" t="s">
        <v>2076</v>
      </c>
      <c r="E747" s="30" t="s">
        <v>22</v>
      </c>
      <c r="F747" s="35">
        <v>0</v>
      </c>
      <c r="G747" s="35" t="s">
        <v>2618</v>
      </c>
      <c r="H747" s="35" t="s">
        <v>2619</v>
      </c>
      <c r="I747" s="35">
        <v>24</v>
      </c>
      <c r="J747" s="35">
        <f>VALUE(COUNTIF(Validation!$A$2:$H$47,D747))</f>
        <v>0</v>
      </c>
      <c r="K747" s="361">
        <f>IF(OR(M747="RFA",M747="UFA",M747="",M747=0),0,M747)</f>
        <v>700000</v>
      </c>
      <c r="L747" s="361">
        <f>IF(OR(N747="RFA",N747="UFA",N747="",N747=0),0,N747)</f>
        <v>0</v>
      </c>
      <c r="M747" s="358">
        <v>700000</v>
      </c>
      <c r="N747" s="358" t="s">
        <v>8</v>
      </c>
      <c r="O747" s="358">
        <v>0</v>
      </c>
      <c r="P747" s="358">
        <v>0</v>
      </c>
      <c r="Q747" s="358">
        <v>0</v>
      </c>
      <c r="R747" s="358">
        <v>0</v>
      </c>
      <c r="S747" s="358">
        <v>0</v>
      </c>
      <c r="T747" s="35">
        <f>COUNTIF(M747:S747,"&gt;0")</f>
        <v>1</v>
      </c>
      <c r="V747">
        <f t="shared" si="33"/>
        <v>1</v>
      </c>
      <c r="W747" s="35">
        <f t="shared" si="34"/>
        <v>0</v>
      </c>
      <c r="X747">
        <f t="shared" si="35"/>
        <v>0</v>
      </c>
    </row>
    <row r="748" spans="1:24" ht="15.75" x14ac:dyDescent="0.25">
      <c r="A748" t="str">
        <f>B748&amp;" "&amp;C748</f>
        <v>Charles Hudon</v>
      </c>
      <c r="B748" t="str">
        <f>RIGHT(D748,(LEN(D748)-1)-SEARCH(",",D748,1))</f>
        <v>Charles</v>
      </c>
      <c r="C748" t="str">
        <f>LEFT(D748,SEARCH(",",D748,1)-1)</f>
        <v>Hudon</v>
      </c>
      <c r="D748" s="39" t="s">
        <v>1513</v>
      </c>
      <c r="E748" s="30" t="s">
        <v>22</v>
      </c>
      <c r="F748" s="35">
        <v>0</v>
      </c>
      <c r="G748" s="35" t="s">
        <v>2615</v>
      </c>
      <c r="H748" s="35" t="s">
        <v>2612</v>
      </c>
      <c r="I748" s="35">
        <v>25</v>
      </c>
      <c r="J748" s="35">
        <f>VALUE(COUNTIF(Validation!$A$2:$H$47,D748))</f>
        <v>0</v>
      </c>
      <c r="K748" s="361">
        <f>IF(OR(M748="RFA",M748="UFA",M748="",M748=0),0,M748)</f>
        <v>0</v>
      </c>
      <c r="L748" s="361">
        <f>IF(OR(N748="RFA",N748="UFA",N748="",N748=0),0,N748)</f>
        <v>0</v>
      </c>
      <c r="M748" s="358" t="s">
        <v>8</v>
      </c>
      <c r="N748" s="358">
        <v>0</v>
      </c>
      <c r="O748" s="358">
        <v>0</v>
      </c>
      <c r="P748" s="358">
        <v>0</v>
      </c>
      <c r="Q748" s="358">
        <v>0</v>
      </c>
      <c r="R748" s="358">
        <v>0</v>
      </c>
      <c r="S748" s="358">
        <v>0</v>
      </c>
      <c r="T748" s="35">
        <f>COUNTIF(M748:S748,"&gt;0")</f>
        <v>0</v>
      </c>
      <c r="V748">
        <f t="shared" si="33"/>
        <v>1</v>
      </c>
      <c r="W748" s="35">
        <f t="shared" si="34"/>
        <v>0</v>
      </c>
      <c r="X748">
        <f t="shared" si="35"/>
        <v>1</v>
      </c>
    </row>
    <row r="749" spans="1:24" ht="15.75" x14ac:dyDescent="0.25">
      <c r="A749" t="str">
        <f>B749&amp;" "&amp;C749</f>
        <v>Artturi Lehkonen</v>
      </c>
      <c r="B749" t="str">
        <f>RIGHT(D749,(LEN(D749)-1)-SEARCH(",",D749,1))</f>
        <v>Artturi</v>
      </c>
      <c r="C749" t="str">
        <f>LEFT(D749,SEARCH(",",D749,1)-1)</f>
        <v>Lehkonen</v>
      </c>
      <c r="D749" s="39" t="s">
        <v>1512</v>
      </c>
      <c r="E749" s="35" t="s">
        <v>22</v>
      </c>
      <c r="F749" s="35">
        <v>0</v>
      </c>
      <c r="G749" s="35" t="s">
        <v>2615</v>
      </c>
      <c r="H749" s="35" t="s">
        <v>2612</v>
      </c>
      <c r="I749" s="35">
        <v>23</v>
      </c>
      <c r="J749" s="35">
        <f>VALUE(COUNTIF(Validation!$A$2:$H$47,D749))</f>
        <v>0</v>
      </c>
      <c r="K749" s="361">
        <f>IF(OR(M749="RFA",M749="UFA",M749="",M749=0),0,M749)</f>
        <v>0</v>
      </c>
      <c r="L749" s="361">
        <f>IF(OR(N749="RFA",N749="UFA",N749="",N749=0),0,N749)</f>
        <v>0</v>
      </c>
      <c r="M749" s="358" t="s">
        <v>8</v>
      </c>
      <c r="N749" s="358">
        <v>0</v>
      </c>
      <c r="O749" s="358">
        <v>0</v>
      </c>
      <c r="P749" s="358">
        <v>0</v>
      </c>
      <c r="Q749" s="358">
        <v>0</v>
      </c>
      <c r="R749" s="358">
        <v>0</v>
      </c>
      <c r="S749" s="358">
        <v>0</v>
      </c>
      <c r="T749" s="35">
        <f>COUNTIF(M749:S749,"&gt;0")</f>
        <v>0</v>
      </c>
      <c r="V749">
        <f t="shared" si="33"/>
        <v>1</v>
      </c>
      <c r="W749" s="35">
        <f t="shared" si="34"/>
        <v>0</v>
      </c>
      <c r="X749">
        <f t="shared" si="35"/>
        <v>1</v>
      </c>
    </row>
    <row r="750" spans="1:24" ht="15.75" x14ac:dyDescent="0.25">
      <c r="A750" t="str">
        <f>B750&amp;" "&amp;C750</f>
        <v>Joel Armia</v>
      </c>
      <c r="B750" t="str">
        <f>RIGHT(D750,(LEN(D750)-1)-SEARCH(",",D750,1))</f>
        <v>Joel</v>
      </c>
      <c r="C750" t="str">
        <f>LEFT(D750,SEARCH(",",D750,1)-1)</f>
        <v>Armia</v>
      </c>
      <c r="D750" s="39" t="s">
        <v>1507</v>
      </c>
      <c r="E750" s="35" t="s">
        <v>22</v>
      </c>
      <c r="F750" s="35">
        <v>0</v>
      </c>
      <c r="G750" s="35" t="s">
        <v>2611</v>
      </c>
      <c r="H750" s="35" t="s">
        <v>2612</v>
      </c>
      <c r="I750" s="35">
        <v>26</v>
      </c>
      <c r="J750" s="35">
        <f>VALUE(COUNTIF(Validation!$A$2:$H$47,D750))</f>
        <v>0</v>
      </c>
      <c r="K750" s="361">
        <f>IF(OR(M750="RFA",M750="UFA",M750="",M750=0),0,M750)</f>
        <v>0</v>
      </c>
      <c r="L750" s="361">
        <f>IF(OR(N750="RFA",N750="UFA",N750="",N750=0),0,N750)</f>
        <v>0</v>
      </c>
      <c r="M750" s="358" t="s">
        <v>8</v>
      </c>
      <c r="N750" s="358">
        <v>0</v>
      </c>
      <c r="O750" s="358">
        <v>0</v>
      </c>
      <c r="P750" s="358">
        <v>0</v>
      </c>
      <c r="Q750" s="358">
        <v>0</v>
      </c>
      <c r="R750" s="358">
        <v>0</v>
      </c>
      <c r="S750" s="358">
        <v>0</v>
      </c>
      <c r="T750" s="35">
        <f>COUNTIF(M750:S750,"&gt;0")</f>
        <v>0</v>
      </c>
      <c r="V750">
        <f t="shared" si="33"/>
        <v>1</v>
      </c>
      <c r="W750" s="35">
        <f t="shared" si="34"/>
        <v>0</v>
      </c>
      <c r="X750">
        <f t="shared" si="35"/>
        <v>1</v>
      </c>
    </row>
    <row r="751" spans="1:24" ht="15.75" x14ac:dyDescent="0.25">
      <c r="A751" t="str">
        <f>B751&amp;" "&amp;C751</f>
        <v>Michael McCarron</v>
      </c>
      <c r="B751" t="str">
        <f>RIGHT(D751,(LEN(D751)-1)-SEARCH(",",D751,1))</f>
        <v>Michael</v>
      </c>
      <c r="C751" t="str">
        <f>LEFT(D751,SEARCH(",",D751,1)-1)</f>
        <v>McCarron</v>
      </c>
      <c r="D751" s="39" t="s">
        <v>1525</v>
      </c>
      <c r="E751" s="30" t="s">
        <v>22</v>
      </c>
      <c r="F751" s="35">
        <v>0</v>
      </c>
      <c r="G751" s="35" t="s">
        <v>2627</v>
      </c>
      <c r="H751" s="35" t="s">
        <v>2619</v>
      </c>
      <c r="I751" s="35">
        <v>24</v>
      </c>
      <c r="J751" s="35">
        <f>VALUE(COUNTIF(Validation!$A$2:$H$47,D751))</f>
        <v>0</v>
      </c>
      <c r="K751" s="361">
        <f>IF(OR(M751="RFA",M751="UFA",M751="",M751=0),0,M751)</f>
        <v>0</v>
      </c>
      <c r="L751" s="361">
        <f>IF(OR(N751="RFA",N751="UFA",N751="",N751=0),0,N751)</f>
        <v>0</v>
      </c>
      <c r="M751" s="358" t="s">
        <v>8</v>
      </c>
      <c r="N751" s="358">
        <v>0</v>
      </c>
      <c r="O751" s="358">
        <v>0</v>
      </c>
      <c r="P751" s="358">
        <v>0</v>
      </c>
      <c r="Q751" s="358">
        <v>0</v>
      </c>
      <c r="R751" s="358">
        <v>0</v>
      </c>
      <c r="S751" s="358">
        <v>0</v>
      </c>
      <c r="T751" s="35">
        <f>COUNTIF(M751:S751,"&gt;0")</f>
        <v>0</v>
      </c>
      <c r="V751">
        <f t="shared" si="33"/>
        <v>1</v>
      </c>
      <c r="W751" s="35">
        <f t="shared" si="34"/>
        <v>0</v>
      </c>
      <c r="X751">
        <f t="shared" si="35"/>
        <v>1</v>
      </c>
    </row>
    <row r="752" spans="1:24" ht="15.75" x14ac:dyDescent="0.25">
      <c r="A752" t="str">
        <f>B752&amp;" "&amp;C752</f>
        <v>Ryan Johansen</v>
      </c>
      <c r="B752" t="str">
        <f>RIGHT(D752,(LEN(D752)-1)-SEARCH(",",D752,1))</f>
        <v>Ryan</v>
      </c>
      <c r="C752" t="str">
        <f>LEFT(D752,SEARCH(",",D752,1)-1)</f>
        <v>Johansen</v>
      </c>
      <c r="D752" s="39" t="s">
        <v>2942</v>
      </c>
      <c r="E752" s="30" t="s">
        <v>23</v>
      </c>
      <c r="F752" s="35">
        <v>0</v>
      </c>
      <c r="G752" s="35" t="s">
        <v>2621</v>
      </c>
      <c r="H752" s="35" t="s">
        <v>2612</v>
      </c>
      <c r="I752" s="35">
        <v>26</v>
      </c>
      <c r="J752" s="35">
        <f>VALUE(COUNTIF(Validation!$A$2:$H$47,D752))</f>
        <v>0</v>
      </c>
      <c r="K752" s="361">
        <f>IF(OR(M752="RFA",M752="UFA",M752="",M752=0),0,M752)</f>
        <v>8000000</v>
      </c>
      <c r="L752" s="361">
        <f>IF(OR(N752="RFA",N752="UFA",N752="",N752=0),0,N752)</f>
        <v>8000000</v>
      </c>
      <c r="M752" s="358">
        <v>8000000</v>
      </c>
      <c r="N752" s="358">
        <v>8000000</v>
      </c>
      <c r="O752" s="358">
        <v>8000000</v>
      </c>
      <c r="P752" s="358">
        <v>8000000</v>
      </c>
      <c r="Q752" s="358">
        <v>8000000</v>
      </c>
      <c r="R752" s="358">
        <v>8000000</v>
      </c>
      <c r="S752" s="358" t="s">
        <v>7</v>
      </c>
      <c r="T752" s="35">
        <f>COUNTIF(M752:S752,"&gt;0")</f>
        <v>6</v>
      </c>
      <c r="V752">
        <f t="shared" si="33"/>
        <v>1</v>
      </c>
      <c r="W752" s="35">
        <f t="shared" si="34"/>
        <v>0</v>
      </c>
      <c r="X752">
        <f t="shared" si="35"/>
        <v>1</v>
      </c>
    </row>
    <row r="753" spans="1:24" ht="15.75" x14ac:dyDescent="0.25">
      <c r="A753" t="str">
        <f>B753&amp;" "&amp;C753</f>
        <v>Matt Duchene</v>
      </c>
      <c r="B753" t="str">
        <f>RIGHT(D753,(LEN(D753)-1)-SEARCH(",",D753,1))</f>
        <v>Matt</v>
      </c>
      <c r="C753" t="str">
        <f>LEFT(D753,SEARCH(",",D753,1)-1)</f>
        <v>Duchene</v>
      </c>
      <c r="D753" s="39" t="s">
        <v>1541</v>
      </c>
      <c r="E753" s="30" t="s">
        <v>23</v>
      </c>
      <c r="F753" s="35">
        <v>0</v>
      </c>
      <c r="G753" s="35" t="s">
        <v>2626</v>
      </c>
      <c r="H753" s="35" t="s">
        <v>2612</v>
      </c>
      <c r="I753" s="35">
        <v>28</v>
      </c>
      <c r="J753" s="35">
        <f>VALUE(COUNTIF(Validation!$A$2:$H$47,D753))</f>
        <v>0</v>
      </c>
      <c r="K753" s="361">
        <f>IF(OR(M753="RFA",M753="UFA",M753="",M753=0),0,M753)</f>
        <v>8000000</v>
      </c>
      <c r="L753" s="361">
        <f>IF(OR(N753="RFA",N753="UFA",N753="",N753=0),0,N753)</f>
        <v>8000000</v>
      </c>
      <c r="M753" s="358">
        <v>8000000</v>
      </c>
      <c r="N753" s="358">
        <v>8000000</v>
      </c>
      <c r="O753" s="358">
        <v>8000000</v>
      </c>
      <c r="P753" s="358">
        <v>8000000</v>
      </c>
      <c r="Q753" s="358">
        <v>8000000</v>
      </c>
      <c r="R753" s="358">
        <v>8000000</v>
      </c>
      <c r="S753" s="358">
        <v>8000000</v>
      </c>
      <c r="T753" s="35">
        <f>COUNTIF(M753:S753,"&gt;0")</f>
        <v>7</v>
      </c>
      <c r="V753">
        <f t="shared" si="33"/>
        <v>1</v>
      </c>
      <c r="W753" s="35">
        <f t="shared" si="34"/>
        <v>0</v>
      </c>
      <c r="X753">
        <f t="shared" si="35"/>
        <v>1</v>
      </c>
    </row>
    <row r="754" spans="1:24" ht="15.75" x14ac:dyDescent="0.25">
      <c r="A754" t="str">
        <f>B754&amp;" "&amp;C754</f>
        <v>Ryan Ellis</v>
      </c>
      <c r="B754" t="str">
        <f>RIGHT(D754,(LEN(D754)-1)-SEARCH(",",D754,1))</f>
        <v>Ryan</v>
      </c>
      <c r="C754" t="str">
        <f>LEFT(D754,SEARCH(",",D754,1)-1)</f>
        <v>Ellis</v>
      </c>
      <c r="D754" s="39" t="s">
        <v>2943</v>
      </c>
      <c r="E754" s="30" t="s">
        <v>23</v>
      </c>
      <c r="F754" s="35">
        <v>0</v>
      </c>
      <c r="G754" s="35" t="s">
        <v>2617</v>
      </c>
      <c r="H754" s="35" t="s">
        <v>2612</v>
      </c>
      <c r="I754" s="35">
        <v>28</v>
      </c>
      <c r="J754" s="35">
        <f>VALUE(COUNTIF(Validation!$A$2:$H$47,D754))</f>
        <v>0</v>
      </c>
      <c r="K754" s="361">
        <f>IF(OR(M754="RFA",M754="UFA",M754="",M754=0),0,M754)</f>
        <v>6250000</v>
      </c>
      <c r="L754" s="361">
        <f>IF(OR(N754="RFA",N754="UFA",N754="",N754=0),0,N754)</f>
        <v>6250000</v>
      </c>
      <c r="M754" s="358">
        <v>6250000</v>
      </c>
      <c r="N754" s="358">
        <v>6250000</v>
      </c>
      <c r="O754" s="358">
        <v>6250000</v>
      </c>
      <c r="P754" s="358">
        <v>6250000</v>
      </c>
      <c r="Q754" s="358">
        <v>6250000</v>
      </c>
      <c r="R754" s="358">
        <v>6250000</v>
      </c>
      <c r="S754" s="358">
        <v>6250000</v>
      </c>
      <c r="T754" s="35">
        <f>COUNTIF(M754:S754,"&gt;0")</f>
        <v>7</v>
      </c>
      <c r="V754">
        <f t="shared" si="33"/>
        <v>1</v>
      </c>
      <c r="W754" s="35">
        <f t="shared" si="34"/>
        <v>0</v>
      </c>
      <c r="X754">
        <f t="shared" si="35"/>
        <v>1</v>
      </c>
    </row>
    <row r="755" spans="1:24" ht="15.75" x14ac:dyDescent="0.25">
      <c r="A755" t="str">
        <f>B755&amp;" "&amp;C755</f>
        <v>Filip Forsberg</v>
      </c>
      <c r="B755" t="str">
        <f>RIGHT(D755,(LEN(D755)-1)-SEARCH(",",D755,1))</f>
        <v>Filip</v>
      </c>
      <c r="C755" t="str">
        <f>LEFT(D755,SEARCH(",",D755,1)-1)</f>
        <v>Forsberg</v>
      </c>
      <c r="D755" s="39" t="s">
        <v>2944</v>
      </c>
      <c r="E755" s="30" t="s">
        <v>23</v>
      </c>
      <c r="F755" s="35">
        <v>0</v>
      </c>
      <c r="G755" s="35" t="s">
        <v>2613</v>
      </c>
      <c r="H755" s="35" t="s">
        <v>2612</v>
      </c>
      <c r="I755" s="35">
        <v>24</v>
      </c>
      <c r="J755" s="35">
        <f>VALUE(COUNTIF(Validation!$A$2:$H$47,D755))</f>
        <v>0</v>
      </c>
      <c r="K755" s="361">
        <f>IF(OR(M755="RFA",M755="UFA",M755="",M755=0),0,M755)</f>
        <v>6000000</v>
      </c>
      <c r="L755" s="361">
        <f>IF(OR(N755="RFA",N755="UFA",N755="",N755=0),0,N755)</f>
        <v>6000000</v>
      </c>
      <c r="M755" s="358">
        <v>6000000</v>
      </c>
      <c r="N755" s="358">
        <v>6000000</v>
      </c>
      <c r="O755" s="358">
        <v>6000000</v>
      </c>
      <c r="P755" s="358" t="s">
        <v>7</v>
      </c>
      <c r="Q755" s="358">
        <v>0</v>
      </c>
      <c r="R755" s="358">
        <v>0</v>
      </c>
      <c r="S755" s="358">
        <v>0</v>
      </c>
      <c r="T755" s="35">
        <f>COUNTIF(M755:S755,"&gt;0")</f>
        <v>3</v>
      </c>
      <c r="V755">
        <f t="shared" si="33"/>
        <v>1</v>
      </c>
      <c r="W755" s="35">
        <f t="shared" si="34"/>
        <v>0</v>
      </c>
      <c r="X755">
        <f t="shared" si="35"/>
        <v>1</v>
      </c>
    </row>
    <row r="756" spans="1:24" ht="15.75" x14ac:dyDescent="0.25">
      <c r="A756" t="str">
        <f>B756&amp;" "&amp;C756</f>
        <v>Kyle Turris</v>
      </c>
      <c r="B756" t="str">
        <f>RIGHT(D756,(LEN(D756)-1)-SEARCH(",",D756,1))</f>
        <v>Kyle</v>
      </c>
      <c r="C756" t="str">
        <f>LEFT(D756,SEARCH(",",D756,1)-1)</f>
        <v>Turris</v>
      </c>
      <c r="D756" s="39" t="s">
        <v>2097</v>
      </c>
      <c r="E756" s="30" t="s">
        <v>23</v>
      </c>
      <c r="F756" s="35">
        <v>0</v>
      </c>
      <c r="G756" s="35" t="s">
        <v>73</v>
      </c>
      <c r="H756" s="35" t="s">
        <v>2612</v>
      </c>
      <c r="I756" s="35">
        <v>29</v>
      </c>
      <c r="J756" s="35">
        <f>VALUE(COUNTIF(Validation!$A$2:$H$47,D756))</f>
        <v>0</v>
      </c>
      <c r="K756" s="361">
        <f>IF(OR(M756="RFA",M756="UFA",M756="",M756=0),0,M756)</f>
        <v>6000000</v>
      </c>
      <c r="L756" s="361">
        <f>IF(OR(N756="RFA",N756="UFA",N756="",N756=0),0,N756)</f>
        <v>6000000</v>
      </c>
      <c r="M756" s="358">
        <v>6000000</v>
      </c>
      <c r="N756" s="358">
        <v>6000000</v>
      </c>
      <c r="O756" s="358">
        <v>6000000</v>
      </c>
      <c r="P756" s="358">
        <v>6000000</v>
      </c>
      <c r="Q756" s="358">
        <v>6000000</v>
      </c>
      <c r="R756" s="358" t="s">
        <v>7</v>
      </c>
      <c r="S756" s="358">
        <v>0</v>
      </c>
      <c r="T756" s="35">
        <f>COUNTIF(M756:S756,"&gt;0")</f>
        <v>5</v>
      </c>
      <c r="V756">
        <f t="shared" si="33"/>
        <v>1</v>
      </c>
      <c r="W756" s="35">
        <f t="shared" si="34"/>
        <v>0</v>
      </c>
      <c r="X756">
        <f t="shared" si="35"/>
        <v>1</v>
      </c>
    </row>
    <row r="757" spans="1:24" ht="15.75" x14ac:dyDescent="0.25">
      <c r="A757" t="str">
        <f>B757&amp;" "&amp;C757</f>
        <v>Mikael Granlund</v>
      </c>
      <c r="B757" t="str">
        <f>RIGHT(D757,(LEN(D757)-1)-SEARCH(",",D757,1))</f>
        <v>Mikael</v>
      </c>
      <c r="C757" t="str">
        <f>LEFT(D757,SEARCH(",",D757,1)-1)</f>
        <v>Granlund</v>
      </c>
      <c r="D757" s="39" t="s">
        <v>2062</v>
      </c>
      <c r="E757" s="30" t="s">
        <v>23</v>
      </c>
      <c r="F757" s="35">
        <v>0</v>
      </c>
      <c r="G757" s="35" t="s">
        <v>2621</v>
      </c>
      <c r="H757" s="35" t="s">
        <v>2612</v>
      </c>
      <c r="I757" s="35">
        <v>27</v>
      </c>
      <c r="J757" s="35">
        <f>VALUE(COUNTIF(Validation!$A$2:$H$47,D757))</f>
        <v>0</v>
      </c>
      <c r="K757" s="361">
        <f>IF(OR(M757="RFA",M757="UFA",M757="",M757=0),0,M757)</f>
        <v>5750000</v>
      </c>
      <c r="L757" s="361">
        <f>IF(OR(N757="RFA",N757="UFA",N757="",N757=0),0,N757)</f>
        <v>0</v>
      </c>
      <c r="M757" s="358">
        <v>5750000</v>
      </c>
      <c r="N757" s="358" t="s">
        <v>7</v>
      </c>
      <c r="O757" s="358">
        <v>0</v>
      </c>
      <c r="P757" s="358">
        <v>0</v>
      </c>
      <c r="Q757" s="358">
        <v>0</v>
      </c>
      <c r="R757" s="358">
        <v>0</v>
      </c>
      <c r="S757" s="358">
        <v>0</v>
      </c>
      <c r="T757" s="35">
        <f>COUNTIF(M757:S757,"&gt;0")</f>
        <v>1</v>
      </c>
      <c r="V757">
        <f t="shared" si="33"/>
        <v>1</v>
      </c>
      <c r="W757" s="35">
        <f t="shared" si="34"/>
        <v>0</v>
      </c>
      <c r="X757">
        <f t="shared" si="35"/>
        <v>0</v>
      </c>
    </row>
    <row r="758" spans="1:24" ht="15.75" x14ac:dyDescent="0.25">
      <c r="A758" t="str">
        <f>B758&amp;" "&amp;C758</f>
        <v>Pekka Rinne</v>
      </c>
      <c r="B758" t="str">
        <f>RIGHT(D758,(LEN(D758)-1)-SEARCH(",",D758,1))</f>
        <v>Pekka</v>
      </c>
      <c r="C758" t="str">
        <f>LEFT(D758,SEARCH(",",D758,1)-1)</f>
        <v>Rinne</v>
      </c>
      <c r="D758" s="39" t="s">
        <v>2112</v>
      </c>
      <c r="E758" s="30" t="s">
        <v>23</v>
      </c>
      <c r="F758" s="35" t="s">
        <v>2698</v>
      </c>
      <c r="G758" s="35" t="s">
        <v>128</v>
      </c>
      <c r="H758" s="35" t="s">
        <v>2612</v>
      </c>
      <c r="I758" s="35">
        <v>36</v>
      </c>
      <c r="J758" s="35">
        <f>VALUE(COUNTIF(Validation!$A$2:$H$47,D758))</f>
        <v>0</v>
      </c>
      <c r="K758" s="361">
        <f>IF(OR(M758="RFA",M758="UFA",M758="",M758=0),0,M758)</f>
        <v>5000000</v>
      </c>
      <c r="L758" s="361">
        <f>IF(OR(N758="RFA",N758="UFA",N758="",N758=0),0,N758)</f>
        <v>5000000</v>
      </c>
      <c r="M758" s="358">
        <v>5000000</v>
      </c>
      <c r="N758" s="358">
        <v>5000000</v>
      </c>
      <c r="O758" s="358" t="s">
        <v>7</v>
      </c>
      <c r="P758" s="358">
        <v>0</v>
      </c>
      <c r="Q758" s="358">
        <v>0</v>
      </c>
      <c r="R758" s="358">
        <v>0</v>
      </c>
      <c r="S758" s="358">
        <v>0</v>
      </c>
      <c r="T758" s="35">
        <f>COUNTIF(M758:S758,"&gt;0")</f>
        <v>2</v>
      </c>
      <c r="V758">
        <f t="shared" si="33"/>
        <v>1</v>
      </c>
      <c r="W758" s="35">
        <f t="shared" si="34"/>
        <v>0</v>
      </c>
      <c r="X758">
        <f t="shared" si="35"/>
        <v>1</v>
      </c>
    </row>
    <row r="759" spans="1:24" ht="15.75" x14ac:dyDescent="0.25">
      <c r="A759" t="str">
        <f>B759&amp;" "&amp;C759</f>
        <v>Craig Smith</v>
      </c>
      <c r="B759" t="str">
        <f>RIGHT(D759,(LEN(D759)-1)-SEARCH(",",D759,1))</f>
        <v>Craig</v>
      </c>
      <c r="C759" t="str">
        <f>LEFT(D759,SEARCH(",",D759,1)-1)</f>
        <v>Smith</v>
      </c>
      <c r="D759" s="39" t="s">
        <v>2098</v>
      </c>
      <c r="E759" s="30" t="s">
        <v>23</v>
      </c>
      <c r="F759" s="35">
        <v>0</v>
      </c>
      <c r="G759" s="35" t="s">
        <v>2627</v>
      </c>
      <c r="H759" s="35" t="s">
        <v>2612</v>
      </c>
      <c r="I759" s="35">
        <v>29</v>
      </c>
      <c r="J759" s="35">
        <f>VALUE(COUNTIF(Validation!$A$2:$H$47,D759))</f>
        <v>0</v>
      </c>
      <c r="K759" s="361">
        <f>IF(OR(M759="RFA",M759="UFA",M759="",M759=0),0,M759)</f>
        <v>4250000</v>
      </c>
      <c r="L759" s="361">
        <f>IF(OR(N759="RFA",N759="UFA",N759="",N759=0),0,N759)</f>
        <v>0</v>
      </c>
      <c r="M759" s="358">
        <v>4250000</v>
      </c>
      <c r="N759" s="358" t="s">
        <v>7</v>
      </c>
      <c r="O759" s="358">
        <v>0</v>
      </c>
      <c r="P759" s="358">
        <v>0</v>
      </c>
      <c r="Q759" s="358">
        <v>0</v>
      </c>
      <c r="R759" s="358">
        <v>0</v>
      </c>
      <c r="S759" s="358">
        <v>0</v>
      </c>
      <c r="T759" s="35">
        <f>COUNTIF(M759:S759,"&gt;0")</f>
        <v>1</v>
      </c>
      <c r="V759">
        <f t="shared" si="33"/>
        <v>1</v>
      </c>
      <c r="W759" s="35">
        <f t="shared" si="34"/>
        <v>0</v>
      </c>
      <c r="X759">
        <f t="shared" si="35"/>
        <v>0</v>
      </c>
    </row>
    <row r="760" spans="1:24" ht="15.75" x14ac:dyDescent="0.25">
      <c r="A760" t="str">
        <f>B760&amp;" "&amp;C760</f>
        <v>Viktor Arvidsson</v>
      </c>
      <c r="B760" t="str">
        <f>RIGHT(D760,(LEN(D760)-1)-SEARCH(",",D760,1))</f>
        <v>Viktor</v>
      </c>
      <c r="C760" t="str">
        <f>LEFT(D760,SEARCH(",",D760,1)-1)</f>
        <v>Arvidsson</v>
      </c>
      <c r="D760" s="39" t="s">
        <v>2099</v>
      </c>
      <c r="E760" s="30" t="s">
        <v>23</v>
      </c>
      <c r="F760" s="35">
        <v>0</v>
      </c>
      <c r="G760" s="35" t="s">
        <v>2614</v>
      </c>
      <c r="H760" s="35" t="s">
        <v>2612</v>
      </c>
      <c r="I760" s="35">
        <v>26</v>
      </c>
      <c r="J760" s="35">
        <f>VALUE(COUNTIF(Validation!$A$2:$H$47,D760))</f>
        <v>0</v>
      </c>
      <c r="K760" s="361">
        <f>IF(OR(M760="RFA",M760="UFA",M760="",M760=0),0,M760)</f>
        <v>4250000</v>
      </c>
      <c r="L760" s="361">
        <f>IF(OR(N760="RFA",N760="UFA",N760="",N760=0),0,N760)</f>
        <v>4250000</v>
      </c>
      <c r="M760" s="358">
        <v>4250000</v>
      </c>
      <c r="N760" s="358">
        <v>4250000</v>
      </c>
      <c r="O760" s="358">
        <v>4250000</v>
      </c>
      <c r="P760" s="358">
        <v>4250000</v>
      </c>
      <c r="Q760" s="358">
        <v>4250000</v>
      </c>
      <c r="R760" s="358" t="s">
        <v>7</v>
      </c>
      <c r="S760" s="358">
        <v>0</v>
      </c>
      <c r="T760" s="35">
        <f>COUNTIF(M760:S760,"&gt;0")</f>
        <v>5</v>
      </c>
      <c r="V760">
        <f t="shared" si="33"/>
        <v>1</v>
      </c>
      <c r="W760" s="35">
        <f t="shared" si="34"/>
        <v>0</v>
      </c>
      <c r="X760">
        <f t="shared" si="35"/>
        <v>1</v>
      </c>
    </row>
    <row r="761" spans="1:24" ht="15.75" x14ac:dyDescent="0.25">
      <c r="A761" t="str">
        <f>B761&amp;" "&amp;C761</f>
        <v>Nick Bonino</v>
      </c>
      <c r="B761" t="str">
        <f>RIGHT(D761,(LEN(D761)-1)-SEARCH(",",D761,1))</f>
        <v>Nick</v>
      </c>
      <c r="C761" t="str">
        <f>LEFT(D761,SEARCH(",",D761,1)-1)</f>
        <v>Bonino</v>
      </c>
      <c r="D761" s="39" t="s">
        <v>2100</v>
      </c>
      <c r="E761" s="30" t="s">
        <v>23</v>
      </c>
      <c r="F761" s="35">
        <v>0</v>
      </c>
      <c r="G761" s="9" t="s">
        <v>73</v>
      </c>
      <c r="H761" s="9" t="s">
        <v>2612</v>
      </c>
      <c r="I761" s="9">
        <v>31</v>
      </c>
      <c r="J761" s="35">
        <f>VALUE(COUNTIF(Validation!$A$2:$H$47,D761))</f>
        <v>0</v>
      </c>
      <c r="K761" s="361">
        <f>IF(OR(M761="RFA",M761="UFA",M761="",M761=0),0,M761)</f>
        <v>4100000</v>
      </c>
      <c r="L761" s="361">
        <f>IF(OR(N761="RFA",N761="UFA",N761="",N761=0),0,N761)</f>
        <v>4100000</v>
      </c>
      <c r="M761" s="358">
        <v>4100000</v>
      </c>
      <c r="N761" s="358">
        <v>4100000</v>
      </c>
      <c r="O761" s="358" t="s">
        <v>7</v>
      </c>
      <c r="P761" s="358">
        <v>0</v>
      </c>
      <c r="Q761" s="358">
        <v>0</v>
      </c>
      <c r="R761" s="358">
        <v>0</v>
      </c>
      <c r="S761" s="358">
        <v>0</v>
      </c>
      <c r="T761" s="35">
        <f>COUNTIF(M761:S761,"&gt;0")</f>
        <v>2</v>
      </c>
      <c r="V761">
        <f t="shared" si="33"/>
        <v>1</v>
      </c>
      <c r="W761" s="35">
        <f t="shared" si="34"/>
        <v>0</v>
      </c>
      <c r="X761">
        <f t="shared" si="35"/>
        <v>1</v>
      </c>
    </row>
    <row r="762" spans="1:24" ht="15.75" x14ac:dyDescent="0.25">
      <c r="A762" t="str">
        <f>B762&amp;" "&amp;C762</f>
        <v>Roman Josi</v>
      </c>
      <c r="B762" t="str">
        <f>RIGHT(D762,(LEN(D762)-1)-SEARCH(",",D762,1))</f>
        <v>Roman</v>
      </c>
      <c r="C762" t="str">
        <f>LEFT(D762,SEARCH(",",D762,1)-1)</f>
        <v>Josi</v>
      </c>
      <c r="D762" s="39" t="s">
        <v>2945</v>
      </c>
      <c r="E762" s="30" t="s">
        <v>23</v>
      </c>
      <c r="F762" s="35">
        <v>0</v>
      </c>
      <c r="G762" s="35" t="s">
        <v>2618</v>
      </c>
      <c r="H762" s="35" t="s">
        <v>2612</v>
      </c>
      <c r="I762" s="35">
        <v>29</v>
      </c>
      <c r="J762" s="35">
        <f>VALUE(COUNTIF(Validation!$A$2:$H$47,D762))</f>
        <v>0</v>
      </c>
      <c r="K762" s="361">
        <f>IF(OR(M762="RFA",M762="UFA",M762="",M762=0),0,M762)</f>
        <v>4000000</v>
      </c>
      <c r="L762" s="361">
        <f>IF(OR(N762="RFA",N762="UFA",N762="",N762=0),0,N762)</f>
        <v>0</v>
      </c>
      <c r="M762" s="358">
        <v>4000000</v>
      </c>
      <c r="N762" s="358" t="s">
        <v>7</v>
      </c>
      <c r="O762" s="358">
        <v>0</v>
      </c>
      <c r="P762" s="358">
        <v>0</v>
      </c>
      <c r="Q762" s="358">
        <v>0</v>
      </c>
      <c r="R762" s="358">
        <v>0</v>
      </c>
      <c r="S762" s="358">
        <v>0</v>
      </c>
      <c r="T762" s="35">
        <f>COUNTIF(M762:S762,"&gt;0")</f>
        <v>1</v>
      </c>
      <c r="V762">
        <f t="shared" si="33"/>
        <v>1</v>
      </c>
      <c r="W762" s="35">
        <f t="shared" si="34"/>
        <v>0</v>
      </c>
      <c r="X762">
        <f t="shared" si="35"/>
        <v>0</v>
      </c>
    </row>
    <row r="763" spans="1:24" ht="15.75" x14ac:dyDescent="0.25">
      <c r="A763" t="str">
        <f>B763&amp;" "&amp;C763</f>
        <v>Mattias Ekholm</v>
      </c>
      <c r="B763" t="str">
        <f>RIGHT(D763,(LEN(D763)-1)-SEARCH(",",D763,1))</f>
        <v>Mattias</v>
      </c>
      <c r="C763" t="str">
        <f>LEFT(D763,SEARCH(",",D763,1)-1)</f>
        <v>Ekholm</v>
      </c>
      <c r="D763" s="39" t="s">
        <v>2946</v>
      </c>
      <c r="E763" s="30" t="s">
        <v>23</v>
      </c>
      <c r="F763" s="35">
        <v>0</v>
      </c>
      <c r="G763" s="35" t="s">
        <v>2618</v>
      </c>
      <c r="H763" s="35" t="s">
        <v>2612</v>
      </c>
      <c r="I763" s="35">
        <v>29</v>
      </c>
      <c r="J763" s="35">
        <f>VALUE(COUNTIF(Validation!$A$2:$H$47,D763))</f>
        <v>0</v>
      </c>
      <c r="K763" s="361">
        <f>IF(OR(M763="RFA",M763="UFA",M763="",M763=0),0,M763)</f>
        <v>3750000</v>
      </c>
      <c r="L763" s="361">
        <f>IF(OR(N763="RFA",N763="UFA",N763="",N763=0),0,N763)</f>
        <v>3750000</v>
      </c>
      <c r="M763" s="358">
        <v>3750000</v>
      </c>
      <c r="N763" s="358">
        <v>3750000</v>
      </c>
      <c r="O763" s="358">
        <v>3750000</v>
      </c>
      <c r="P763" s="358" t="s">
        <v>7</v>
      </c>
      <c r="Q763" s="358">
        <v>0</v>
      </c>
      <c r="R763" s="358">
        <v>0</v>
      </c>
      <c r="S763" s="358">
        <v>0</v>
      </c>
      <c r="T763" s="35">
        <f>COUNTIF(M763:S763,"&gt;0")</f>
        <v>3</v>
      </c>
      <c r="V763">
        <f t="shared" si="33"/>
        <v>1</v>
      </c>
      <c r="W763" s="35">
        <f t="shared" si="34"/>
        <v>0</v>
      </c>
      <c r="X763">
        <f t="shared" si="35"/>
        <v>1</v>
      </c>
    </row>
    <row r="764" spans="1:24" ht="15.75" x14ac:dyDescent="0.25">
      <c r="A764" t="str">
        <f>B764&amp;" "&amp;C764</f>
        <v>Eeli Tolvanen</v>
      </c>
      <c r="B764" t="str">
        <f>RIGHT(D764,(LEN(D764)-1)-SEARCH(",",D764,1))</f>
        <v>Eeli</v>
      </c>
      <c r="C764" t="str">
        <f>LEFT(D764,SEARCH(",",D764,1)-1)</f>
        <v>Tolvanen</v>
      </c>
      <c r="D764" s="39" t="s">
        <v>2102</v>
      </c>
      <c r="E764" s="30" t="s">
        <v>23</v>
      </c>
      <c r="F764" s="35" t="s">
        <v>395</v>
      </c>
      <c r="G764" s="35" t="s">
        <v>2613</v>
      </c>
      <c r="H764" s="35" t="s">
        <v>2619</v>
      </c>
      <c r="I764" s="35">
        <v>20</v>
      </c>
      <c r="J764" s="35">
        <f>VALUE(COUNTIF(Validation!$A$2:$H$47,D764))</f>
        <v>0</v>
      </c>
      <c r="K764" s="361">
        <f>IF(OR(M764="RFA",M764="UFA",M764="",M764=0),0,M764)</f>
        <v>3115000</v>
      </c>
      <c r="L764" s="361">
        <f>IF(OR(N764="RFA",N764="UFA",N764="",N764=0),0,N764)</f>
        <v>3115000</v>
      </c>
      <c r="M764" s="358">
        <v>3115000</v>
      </c>
      <c r="N764" s="358">
        <v>3115000</v>
      </c>
      <c r="O764" s="358" t="s">
        <v>8</v>
      </c>
      <c r="P764" s="358">
        <v>0</v>
      </c>
      <c r="Q764" s="358">
        <v>0</v>
      </c>
      <c r="R764" s="358">
        <v>0</v>
      </c>
      <c r="S764" s="358">
        <v>0</v>
      </c>
      <c r="T764" s="35">
        <f>COUNTIF(M764:S764,"&gt;0")</f>
        <v>2</v>
      </c>
      <c r="V764">
        <f t="shared" si="33"/>
        <v>1</v>
      </c>
      <c r="W764" s="35">
        <f t="shared" si="34"/>
        <v>1</v>
      </c>
      <c r="X764">
        <f t="shared" si="35"/>
        <v>1</v>
      </c>
    </row>
    <row r="765" spans="1:24" ht="15.75" x14ac:dyDescent="0.25">
      <c r="A765" t="str">
        <f>B765&amp;" "&amp;C765</f>
        <v>Calle Järnkrok</v>
      </c>
      <c r="B765" t="str">
        <f>RIGHT(D765,(LEN(D765)-1)-SEARCH(",",D765,1))</f>
        <v>Calle</v>
      </c>
      <c r="C765" t="str">
        <f>LEFT(D765,SEARCH(",",D765,1)-1)</f>
        <v>Järnkrok</v>
      </c>
      <c r="D765" s="39" t="s">
        <v>2101</v>
      </c>
      <c r="E765" s="30" t="s">
        <v>23</v>
      </c>
      <c r="F765" s="35">
        <v>0</v>
      </c>
      <c r="G765" s="35" t="s">
        <v>2623</v>
      </c>
      <c r="H765" s="35" t="s">
        <v>2612</v>
      </c>
      <c r="I765" s="35">
        <v>27</v>
      </c>
      <c r="J765" s="35">
        <f>VALUE(COUNTIF(Validation!$A$2:$H$47,D765))</f>
        <v>0</v>
      </c>
      <c r="K765" s="361">
        <f>IF(OR(M765="RFA",M765="UFA",M765="",M765=0),0,M765)</f>
        <v>2000000</v>
      </c>
      <c r="L765" s="361">
        <f>IF(OR(N765="RFA",N765="UFA",N765="",N765=0),0,N765)</f>
        <v>2000000</v>
      </c>
      <c r="M765" s="358">
        <v>2000000</v>
      </c>
      <c r="N765" s="358">
        <v>2000000</v>
      </c>
      <c r="O765" s="358">
        <v>2000000</v>
      </c>
      <c r="P765" s="358" t="s">
        <v>7</v>
      </c>
      <c r="Q765" s="358">
        <v>0</v>
      </c>
      <c r="R765" s="358">
        <v>0</v>
      </c>
      <c r="S765" s="358">
        <v>0</v>
      </c>
      <c r="T765" s="35">
        <f>COUNTIF(M765:S765,"&gt;0")</f>
        <v>3</v>
      </c>
      <c r="V765">
        <f t="shared" si="33"/>
        <v>1</v>
      </c>
      <c r="W765" s="35">
        <f t="shared" si="34"/>
        <v>0</v>
      </c>
      <c r="X765">
        <f t="shared" si="35"/>
        <v>1</v>
      </c>
    </row>
    <row r="766" spans="1:24" ht="15.75" x14ac:dyDescent="0.25">
      <c r="A766" t="str">
        <f>B766&amp;" "&amp;C766</f>
        <v>Juuse Saros</v>
      </c>
      <c r="B766" t="str">
        <f>RIGHT(D766,(LEN(D766)-1)-SEARCH(",",D766,1))</f>
        <v>Juuse</v>
      </c>
      <c r="C766" t="str">
        <f>LEFT(D766,SEARCH(",",D766,1)-1)</f>
        <v>Saros</v>
      </c>
      <c r="D766" s="39" t="s">
        <v>2113</v>
      </c>
      <c r="E766" s="30" t="s">
        <v>23</v>
      </c>
      <c r="F766" s="35">
        <v>0</v>
      </c>
      <c r="G766" s="35" t="s">
        <v>128</v>
      </c>
      <c r="H766" s="35" t="s">
        <v>2612</v>
      </c>
      <c r="I766" s="35">
        <v>24</v>
      </c>
      <c r="J766" s="35">
        <f>VALUE(COUNTIF(Validation!$A$2:$H$47,D766))</f>
        <v>0</v>
      </c>
      <c r="K766" s="361">
        <f>IF(OR(M766="RFA",M766="UFA",M766="",M766=0),0,M766)</f>
        <v>1500000</v>
      </c>
      <c r="L766" s="361">
        <f>IF(OR(N766="RFA",N766="UFA",N766="",N766=0),0,N766)</f>
        <v>1500000</v>
      </c>
      <c r="M766" s="358">
        <v>1500000</v>
      </c>
      <c r="N766" s="358">
        <v>1500000</v>
      </c>
      <c r="O766" s="358" t="s">
        <v>8</v>
      </c>
      <c r="P766" s="358">
        <v>0</v>
      </c>
      <c r="Q766" s="358">
        <v>0</v>
      </c>
      <c r="R766" s="358">
        <v>0</v>
      </c>
      <c r="S766" s="358">
        <v>0</v>
      </c>
      <c r="T766" s="35">
        <f>COUNTIF(M766:S766,"&gt;0")</f>
        <v>2</v>
      </c>
      <c r="V766">
        <f t="shared" si="33"/>
        <v>1</v>
      </c>
      <c r="W766" s="35">
        <f t="shared" si="34"/>
        <v>0</v>
      </c>
      <c r="X766">
        <f t="shared" si="35"/>
        <v>1</v>
      </c>
    </row>
    <row r="767" spans="1:24" ht="15.75" x14ac:dyDescent="0.25">
      <c r="A767" t="str">
        <f>B767&amp;" "&amp;C767</f>
        <v>Dante Fabbro</v>
      </c>
      <c r="B767" t="str">
        <f>RIGHT(D767,(LEN(D767)-1)-SEARCH(",",D767,1))</f>
        <v>Dante</v>
      </c>
      <c r="C767" t="str">
        <f>LEFT(D767,SEARCH(",",D767,1)-1)</f>
        <v>Fabbro</v>
      </c>
      <c r="D767" s="39" t="s">
        <v>2697</v>
      </c>
      <c r="E767" s="30" t="s">
        <v>23</v>
      </c>
      <c r="F767" s="35" t="s">
        <v>395</v>
      </c>
      <c r="G767" s="35" t="s">
        <v>2617</v>
      </c>
      <c r="H767" s="35" t="s">
        <v>2612</v>
      </c>
      <c r="I767" s="35">
        <v>21</v>
      </c>
      <c r="J767" s="35">
        <f>VALUE(COUNTIF(Validation!$A$2:$H$47,D767))</f>
        <v>0</v>
      </c>
      <c r="K767" s="361">
        <f>IF(OR(M767="RFA",M767="UFA",M767="",M767=0),0,M767)</f>
        <v>1491666</v>
      </c>
      <c r="L767" s="361">
        <f>IF(OR(N767="RFA",N767="UFA",N767="",N767=0),0,N767)</f>
        <v>1491666</v>
      </c>
      <c r="M767" s="358">
        <v>1491666</v>
      </c>
      <c r="N767" s="358">
        <v>1491666</v>
      </c>
      <c r="O767" s="358" t="s">
        <v>8</v>
      </c>
      <c r="P767" s="358">
        <v>0</v>
      </c>
      <c r="Q767" s="358">
        <v>0</v>
      </c>
      <c r="R767" s="358">
        <v>0</v>
      </c>
      <c r="S767" s="358">
        <v>0</v>
      </c>
      <c r="T767" s="35">
        <f>COUNTIF(M767:S767,"&gt;0")</f>
        <v>2</v>
      </c>
      <c r="V767">
        <f t="shared" si="33"/>
        <v>1</v>
      </c>
      <c r="W767" s="35">
        <f t="shared" si="34"/>
        <v>1</v>
      </c>
      <c r="X767">
        <f t="shared" si="35"/>
        <v>1</v>
      </c>
    </row>
    <row r="768" spans="1:24" ht="15.75" x14ac:dyDescent="0.25">
      <c r="A768" t="str">
        <f>B768&amp;" "&amp;C768</f>
        <v>Steven Santini</v>
      </c>
      <c r="B768" t="str">
        <f>RIGHT(D768,(LEN(D768)-1)-SEARCH(",",D768,1))</f>
        <v>Steven</v>
      </c>
      <c r="C768" t="str">
        <f>LEFT(D768,SEARCH(",",D768,1)-1)</f>
        <v>Santini</v>
      </c>
      <c r="D768" s="39" t="s">
        <v>1746</v>
      </c>
      <c r="E768" s="30" t="s">
        <v>23</v>
      </c>
      <c r="F768" s="35">
        <v>0</v>
      </c>
      <c r="G768" s="35" t="s">
        <v>2617</v>
      </c>
      <c r="H768" s="35" t="s">
        <v>2612</v>
      </c>
      <c r="I768" s="35">
        <v>24</v>
      </c>
      <c r="J768" s="35">
        <f>VALUE(COUNTIF(Validation!$A$2:$H$47,D768))</f>
        <v>0</v>
      </c>
      <c r="K768" s="361">
        <f>IF(OR(M768="RFA",M768="UFA",M768="",M768=0),0,M768)</f>
        <v>1416666</v>
      </c>
      <c r="L768" s="361">
        <f>IF(OR(N768="RFA",N768="UFA",N768="",N768=0),0,N768)</f>
        <v>1416666</v>
      </c>
      <c r="M768" s="358">
        <v>1416666</v>
      </c>
      <c r="N768" s="358">
        <v>1416666</v>
      </c>
      <c r="O768" s="358" t="s">
        <v>8</v>
      </c>
      <c r="P768" s="358">
        <v>0</v>
      </c>
      <c r="Q768" s="358">
        <v>0</v>
      </c>
      <c r="R768" s="358">
        <v>0</v>
      </c>
      <c r="S768" s="358">
        <v>0</v>
      </c>
      <c r="T768" s="35">
        <f>COUNTIF(M768:S768,"&gt;0")</f>
        <v>2</v>
      </c>
      <c r="V768">
        <f t="shared" si="33"/>
        <v>1</v>
      </c>
      <c r="W768" s="35">
        <f t="shared" si="34"/>
        <v>0</v>
      </c>
      <c r="X768">
        <f t="shared" si="35"/>
        <v>1</v>
      </c>
    </row>
    <row r="769" spans="1:24" ht="15.75" x14ac:dyDescent="0.25">
      <c r="A769" t="str">
        <f>B769&amp;" "&amp;C769</f>
        <v>Jeremy Davies</v>
      </c>
      <c r="B769" t="str">
        <f>RIGHT(D769,(LEN(D769)-1)-SEARCH(",",D769,1))</f>
        <v>Jeremy</v>
      </c>
      <c r="C769" t="str">
        <f>LEFT(D769,SEARCH(",",D769,1)-1)</f>
        <v>Davies</v>
      </c>
      <c r="D769" s="39" t="s">
        <v>2703</v>
      </c>
      <c r="E769" s="30" t="s">
        <v>23</v>
      </c>
      <c r="F769" s="35" t="s">
        <v>395</v>
      </c>
      <c r="G769" s="35" t="s">
        <v>82</v>
      </c>
      <c r="H769" s="35" t="s">
        <v>2619</v>
      </c>
      <c r="I769" s="35">
        <v>22</v>
      </c>
      <c r="J769" s="35">
        <f>VALUE(COUNTIF(Validation!$A$2:$H$47,D769))</f>
        <v>0</v>
      </c>
      <c r="K769" s="361">
        <f>IF(OR(M769="RFA",M769="UFA",M769="",M769=0),0,M769)</f>
        <v>1325000</v>
      </c>
      <c r="L769" s="361">
        <f>IF(OR(N769="RFA",N769="UFA",N769="",N769=0),0,N769)</f>
        <v>1325000</v>
      </c>
      <c r="M769" s="358">
        <v>1325000</v>
      </c>
      <c r="N769" s="358">
        <v>1325000</v>
      </c>
      <c r="O769" s="358" t="s">
        <v>8</v>
      </c>
      <c r="P769" s="358">
        <v>0</v>
      </c>
      <c r="Q769" s="358">
        <v>0</v>
      </c>
      <c r="R769" s="358">
        <v>0</v>
      </c>
      <c r="S769" s="358">
        <v>0</v>
      </c>
      <c r="T769" s="35">
        <f>COUNTIF(M769:S769,"&gt;0")</f>
        <v>2</v>
      </c>
      <c r="V769">
        <f t="shared" si="33"/>
        <v>1</v>
      </c>
      <c r="W769" s="35">
        <f t="shared" si="34"/>
        <v>1</v>
      </c>
      <c r="X769">
        <f t="shared" si="35"/>
        <v>1</v>
      </c>
    </row>
    <row r="770" spans="1:24" ht="15.75" x14ac:dyDescent="0.25">
      <c r="A770" t="str">
        <f>B770&amp;" "&amp;C770</f>
        <v>Dan Hamhuis</v>
      </c>
      <c r="B770" t="str">
        <f>RIGHT(D770,(LEN(D770)-1)-SEARCH(",",D770,1))</f>
        <v>Dan</v>
      </c>
      <c r="C770" t="str">
        <f>LEFT(D770,SEARCH(",",D770,1)-1)</f>
        <v>Hamhuis</v>
      </c>
      <c r="D770" s="39" t="s">
        <v>2108</v>
      </c>
      <c r="E770" s="30" t="s">
        <v>23</v>
      </c>
      <c r="F770" s="35" t="s">
        <v>2696</v>
      </c>
      <c r="G770" s="35" t="s">
        <v>2618</v>
      </c>
      <c r="H770" s="35" t="s">
        <v>2612</v>
      </c>
      <c r="I770" s="35">
        <v>36</v>
      </c>
      <c r="J770" s="35">
        <f>VALUE(COUNTIF(Validation!$A$2:$H$47,D770))</f>
        <v>0</v>
      </c>
      <c r="K770" s="361">
        <f>IF(OR(M770="RFA",M770="UFA",M770="",M770=0),0,M770)</f>
        <v>1250000</v>
      </c>
      <c r="L770" s="361">
        <f>IF(OR(N770="RFA",N770="UFA",N770="",N770=0),0,N770)</f>
        <v>0</v>
      </c>
      <c r="M770" s="358">
        <v>1250000</v>
      </c>
      <c r="N770" s="358" t="s">
        <v>7</v>
      </c>
      <c r="O770" s="358">
        <v>0</v>
      </c>
      <c r="P770" s="358">
        <v>0</v>
      </c>
      <c r="Q770" s="358">
        <v>0</v>
      </c>
      <c r="R770" s="358">
        <v>0</v>
      </c>
      <c r="S770" s="358">
        <v>0</v>
      </c>
      <c r="T770" s="35">
        <f>COUNTIF(M770:S770,"&gt;0")</f>
        <v>1</v>
      </c>
      <c r="V770">
        <f t="shared" si="33"/>
        <v>1</v>
      </c>
      <c r="W770" s="35">
        <f t="shared" si="34"/>
        <v>0</v>
      </c>
      <c r="X770">
        <f t="shared" si="35"/>
        <v>0</v>
      </c>
    </row>
    <row r="771" spans="1:24" ht="15.75" x14ac:dyDescent="0.25">
      <c r="A771" t="str">
        <f>B771&amp;" "&amp;C771</f>
        <v>Austin Watson</v>
      </c>
      <c r="B771" t="str">
        <f>RIGHT(D771,(LEN(D771)-1)-SEARCH(",",D771,1))</f>
        <v>Austin</v>
      </c>
      <c r="C771" t="str">
        <f>LEFT(D771,SEARCH(",",D771,1)-1)</f>
        <v>Watson</v>
      </c>
      <c r="D771" s="39" t="s">
        <v>2114</v>
      </c>
      <c r="E771" s="30" t="s">
        <v>23</v>
      </c>
      <c r="F771" s="35">
        <v>0</v>
      </c>
      <c r="G771" s="9" t="s">
        <v>2614</v>
      </c>
      <c r="H771" s="9" t="s">
        <v>2612</v>
      </c>
      <c r="I771" s="9">
        <v>27</v>
      </c>
      <c r="J771" s="35">
        <f>VALUE(COUNTIF(Validation!$A$2:$H$47,D771))</f>
        <v>0</v>
      </c>
      <c r="K771" s="361">
        <f>IF(OR(M771="RFA",M771="UFA",M771="",M771=0),0,M771)</f>
        <v>1100000</v>
      </c>
      <c r="L771" s="361">
        <f>IF(OR(N771="RFA",N771="UFA",N771="",N771=0),0,N771)</f>
        <v>0</v>
      </c>
      <c r="M771" s="358">
        <v>1100000</v>
      </c>
      <c r="N771" s="358" t="s">
        <v>7</v>
      </c>
      <c r="O771" s="358">
        <v>0</v>
      </c>
      <c r="P771" s="358">
        <v>0</v>
      </c>
      <c r="Q771" s="358">
        <v>0</v>
      </c>
      <c r="R771" s="358">
        <v>0</v>
      </c>
      <c r="S771" s="358">
        <v>0</v>
      </c>
      <c r="T771" s="35">
        <f>COUNTIF(M771:S771,"&gt;0")</f>
        <v>1</v>
      </c>
      <c r="V771">
        <f t="shared" ref="V771:V834" si="36">COUNTIF($D$3:$D$1490,D771)</f>
        <v>1</v>
      </c>
      <c r="W771" s="35">
        <f t="shared" ref="W771:W834" si="37">IF(LEFT(F771,3)="ELC",1,0)</f>
        <v>0</v>
      </c>
      <c r="X771">
        <f t="shared" ref="X771:X834" si="38">IF(K771=L771,1,0)</f>
        <v>0</v>
      </c>
    </row>
    <row r="772" spans="1:24" ht="15.75" x14ac:dyDescent="0.25">
      <c r="A772" t="str">
        <f>B772&amp;" "&amp;C772</f>
        <v>Rem Pitlick</v>
      </c>
      <c r="B772" t="str">
        <f>RIGHT(D772,(LEN(D772)-1)-SEARCH(",",D772,1))</f>
        <v>Rem</v>
      </c>
      <c r="C772" t="str">
        <f>LEFT(D772,SEARCH(",",D772,1)-1)</f>
        <v>Pitlick</v>
      </c>
      <c r="D772" s="39" t="s">
        <v>2699</v>
      </c>
      <c r="E772" s="30" t="s">
        <v>23</v>
      </c>
      <c r="F772" s="35" t="s">
        <v>395</v>
      </c>
      <c r="G772" s="35" t="s">
        <v>73</v>
      </c>
      <c r="H772" s="35" t="s">
        <v>2619</v>
      </c>
      <c r="I772" s="35">
        <v>22</v>
      </c>
      <c r="J772" s="35">
        <f>VALUE(COUNTIF(Validation!$A$2:$H$47,D772))</f>
        <v>0</v>
      </c>
      <c r="K772" s="361">
        <f>IF(OR(M772="RFA",M772="UFA",M772="",M772=0),0,M772)</f>
        <v>925000</v>
      </c>
      <c r="L772" s="361">
        <f>IF(OR(N772="RFA",N772="UFA",N772="",N772=0),0,N772)</f>
        <v>0</v>
      </c>
      <c r="M772" s="358">
        <v>925000</v>
      </c>
      <c r="N772" s="358" t="s">
        <v>8</v>
      </c>
      <c r="O772" s="358">
        <v>0</v>
      </c>
      <c r="P772" s="358">
        <v>0</v>
      </c>
      <c r="Q772" s="358">
        <v>0</v>
      </c>
      <c r="R772" s="358">
        <v>0</v>
      </c>
      <c r="S772" s="358">
        <v>0</v>
      </c>
      <c r="T772" s="35">
        <f>COUNTIF(M772:S772,"&gt;0")</f>
        <v>1</v>
      </c>
      <c r="V772">
        <f t="shared" si="36"/>
        <v>1</v>
      </c>
      <c r="W772" s="35">
        <f t="shared" si="37"/>
        <v>1</v>
      </c>
      <c r="X772">
        <f t="shared" si="38"/>
        <v>0</v>
      </c>
    </row>
    <row r="773" spans="1:24" ht="15.75" x14ac:dyDescent="0.25">
      <c r="A773" t="str">
        <f>B773&amp;" "&amp;C773</f>
        <v>Lukas Craggs</v>
      </c>
      <c r="B773" t="str">
        <f>RIGHT(D773,(LEN(D773)-1)-SEARCH(",",D773,1))</f>
        <v>Lukas</v>
      </c>
      <c r="C773" t="str">
        <f>LEFT(D773,SEARCH(",",D773,1)-1)</f>
        <v>Craggs</v>
      </c>
      <c r="D773" s="39" t="s">
        <v>2700</v>
      </c>
      <c r="E773" s="30" t="s">
        <v>23</v>
      </c>
      <c r="F773" s="35" t="s">
        <v>395</v>
      </c>
      <c r="G773" s="35" t="s">
        <v>2613</v>
      </c>
      <c r="H773" s="35" t="s">
        <v>2619</v>
      </c>
      <c r="I773" s="35">
        <v>23</v>
      </c>
      <c r="J773" s="35">
        <f>VALUE(COUNTIF(Validation!$A$2:$H$47,D773))</f>
        <v>0</v>
      </c>
      <c r="K773" s="361">
        <f>IF(OR(M773="RFA",M773="UFA",M773="",M773=0),0,M773)</f>
        <v>925000</v>
      </c>
      <c r="L773" s="361">
        <f>IF(OR(N773="RFA",N773="UFA",N773="",N773=0),0,N773)</f>
        <v>925000</v>
      </c>
      <c r="M773" s="358">
        <v>925000</v>
      </c>
      <c r="N773" s="358">
        <v>925000</v>
      </c>
      <c r="O773" s="358" t="s">
        <v>8</v>
      </c>
      <c r="P773" s="358">
        <v>0</v>
      </c>
      <c r="Q773" s="358">
        <v>0</v>
      </c>
      <c r="R773" s="358">
        <v>0</v>
      </c>
      <c r="S773" s="358">
        <v>0</v>
      </c>
      <c r="T773" s="35">
        <f>COUNTIF(M773:S773,"&gt;0")</f>
        <v>2</v>
      </c>
      <c r="V773">
        <f t="shared" si="36"/>
        <v>1</v>
      </c>
      <c r="W773" s="35">
        <f t="shared" si="37"/>
        <v>1</v>
      </c>
      <c r="X773">
        <f t="shared" si="38"/>
        <v>1</v>
      </c>
    </row>
    <row r="774" spans="1:24" ht="15.75" x14ac:dyDescent="0.25">
      <c r="A774" t="str">
        <f>B774&amp;" "&amp;C774</f>
        <v>Josh Wilkins</v>
      </c>
      <c r="B774" t="str">
        <f>RIGHT(D774,(LEN(D774)-1)-SEARCH(",",D774,1))</f>
        <v>Josh</v>
      </c>
      <c r="C774" t="str">
        <f>LEFT(D774,SEARCH(",",D774,1)-1)</f>
        <v>Wilkins</v>
      </c>
      <c r="D774" s="39" t="s">
        <v>2701</v>
      </c>
      <c r="E774" s="30" t="s">
        <v>23</v>
      </c>
      <c r="F774" s="35" t="s">
        <v>395</v>
      </c>
      <c r="G774" s="35" t="s">
        <v>73</v>
      </c>
      <c r="H774" s="35" t="s">
        <v>2619</v>
      </c>
      <c r="I774" s="35">
        <v>22</v>
      </c>
      <c r="J774" s="35">
        <f>VALUE(COUNTIF(Validation!$A$2:$H$47,D774))</f>
        <v>0</v>
      </c>
      <c r="K774" s="361">
        <f>IF(OR(M774="RFA",M774="UFA",M774="",M774=0),0,M774)</f>
        <v>925000</v>
      </c>
      <c r="L774" s="361">
        <f>IF(OR(N774="RFA",N774="UFA",N774="",N774=0),0,N774)</f>
        <v>925000</v>
      </c>
      <c r="M774" s="358">
        <v>925000</v>
      </c>
      <c r="N774" s="358">
        <v>925000</v>
      </c>
      <c r="O774" s="358" t="s">
        <v>8</v>
      </c>
      <c r="P774" s="358">
        <v>0</v>
      </c>
      <c r="Q774" s="358">
        <v>0</v>
      </c>
      <c r="R774" s="358">
        <v>0</v>
      </c>
      <c r="S774" s="358">
        <v>0</v>
      </c>
      <c r="T774" s="35">
        <f>COUNTIF(M774:S774,"&gt;0")</f>
        <v>2</v>
      </c>
      <c r="V774">
        <f t="shared" si="36"/>
        <v>1</v>
      </c>
      <c r="W774" s="35">
        <f t="shared" si="37"/>
        <v>1</v>
      </c>
      <c r="X774">
        <f t="shared" si="38"/>
        <v>1</v>
      </c>
    </row>
    <row r="775" spans="1:24" ht="15.75" x14ac:dyDescent="0.25">
      <c r="A775" t="str">
        <f>B775&amp;" "&amp;C775</f>
        <v>Brandon Fortunato</v>
      </c>
      <c r="B775" t="str">
        <f>RIGHT(D775,(LEN(D775)-1)-SEARCH(",",D775,1))</f>
        <v>Brandon</v>
      </c>
      <c r="C775" t="str">
        <f>LEFT(D775,SEARCH(",",D775,1)-1)</f>
        <v>Fortunato</v>
      </c>
      <c r="D775" s="39" t="s">
        <v>2704</v>
      </c>
      <c r="E775" s="30" t="s">
        <v>23</v>
      </c>
      <c r="F775" s="35" t="s">
        <v>395</v>
      </c>
      <c r="G775" s="35" t="s">
        <v>2618</v>
      </c>
      <c r="H775" s="35" t="s">
        <v>2619</v>
      </c>
      <c r="I775" s="35">
        <v>23</v>
      </c>
      <c r="J775" s="35">
        <f>VALUE(COUNTIF(Validation!$A$2:$H$47,D775))</f>
        <v>0</v>
      </c>
      <c r="K775" s="361">
        <f>IF(OR(M775="RFA",M775="UFA",M775="",M775=0),0,M775)</f>
        <v>925000</v>
      </c>
      <c r="L775" s="361">
        <f>IF(OR(N775="RFA",N775="UFA",N775="",N775=0),0,N775)</f>
        <v>925000</v>
      </c>
      <c r="M775" s="358">
        <v>925000</v>
      </c>
      <c r="N775" s="358">
        <v>925000</v>
      </c>
      <c r="O775" s="358" t="s">
        <v>8</v>
      </c>
      <c r="P775" s="358">
        <v>0</v>
      </c>
      <c r="Q775" s="358">
        <v>0</v>
      </c>
      <c r="R775" s="358">
        <v>0</v>
      </c>
      <c r="S775" s="358">
        <v>0</v>
      </c>
      <c r="T775" s="35">
        <f>COUNTIF(M775:S775,"&gt;0")</f>
        <v>2</v>
      </c>
      <c r="V775">
        <f t="shared" si="36"/>
        <v>1</v>
      </c>
      <c r="W775" s="35">
        <f t="shared" si="37"/>
        <v>1</v>
      </c>
      <c r="X775">
        <f t="shared" si="38"/>
        <v>1</v>
      </c>
    </row>
    <row r="776" spans="1:24" ht="15.75" x14ac:dyDescent="0.25">
      <c r="A776" t="str">
        <f>B776&amp;" "&amp;C776</f>
        <v>Niclas Westerholm</v>
      </c>
      <c r="B776" t="str">
        <f>RIGHT(D776,(LEN(D776)-1)-SEARCH(",",D776,1))</f>
        <v>Niclas</v>
      </c>
      <c r="C776" t="str">
        <f>LEFT(D776,SEARCH(",",D776,1)-1)</f>
        <v>Westerholm</v>
      </c>
      <c r="D776" s="39" t="s">
        <v>2115</v>
      </c>
      <c r="E776" s="30" t="s">
        <v>23</v>
      </c>
      <c r="F776" s="35" t="s">
        <v>395</v>
      </c>
      <c r="G776" s="35" t="s">
        <v>128</v>
      </c>
      <c r="H776" s="35" t="s">
        <v>2619</v>
      </c>
      <c r="I776" s="35">
        <v>21</v>
      </c>
      <c r="J776" s="35">
        <f>VALUE(COUNTIF(Validation!$A$2:$H$47,D776))</f>
        <v>0</v>
      </c>
      <c r="K776" s="361">
        <f>IF(OR(M776="RFA",M776="UFA",M776="",M776=0),0,M776)</f>
        <v>925000</v>
      </c>
      <c r="L776" s="361">
        <f>IF(OR(N776="RFA",N776="UFA",N776="",N776=0),0,N776)</f>
        <v>925000</v>
      </c>
      <c r="M776" s="358">
        <v>925000</v>
      </c>
      <c r="N776" s="358">
        <v>925000</v>
      </c>
      <c r="O776" s="358" t="s">
        <v>8</v>
      </c>
      <c r="P776" s="358">
        <v>0</v>
      </c>
      <c r="Q776" s="358">
        <v>0</v>
      </c>
      <c r="R776" s="358">
        <v>0</v>
      </c>
      <c r="S776" s="358">
        <v>0</v>
      </c>
      <c r="T776" s="35">
        <f>COUNTIF(M776:S776,"&gt;0")</f>
        <v>2</v>
      </c>
      <c r="V776">
        <f t="shared" si="36"/>
        <v>1</v>
      </c>
      <c r="W776" s="35">
        <f t="shared" si="37"/>
        <v>1</v>
      </c>
      <c r="X776">
        <f t="shared" si="38"/>
        <v>1</v>
      </c>
    </row>
    <row r="777" spans="1:24" ht="15.75" x14ac:dyDescent="0.25">
      <c r="A777" t="str">
        <f>B777&amp;" "&amp;C777</f>
        <v>Connor Ingram</v>
      </c>
      <c r="B777" t="str">
        <f>RIGHT(D777,(LEN(D777)-1)-SEARCH(",",D777,1))</f>
        <v>Connor</v>
      </c>
      <c r="C777" t="str">
        <f>LEFT(D777,SEARCH(",",D777,1)-1)</f>
        <v>Ingram</v>
      </c>
      <c r="D777" s="39" t="s">
        <v>1604</v>
      </c>
      <c r="E777" s="30" t="s">
        <v>23</v>
      </c>
      <c r="F777" s="35" t="s">
        <v>395</v>
      </c>
      <c r="G777" s="35" t="s">
        <v>128</v>
      </c>
      <c r="H777" s="35" t="s">
        <v>2619</v>
      </c>
      <c r="I777" s="35">
        <v>22</v>
      </c>
      <c r="J777" s="35">
        <f>VALUE(COUNTIF(Validation!$A$2:$H$47,D777))</f>
        <v>0</v>
      </c>
      <c r="K777" s="361">
        <f>IF(OR(M777="RFA",M777="UFA",M777="",M777=0),0,M777)</f>
        <v>925000</v>
      </c>
      <c r="L777" s="361">
        <f>IF(OR(N777="RFA",N777="UFA",N777="",N777=0),0,N777)</f>
        <v>0</v>
      </c>
      <c r="M777" s="358">
        <v>925000</v>
      </c>
      <c r="N777" s="358" t="s">
        <v>8</v>
      </c>
      <c r="O777" s="358">
        <v>0</v>
      </c>
      <c r="P777" s="358">
        <v>0</v>
      </c>
      <c r="Q777" s="358">
        <v>0</v>
      </c>
      <c r="R777" s="358">
        <v>0</v>
      </c>
      <c r="S777" s="358">
        <v>0</v>
      </c>
      <c r="T777" s="35">
        <f>COUNTIF(M777:S777,"&gt;0")</f>
        <v>1</v>
      </c>
      <c r="V777">
        <f t="shared" si="36"/>
        <v>1</v>
      </c>
      <c r="W777" s="35">
        <f t="shared" si="37"/>
        <v>1</v>
      </c>
      <c r="X777">
        <f t="shared" si="38"/>
        <v>0</v>
      </c>
    </row>
    <row r="778" spans="1:24" ht="15.75" x14ac:dyDescent="0.25">
      <c r="A778" t="str">
        <f>B778&amp;" "&amp;C778</f>
        <v>Frédéric Allard</v>
      </c>
      <c r="B778" t="str">
        <f>RIGHT(D778,(LEN(D778)-1)-SEARCH(",",D778,1))</f>
        <v>Frédéric</v>
      </c>
      <c r="C778" t="str">
        <f>LEFT(D778,SEARCH(",",D778,1)-1)</f>
        <v>Allard</v>
      </c>
      <c r="D778" s="39" t="s">
        <v>2120</v>
      </c>
      <c r="E778" s="30" t="s">
        <v>23</v>
      </c>
      <c r="F778" s="35" t="s">
        <v>395</v>
      </c>
      <c r="G778" s="35" t="s">
        <v>2617</v>
      </c>
      <c r="H778" s="35" t="s">
        <v>2619</v>
      </c>
      <c r="I778" s="35">
        <v>21</v>
      </c>
      <c r="J778" s="35">
        <f>VALUE(COUNTIF(Validation!$A$2:$H$47,D778))</f>
        <v>0</v>
      </c>
      <c r="K778" s="361">
        <f>IF(OR(M778="RFA",M778="UFA",M778="",M778=0),0,M778)</f>
        <v>921666</v>
      </c>
      <c r="L778" s="361">
        <f>IF(OR(N778="RFA",N778="UFA",N778="",N778=0),0,N778)</f>
        <v>921666</v>
      </c>
      <c r="M778" s="358">
        <v>921666</v>
      </c>
      <c r="N778" s="358">
        <v>921666</v>
      </c>
      <c r="O778" s="358" t="s">
        <v>8</v>
      </c>
      <c r="P778" s="358">
        <v>0</v>
      </c>
      <c r="Q778" s="358">
        <v>0</v>
      </c>
      <c r="R778" s="358">
        <v>0</v>
      </c>
      <c r="S778" s="358">
        <v>0</v>
      </c>
      <c r="T778" s="35">
        <f>COUNTIF(M778:S778,"&gt;0")</f>
        <v>2</v>
      </c>
      <c r="V778">
        <f t="shared" si="36"/>
        <v>1</v>
      </c>
      <c r="W778" s="35">
        <f t="shared" si="37"/>
        <v>1</v>
      </c>
      <c r="X778">
        <f t="shared" si="38"/>
        <v>1</v>
      </c>
    </row>
    <row r="779" spans="1:24" ht="15.75" x14ac:dyDescent="0.25">
      <c r="A779" t="str">
        <f>B779&amp;" "&amp;C779</f>
        <v>Yakov Trenin</v>
      </c>
      <c r="B779" t="str">
        <f>RIGHT(D779,(LEN(D779)-1)-SEARCH(",",D779,1))</f>
        <v>Yakov</v>
      </c>
      <c r="C779" t="str">
        <f>LEFT(D779,SEARCH(",",D779,1)-1)</f>
        <v>Trenin</v>
      </c>
      <c r="D779" s="39" t="s">
        <v>2118</v>
      </c>
      <c r="E779" s="30" t="s">
        <v>23</v>
      </c>
      <c r="F779" s="35" t="s">
        <v>395</v>
      </c>
      <c r="G779" s="35" t="s">
        <v>73</v>
      </c>
      <c r="H779" s="35" t="s">
        <v>2619</v>
      </c>
      <c r="I779" s="35">
        <v>22</v>
      </c>
      <c r="J779" s="35">
        <f>VALUE(COUNTIF(Validation!$A$2:$H$47,D779))</f>
        <v>0</v>
      </c>
      <c r="K779" s="361">
        <f>IF(OR(M779="RFA",M779="UFA",M779="",M779=0),0,M779)</f>
        <v>863333</v>
      </c>
      <c r="L779" s="361">
        <f>IF(OR(N779="RFA",N779="UFA",N779="",N779=0),0,N779)</f>
        <v>0</v>
      </c>
      <c r="M779" s="358">
        <v>863333</v>
      </c>
      <c r="N779" s="358" t="s">
        <v>8</v>
      </c>
      <c r="O779" s="358">
        <v>0</v>
      </c>
      <c r="P779" s="358">
        <v>0</v>
      </c>
      <c r="Q779" s="358">
        <v>0</v>
      </c>
      <c r="R779" s="358">
        <v>0</v>
      </c>
      <c r="S779" s="358">
        <v>0</v>
      </c>
      <c r="T779" s="35">
        <f>COUNTIF(M779:S779,"&gt;0")</f>
        <v>1</v>
      </c>
      <c r="V779">
        <f t="shared" si="36"/>
        <v>1</v>
      </c>
      <c r="W779" s="35">
        <f t="shared" si="37"/>
        <v>1</v>
      </c>
      <c r="X779">
        <f t="shared" si="38"/>
        <v>0</v>
      </c>
    </row>
    <row r="780" spans="1:24" ht="15.75" x14ac:dyDescent="0.25">
      <c r="A780" t="str">
        <f>B780&amp;" "&amp;C780</f>
        <v>Zachary Magwood</v>
      </c>
      <c r="B780" t="str">
        <f>RIGHT(D780,(LEN(D780)-1)-SEARCH(",",D780,1))</f>
        <v>Zachary</v>
      </c>
      <c r="C780" t="str">
        <f>LEFT(D780,SEARCH(",",D780,1)-1)</f>
        <v>Magwood</v>
      </c>
      <c r="D780" s="39" t="s">
        <v>2116</v>
      </c>
      <c r="E780" s="30" t="s">
        <v>23</v>
      </c>
      <c r="F780" s="35" t="s">
        <v>395</v>
      </c>
      <c r="G780" s="35" t="s">
        <v>73</v>
      </c>
      <c r="H780" s="35" t="s">
        <v>2619</v>
      </c>
      <c r="I780" s="35">
        <v>21</v>
      </c>
      <c r="J780" s="35">
        <f>VALUE(COUNTIF(Validation!$A$2:$H$47,D780))</f>
        <v>0</v>
      </c>
      <c r="K780" s="361">
        <f>IF(OR(M780="RFA",M780="UFA",M780="",M780=0),0,M780)</f>
        <v>753333</v>
      </c>
      <c r="L780" s="361">
        <f>IF(OR(N780="RFA",N780="UFA",N780="",N780=0),0,N780)</f>
        <v>753333</v>
      </c>
      <c r="M780" s="358">
        <v>753333</v>
      </c>
      <c r="N780" s="358">
        <v>753333</v>
      </c>
      <c r="O780" s="358" t="s">
        <v>8</v>
      </c>
      <c r="P780" s="358">
        <v>0</v>
      </c>
      <c r="Q780" s="358">
        <v>0</v>
      </c>
      <c r="R780" s="358">
        <v>0</v>
      </c>
      <c r="S780" s="358">
        <v>0</v>
      </c>
      <c r="T780" s="35">
        <f>COUNTIF(M780:S780,"&gt;0")</f>
        <v>2</v>
      </c>
      <c r="V780">
        <f t="shared" si="36"/>
        <v>1</v>
      </c>
      <c r="W780" s="35">
        <f t="shared" si="37"/>
        <v>1</v>
      </c>
      <c r="X780">
        <f t="shared" si="38"/>
        <v>1</v>
      </c>
    </row>
    <row r="781" spans="1:24" ht="15.75" x14ac:dyDescent="0.25">
      <c r="A781" t="str">
        <f>B781&amp;" "&amp;C781</f>
        <v>Miikka Salomäki</v>
      </c>
      <c r="B781" t="str">
        <f>RIGHT(D781,(LEN(D781)-1)-SEARCH(",",D781,1))</f>
        <v>Miikka</v>
      </c>
      <c r="C781" t="str">
        <f>LEFT(D781,SEARCH(",",D781,1)-1)</f>
        <v>Salomäki</v>
      </c>
      <c r="D781" s="39" t="s">
        <v>2105</v>
      </c>
      <c r="E781" s="30" t="s">
        <v>23</v>
      </c>
      <c r="F781" s="35">
        <v>0</v>
      </c>
      <c r="G781" s="35" t="s">
        <v>2615</v>
      </c>
      <c r="H781" s="35" t="s">
        <v>2612</v>
      </c>
      <c r="I781" s="35">
        <v>26</v>
      </c>
      <c r="J781" s="35">
        <f>VALUE(COUNTIF(Validation!$A$2:$H$47,D781))</f>
        <v>0</v>
      </c>
      <c r="K781" s="361">
        <f>IF(OR(M781="RFA",M781="UFA",M781="",M781=0),0,M781)</f>
        <v>750000</v>
      </c>
      <c r="L781" s="361">
        <f>IF(OR(N781="RFA",N781="UFA",N781="",N781=0),0,N781)</f>
        <v>0</v>
      </c>
      <c r="M781" s="358">
        <v>750000</v>
      </c>
      <c r="N781" s="358" t="s">
        <v>7</v>
      </c>
      <c r="O781" s="358">
        <v>0</v>
      </c>
      <c r="P781" s="358">
        <v>0</v>
      </c>
      <c r="Q781" s="358">
        <v>0</v>
      </c>
      <c r="R781" s="358">
        <v>0</v>
      </c>
      <c r="S781" s="358">
        <v>0</v>
      </c>
      <c r="T781" s="35">
        <f>COUNTIF(M781:S781,"&gt;0")</f>
        <v>1</v>
      </c>
      <c r="V781">
        <f t="shared" si="36"/>
        <v>1</v>
      </c>
      <c r="W781" s="35">
        <f t="shared" si="37"/>
        <v>0</v>
      </c>
      <c r="X781">
        <f t="shared" si="38"/>
        <v>0</v>
      </c>
    </row>
    <row r="782" spans="1:24" ht="15.75" x14ac:dyDescent="0.25">
      <c r="A782" t="str">
        <f>B782&amp;" "&amp;C782</f>
        <v>Mathieu Olivier</v>
      </c>
      <c r="B782" t="str">
        <f>RIGHT(D782,(LEN(D782)-1)-SEARCH(",",D782,1))</f>
        <v>Mathieu</v>
      </c>
      <c r="C782" t="str">
        <f>LEFT(D782,SEARCH(",",D782,1)-1)</f>
        <v>Olivier</v>
      </c>
      <c r="D782" s="39" t="s">
        <v>2702</v>
      </c>
      <c r="E782" s="30" t="s">
        <v>23</v>
      </c>
      <c r="F782" s="35" t="s">
        <v>395</v>
      </c>
      <c r="G782" s="35" t="s">
        <v>2611</v>
      </c>
      <c r="H782" s="35" t="s">
        <v>2619</v>
      </c>
      <c r="I782" s="35">
        <v>22</v>
      </c>
      <c r="J782" s="35">
        <f>VALUE(COUNTIF(Validation!$A$2:$H$47,D782))</f>
        <v>0</v>
      </c>
      <c r="K782" s="361">
        <f>IF(OR(M782="RFA",M782="UFA",M782="",M782=0),0,M782)</f>
        <v>730000</v>
      </c>
      <c r="L782" s="361">
        <f>IF(OR(N782="RFA",N782="UFA",N782="",N782=0),0,N782)</f>
        <v>730000</v>
      </c>
      <c r="M782" s="358">
        <v>730000</v>
      </c>
      <c r="N782" s="358">
        <v>730000</v>
      </c>
      <c r="O782" s="358" t="s">
        <v>8</v>
      </c>
      <c r="P782" s="358">
        <v>0</v>
      </c>
      <c r="Q782" s="358">
        <v>0</v>
      </c>
      <c r="R782" s="358">
        <v>0</v>
      </c>
      <c r="S782" s="358">
        <v>0</v>
      </c>
      <c r="T782" s="35">
        <f>COUNTIF(M782:S782,"&gt;0")</f>
        <v>2</v>
      </c>
      <c r="V782">
        <f t="shared" si="36"/>
        <v>1</v>
      </c>
      <c r="W782" s="35">
        <f t="shared" si="37"/>
        <v>1</v>
      </c>
      <c r="X782">
        <f t="shared" si="38"/>
        <v>1</v>
      </c>
    </row>
    <row r="783" spans="1:24" ht="15.75" x14ac:dyDescent="0.25">
      <c r="A783" t="str">
        <f>B783&amp;" "&amp;C783</f>
        <v>Tanner Jeannot</v>
      </c>
      <c r="B783" t="str">
        <f>RIGHT(D783,(LEN(D783)-1)-SEARCH(",",D783,1))</f>
        <v>Tanner</v>
      </c>
      <c r="C783" t="str">
        <f>LEFT(D783,SEARCH(",",D783,1)-1)</f>
        <v>Jeannot</v>
      </c>
      <c r="D783" s="39" t="s">
        <v>2121</v>
      </c>
      <c r="E783" s="30" t="s">
        <v>23</v>
      </c>
      <c r="F783" s="35" t="s">
        <v>395</v>
      </c>
      <c r="G783" s="35" t="s">
        <v>2613</v>
      </c>
      <c r="H783" s="35" t="s">
        <v>2619</v>
      </c>
      <c r="I783" s="35">
        <v>22</v>
      </c>
      <c r="J783" s="35">
        <f>VALUE(COUNTIF(Validation!$A$2:$H$47,D783))</f>
        <v>0</v>
      </c>
      <c r="K783" s="361">
        <f>IF(OR(M783="RFA",M783="UFA",M783="",M783=0),0,M783)</f>
        <v>713333</v>
      </c>
      <c r="L783" s="361">
        <f>IF(OR(N783="RFA",N783="UFA",N783="",N783=0),0,N783)</f>
        <v>713333</v>
      </c>
      <c r="M783" s="358">
        <v>713333</v>
      </c>
      <c r="N783" s="358">
        <v>713333</v>
      </c>
      <c r="O783" s="358" t="s">
        <v>8</v>
      </c>
      <c r="P783" s="358">
        <v>0</v>
      </c>
      <c r="Q783" s="358">
        <v>0</v>
      </c>
      <c r="R783" s="358">
        <v>0</v>
      </c>
      <c r="S783" s="358">
        <v>0</v>
      </c>
      <c r="T783" s="35">
        <f>COUNTIF(M783:S783,"&gt;0")</f>
        <v>2</v>
      </c>
      <c r="V783">
        <f t="shared" si="36"/>
        <v>1</v>
      </c>
      <c r="W783" s="35">
        <f t="shared" si="37"/>
        <v>1</v>
      </c>
      <c r="X783">
        <f t="shared" si="38"/>
        <v>1</v>
      </c>
    </row>
    <row r="784" spans="1:24" ht="15.75" x14ac:dyDescent="0.25">
      <c r="A784" t="str">
        <f>B784&amp;" "&amp;C784</f>
        <v>Daniel Carr</v>
      </c>
      <c r="B784" t="str">
        <f>RIGHT(D784,(LEN(D784)-1)-SEARCH(",",D784,1))</f>
        <v>Daniel</v>
      </c>
      <c r="C784" t="str">
        <f>LEFT(D784,SEARCH(",",D784,1)-1)</f>
        <v>Carr</v>
      </c>
      <c r="D784" s="39" t="s">
        <v>2500</v>
      </c>
      <c r="E784" s="30" t="s">
        <v>23</v>
      </c>
      <c r="F784" s="35">
        <v>0</v>
      </c>
      <c r="G784" s="35" t="s">
        <v>2613</v>
      </c>
      <c r="H784" s="35" t="s">
        <v>2619</v>
      </c>
      <c r="I784" s="35">
        <v>27</v>
      </c>
      <c r="J784" s="35">
        <f>VALUE(COUNTIF(Validation!$A$2:$H$47,D784))</f>
        <v>0</v>
      </c>
      <c r="K784" s="361">
        <f>IF(OR(M784="RFA",M784="UFA",M784="",M784=0),0,M784)</f>
        <v>700000</v>
      </c>
      <c r="L784" s="361">
        <f>IF(OR(N784="RFA",N784="UFA",N784="",N784=0),0,N784)</f>
        <v>0</v>
      </c>
      <c r="M784" s="358">
        <v>700000</v>
      </c>
      <c r="N784" s="358" t="s">
        <v>7</v>
      </c>
      <c r="O784" s="358">
        <v>0</v>
      </c>
      <c r="P784" s="358">
        <v>0</v>
      </c>
      <c r="Q784" s="358">
        <v>0</v>
      </c>
      <c r="R784" s="358">
        <v>0</v>
      </c>
      <c r="S784" s="358">
        <v>0</v>
      </c>
      <c r="T784" s="35">
        <f>COUNTIF(M784:S784,"&gt;0")</f>
        <v>1</v>
      </c>
      <c r="V784">
        <f t="shared" si="36"/>
        <v>1</v>
      </c>
      <c r="W784" s="35">
        <f t="shared" si="37"/>
        <v>0</v>
      </c>
      <c r="X784">
        <f t="shared" si="38"/>
        <v>0</v>
      </c>
    </row>
    <row r="785" spans="1:24" ht="15.75" x14ac:dyDescent="0.25">
      <c r="A785" t="str">
        <f>B785&amp;" "&amp;C785</f>
        <v>Laurent Dauphin</v>
      </c>
      <c r="B785" t="str">
        <f>RIGHT(D785,(LEN(D785)-1)-SEARCH(",",D785,1))</f>
        <v>Laurent</v>
      </c>
      <c r="C785" t="str">
        <f>LEFT(D785,SEARCH(",",D785,1)-1)</f>
        <v>Dauphin</v>
      </c>
      <c r="D785" s="39" t="s">
        <v>2263</v>
      </c>
      <c r="E785" s="30" t="s">
        <v>23</v>
      </c>
      <c r="F785" s="35">
        <v>0</v>
      </c>
      <c r="G785" s="35" t="s">
        <v>2627</v>
      </c>
      <c r="H785" s="35" t="s">
        <v>2619</v>
      </c>
      <c r="I785" s="35">
        <v>24</v>
      </c>
      <c r="J785" s="35">
        <f>VALUE(COUNTIF(Validation!$A$2:$H$47,D785))</f>
        <v>0</v>
      </c>
      <c r="K785" s="361">
        <f>IF(OR(M785="RFA",M785="UFA",M785="",M785=0),0,M785)</f>
        <v>700000</v>
      </c>
      <c r="L785" s="361">
        <f>IF(OR(N785="RFA",N785="UFA",N785="",N785=0),0,N785)</f>
        <v>0</v>
      </c>
      <c r="M785" s="358">
        <v>700000</v>
      </c>
      <c r="N785" s="358" t="s">
        <v>8</v>
      </c>
      <c r="O785" s="358">
        <v>0</v>
      </c>
      <c r="P785" s="358">
        <v>0</v>
      </c>
      <c r="Q785" s="358">
        <v>0</v>
      </c>
      <c r="R785" s="358">
        <v>0</v>
      </c>
      <c r="S785" s="358">
        <v>0</v>
      </c>
      <c r="T785" s="35">
        <f>COUNTIF(M785:S785,"&gt;0")</f>
        <v>1</v>
      </c>
      <c r="V785">
        <f t="shared" si="36"/>
        <v>1</v>
      </c>
      <c r="W785" s="35">
        <f t="shared" si="37"/>
        <v>0</v>
      </c>
      <c r="X785">
        <f t="shared" si="38"/>
        <v>0</v>
      </c>
    </row>
    <row r="786" spans="1:24" ht="15.75" x14ac:dyDescent="0.25">
      <c r="A786" t="str">
        <f>B786&amp;" "&amp;C786</f>
        <v>Jarred Tinordi</v>
      </c>
      <c r="B786" t="str">
        <f>RIGHT(D786,(LEN(D786)-1)-SEARCH(",",D786,1))</f>
        <v>Jarred</v>
      </c>
      <c r="C786" t="str">
        <f>LEFT(D786,SEARCH(",",D786,1)-1)</f>
        <v>Tinordi</v>
      </c>
      <c r="D786" s="39" t="s">
        <v>2128</v>
      </c>
      <c r="E786" s="30" t="s">
        <v>23</v>
      </c>
      <c r="F786" s="35">
        <v>0</v>
      </c>
      <c r="G786" s="35" t="s">
        <v>2618</v>
      </c>
      <c r="H786" s="35" t="s">
        <v>2619</v>
      </c>
      <c r="I786" s="35">
        <v>27</v>
      </c>
      <c r="J786" s="35">
        <f>VALUE(COUNTIF(Validation!$A$2:$H$47,D786))</f>
        <v>0</v>
      </c>
      <c r="K786" s="361">
        <f>IF(OR(M786="RFA",M786="UFA",M786="",M786=0),0,M786)</f>
        <v>700000</v>
      </c>
      <c r="L786" s="361">
        <f>IF(OR(N786="RFA",N786="UFA",N786="",N786=0),0,N786)</f>
        <v>700000</v>
      </c>
      <c r="M786" s="358">
        <v>700000</v>
      </c>
      <c r="N786" s="358">
        <v>700000</v>
      </c>
      <c r="O786" s="358" t="s">
        <v>7</v>
      </c>
      <c r="P786" s="358">
        <v>0</v>
      </c>
      <c r="Q786" s="358">
        <v>0</v>
      </c>
      <c r="R786" s="358">
        <v>0</v>
      </c>
      <c r="S786" s="358">
        <v>0</v>
      </c>
      <c r="T786" s="35">
        <f>COUNTIF(M786:S786,"&gt;0")</f>
        <v>2</v>
      </c>
      <c r="V786">
        <f t="shared" si="36"/>
        <v>1</v>
      </c>
      <c r="W786" s="35">
        <f t="shared" si="37"/>
        <v>0</v>
      </c>
      <c r="X786">
        <f t="shared" si="38"/>
        <v>1</v>
      </c>
    </row>
    <row r="787" spans="1:24" ht="15.75" x14ac:dyDescent="0.25">
      <c r="A787" t="str">
        <f>B787&amp;" "&amp;C787</f>
        <v>Troy Grosenick</v>
      </c>
      <c r="B787" t="str">
        <f>RIGHT(D787,(LEN(D787)-1)-SEARCH(",",D787,1))</f>
        <v>Troy</v>
      </c>
      <c r="C787" t="str">
        <f>LEFT(D787,SEARCH(",",D787,1)-1)</f>
        <v>Grosenick</v>
      </c>
      <c r="D787" s="39" t="s">
        <v>2127</v>
      </c>
      <c r="E787" s="30" t="s">
        <v>23</v>
      </c>
      <c r="F787" s="35">
        <v>0</v>
      </c>
      <c r="G787" s="35" t="s">
        <v>128</v>
      </c>
      <c r="H787" s="35" t="s">
        <v>2619</v>
      </c>
      <c r="I787" s="35">
        <v>29</v>
      </c>
      <c r="J787" s="35">
        <f>VALUE(COUNTIF(Validation!$A$2:$H$47,D787))</f>
        <v>0</v>
      </c>
      <c r="K787" s="361">
        <f>IF(OR(M787="RFA",M787="UFA",M787="",M787=0),0,M787)</f>
        <v>700000</v>
      </c>
      <c r="L787" s="361">
        <f>IF(OR(N787="RFA",N787="UFA",N787="",N787=0),0,N787)</f>
        <v>0</v>
      </c>
      <c r="M787" s="358">
        <v>700000</v>
      </c>
      <c r="N787" s="358" t="s">
        <v>7</v>
      </c>
      <c r="O787" s="358">
        <v>0</v>
      </c>
      <c r="P787" s="358">
        <v>0</v>
      </c>
      <c r="Q787" s="358">
        <v>0</v>
      </c>
      <c r="R787" s="358">
        <v>0</v>
      </c>
      <c r="S787" s="358">
        <v>0</v>
      </c>
      <c r="T787" s="35">
        <f>COUNTIF(M787:S787,"&gt;0")</f>
        <v>1</v>
      </c>
      <c r="V787">
        <f t="shared" si="36"/>
        <v>1</v>
      </c>
      <c r="W787" s="35">
        <f t="shared" si="37"/>
        <v>0</v>
      </c>
      <c r="X787">
        <f t="shared" si="38"/>
        <v>0</v>
      </c>
    </row>
    <row r="788" spans="1:24" ht="15.75" x14ac:dyDescent="0.25">
      <c r="A788" t="str">
        <f>B788&amp;" "&amp;C788</f>
        <v>Anthony Richard</v>
      </c>
      <c r="B788" t="str">
        <f>RIGHT(D788,(LEN(D788)-1)-SEARCH(",",D788,1))</f>
        <v>Anthony</v>
      </c>
      <c r="C788" t="str">
        <f>LEFT(D788,SEARCH(",",D788,1)-1)</f>
        <v>Richard</v>
      </c>
      <c r="D788" s="39" t="s">
        <v>2123</v>
      </c>
      <c r="E788" s="30" t="s">
        <v>23</v>
      </c>
      <c r="F788" s="35" t="s">
        <v>412</v>
      </c>
      <c r="G788" s="35" t="s">
        <v>73</v>
      </c>
      <c r="H788" s="35" t="s">
        <v>2619</v>
      </c>
      <c r="I788" s="35">
        <v>22</v>
      </c>
      <c r="J788" s="35">
        <f>VALUE(COUNTIF(Validation!$A$2:$H$47,D788))</f>
        <v>0</v>
      </c>
      <c r="K788" s="361">
        <f>IF(OR(M788="RFA",M788="UFA",M788="",M788=0),0,M788)</f>
        <v>691666</v>
      </c>
      <c r="L788" s="361">
        <f>IF(OR(N788="RFA",N788="UFA",N788="",N788=0),0,N788)</f>
        <v>0</v>
      </c>
      <c r="M788" s="358">
        <v>691666</v>
      </c>
      <c r="N788" s="358" t="s">
        <v>8</v>
      </c>
      <c r="O788" s="358">
        <v>0</v>
      </c>
      <c r="P788" s="358">
        <v>0</v>
      </c>
      <c r="Q788" s="358">
        <v>0</v>
      </c>
      <c r="R788" s="358">
        <v>0</v>
      </c>
      <c r="S788" s="358">
        <v>0</v>
      </c>
      <c r="T788" s="35">
        <f>COUNTIF(M788:S788,"&gt;0")</f>
        <v>1</v>
      </c>
      <c r="V788">
        <f t="shared" si="36"/>
        <v>1</v>
      </c>
      <c r="W788" s="35">
        <f t="shared" si="37"/>
        <v>1</v>
      </c>
      <c r="X788">
        <f t="shared" si="38"/>
        <v>0</v>
      </c>
    </row>
    <row r="789" spans="1:24" ht="15.75" x14ac:dyDescent="0.25">
      <c r="A789" t="str">
        <f>B789&amp;" "&amp;C789</f>
        <v>Alexandre Carrier</v>
      </c>
      <c r="B789" t="str">
        <f>RIGHT(D789,(LEN(D789)-1)-SEARCH(",",D789,1))</f>
        <v>Alexandre</v>
      </c>
      <c r="C789" t="str">
        <f>LEFT(D789,SEARCH(",",D789,1)-1)</f>
        <v>Carrier</v>
      </c>
      <c r="D789" s="39" t="s">
        <v>2122</v>
      </c>
      <c r="E789" s="30" t="s">
        <v>23</v>
      </c>
      <c r="F789" s="35" t="s">
        <v>412</v>
      </c>
      <c r="G789" s="35" t="s">
        <v>82</v>
      </c>
      <c r="H789" s="35" t="s">
        <v>2619</v>
      </c>
      <c r="I789" s="35">
        <v>22</v>
      </c>
      <c r="J789" s="35">
        <f>VALUE(COUNTIF(Validation!$A$2:$H$47,D789))</f>
        <v>0</v>
      </c>
      <c r="K789" s="361">
        <f>IF(OR(M789="RFA",M789="UFA",M789="",M789=0),0,M789)</f>
        <v>691666</v>
      </c>
      <c r="L789" s="361">
        <f>IF(OR(N789="RFA",N789="UFA",N789="",N789=0),0,N789)</f>
        <v>0</v>
      </c>
      <c r="M789" s="358">
        <v>691666</v>
      </c>
      <c r="N789" s="358" t="s">
        <v>8</v>
      </c>
      <c r="O789" s="358">
        <v>0</v>
      </c>
      <c r="P789" s="358">
        <v>0</v>
      </c>
      <c r="Q789" s="358">
        <v>0</v>
      </c>
      <c r="R789" s="358">
        <v>0</v>
      </c>
      <c r="S789" s="358">
        <v>0</v>
      </c>
      <c r="T789" s="35">
        <f>COUNTIF(M789:S789,"&gt;0")</f>
        <v>1</v>
      </c>
      <c r="V789">
        <f t="shared" si="36"/>
        <v>1</v>
      </c>
      <c r="W789" s="35">
        <f t="shared" si="37"/>
        <v>1</v>
      </c>
      <c r="X789">
        <f t="shared" si="38"/>
        <v>0</v>
      </c>
    </row>
    <row r="790" spans="1:24" ht="15.75" x14ac:dyDescent="0.25">
      <c r="A790" t="str">
        <f>B790&amp;" "&amp;C790</f>
        <v>Yannick Weber</v>
      </c>
      <c r="B790" t="str">
        <f>RIGHT(D790,(LEN(D790)-1)-SEARCH(",",D790,1))</f>
        <v>Yannick</v>
      </c>
      <c r="C790" t="str">
        <f>LEFT(D790,SEARCH(",",D790,1)-1)</f>
        <v>Weber</v>
      </c>
      <c r="D790" s="39" t="s">
        <v>2109</v>
      </c>
      <c r="E790" s="30" t="s">
        <v>23</v>
      </c>
      <c r="F790" s="35">
        <v>0</v>
      </c>
      <c r="G790" s="35" t="s">
        <v>2617</v>
      </c>
      <c r="H790" s="35" t="s">
        <v>2612</v>
      </c>
      <c r="I790" s="35">
        <v>30</v>
      </c>
      <c r="J790" s="35">
        <f>VALUE(COUNTIF(Validation!$A$2:$H$47,D790))</f>
        <v>0</v>
      </c>
      <c r="K790" s="361">
        <f>IF(OR(M790="RFA",M790="UFA",M790="",M790=0),0,M790)</f>
        <v>675000</v>
      </c>
      <c r="L790" s="361">
        <f>IF(OR(N790="RFA",N790="UFA",N790="",N790=0),0,N790)</f>
        <v>0</v>
      </c>
      <c r="M790" s="358">
        <v>675000</v>
      </c>
      <c r="N790" s="358" t="s">
        <v>7</v>
      </c>
      <c r="O790" s="358">
        <v>0</v>
      </c>
      <c r="P790" s="358">
        <v>0</v>
      </c>
      <c r="Q790" s="358">
        <v>0</v>
      </c>
      <c r="R790" s="358">
        <v>0</v>
      </c>
      <c r="S790" s="358">
        <v>0</v>
      </c>
      <c r="T790" s="35">
        <f>COUNTIF(M790:S790,"&gt;0")</f>
        <v>1</v>
      </c>
      <c r="V790">
        <f t="shared" si="36"/>
        <v>1</v>
      </c>
      <c r="W790" s="35">
        <f t="shared" si="37"/>
        <v>0</v>
      </c>
      <c r="X790">
        <f t="shared" si="38"/>
        <v>0</v>
      </c>
    </row>
    <row r="791" spans="1:24" ht="15.75" x14ac:dyDescent="0.25">
      <c r="A791" t="str">
        <f>B791&amp;" "&amp;C791</f>
        <v>Matt Irwin</v>
      </c>
      <c r="B791" t="str">
        <f>RIGHT(D791,(LEN(D791)-1)-SEARCH(",",D791,1))</f>
        <v>Matt</v>
      </c>
      <c r="C791" t="str">
        <f>LEFT(D791,SEARCH(",",D791,1)-1)</f>
        <v>Irwin</v>
      </c>
      <c r="D791" s="39" t="s">
        <v>2110</v>
      </c>
      <c r="E791" s="30" t="s">
        <v>23</v>
      </c>
      <c r="F791" s="35">
        <v>0</v>
      </c>
      <c r="G791" s="35" t="s">
        <v>2617</v>
      </c>
      <c r="H791" s="35" t="s">
        <v>2612</v>
      </c>
      <c r="I791" s="35">
        <v>31</v>
      </c>
      <c r="J791" s="35">
        <f>VALUE(COUNTIF(Validation!$A$2:$H$47,D791))</f>
        <v>0</v>
      </c>
      <c r="K791" s="361">
        <f>IF(OR(M791="RFA",M791="UFA",M791="",M791=0),0,M791)</f>
        <v>675000</v>
      </c>
      <c r="L791" s="361">
        <f>IF(OR(N791="RFA",N791="UFA",N791="",N791=0),0,N791)</f>
        <v>0</v>
      </c>
      <c r="M791" s="358">
        <v>675000</v>
      </c>
      <c r="N791" s="358" t="s">
        <v>7</v>
      </c>
      <c r="O791" s="358">
        <v>0</v>
      </c>
      <c r="P791" s="358">
        <v>0</v>
      </c>
      <c r="Q791" s="358">
        <v>0</v>
      </c>
      <c r="R791" s="358">
        <v>0</v>
      </c>
      <c r="S791" s="358">
        <v>0</v>
      </c>
      <c r="T791" s="35">
        <f>COUNTIF(M791:S791,"&gt;0")</f>
        <v>1</v>
      </c>
      <c r="V791">
        <f t="shared" si="36"/>
        <v>1</v>
      </c>
      <c r="W791" s="35">
        <f t="shared" si="37"/>
        <v>0</v>
      </c>
      <c r="X791">
        <f t="shared" si="38"/>
        <v>0</v>
      </c>
    </row>
    <row r="792" spans="1:24" ht="15.75" x14ac:dyDescent="0.25">
      <c r="A792" t="str">
        <f>B792&amp;" "&amp;C792</f>
        <v>Colin Blackwell</v>
      </c>
      <c r="B792" t="str">
        <f>RIGHT(D792,(LEN(D792)-1)-SEARCH(",",D792,1))</f>
        <v>Colin</v>
      </c>
      <c r="C792" t="str">
        <f>LEFT(D792,SEARCH(",",D792,1)-1)</f>
        <v>Blackwell</v>
      </c>
      <c r="D792" s="39" t="s">
        <v>2124</v>
      </c>
      <c r="E792" s="30" t="s">
        <v>23</v>
      </c>
      <c r="F792" s="35">
        <v>0</v>
      </c>
      <c r="G792" s="35" t="s">
        <v>73</v>
      </c>
      <c r="H792" s="35" t="s">
        <v>2619</v>
      </c>
      <c r="I792" s="35">
        <v>26</v>
      </c>
      <c r="J792" s="35">
        <f>VALUE(COUNTIF(Validation!$A$2:$H$47,D792))</f>
        <v>0</v>
      </c>
      <c r="K792" s="361">
        <f>IF(OR(M792="RFA",M792="UFA",M792="",M792=0),0,M792)</f>
        <v>675000</v>
      </c>
      <c r="L792" s="361">
        <f>IF(OR(N792="RFA",N792="UFA",N792="",N792=0),0,N792)</f>
        <v>0</v>
      </c>
      <c r="M792" s="358">
        <v>675000</v>
      </c>
      <c r="N792" s="358" t="s">
        <v>7</v>
      </c>
      <c r="O792" s="358">
        <v>0</v>
      </c>
      <c r="P792" s="358">
        <v>0</v>
      </c>
      <c r="Q792" s="358">
        <v>0</v>
      </c>
      <c r="R792" s="358">
        <v>0</v>
      </c>
      <c r="S792" s="358">
        <v>0</v>
      </c>
      <c r="T792" s="35">
        <f>COUNTIF(M792:S792,"&gt;0")</f>
        <v>1</v>
      </c>
      <c r="V792">
        <f t="shared" si="36"/>
        <v>1</v>
      </c>
      <c r="W792" s="35">
        <f t="shared" si="37"/>
        <v>0</v>
      </c>
      <c r="X792">
        <f t="shared" si="38"/>
        <v>0</v>
      </c>
    </row>
    <row r="793" spans="1:24" ht="15.75" x14ac:dyDescent="0.25">
      <c r="A793" t="str">
        <f>B793&amp;" "&amp;C793</f>
        <v>Matt Donovan</v>
      </c>
      <c r="B793" t="str">
        <f>RIGHT(D793,(LEN(D793)-1)-SEARCH(",",D793,1))</f>
        <v>Matt</v>
      </c>
      <c r="C793" t="str">
        <f>LEFT(D793,SEARCH(",",D793,1)-1)</f>
        <v>Donovan</v>
      </c>
      <c r="D793" s="39" t="s">
        <v>2705</v>
      </c>
      <c r="E793" s="30" t="s">
        <v>23</v>
      </c>
      <c r="F793" s="35">
        <v>0</v>
      </c>
      <c r="G793" s="35" t="s">
        <v>2618</v>
      </c>
      <c r="H793" s="35" t="s">
        <v>2619</v>
      </c>
      <c r="I793" s="35">
        <v>29</v>
      </c>
      <c r="J793" s="35">
        <f>VALUE(COUNTIF(Validation!$A$2:$H$47,D793))</f>
        <v>0</v>
      </c>
      <c r="K793" s="361">
        <f>IF(OR(M793="RFA",M793="UFA",M793="",M793=0),0,M793)</f>
        <v>675000</v>
      </c>
      <c r="L793" s="361">
        <f>IF(OR(N793="RFA",N793="UFA",N793="",N793=0),0,N793)</f>
        <v>0</v>
      </c>
      <c r="M793" s="358">
        <v>675000</v>
      </c>
      <c r="N793" s="358" t="s">
        <v>7</v>
      </c>
      <c r="O793" s="358">
        <v>0</v>
      </c>
      <c r="P793" s="358">
        <v>0</v>
      </c>
      <c r="Q793" s="358">
        <v>0</v>
      </c>
      <c r="R793" s="358">
        <v>0</v>
      </c>
      <c r="S793" s="358">
        <v>0</v>
      </c>
      <c r="T793" s="35">
        <f>COUNTIF(M793:S793,"&gt;0")</f>
        <v>1</v>
      </c>
      <c r="V793">
        <f t="shared" si="36"/>
        <v>1</v>
      </c>
      <c r="W793" s="35">
        <f t="shared" si="37"/>
        <v>0</v>
      </c>
      <c r="X793">
        <f t="shared" si="38"/>
        <v>0</v>
      </c>
    </row>
    <row r="794" spans="1:24" ht="15.75" x14ac:dyDescent="0.25">
      <c r="A794" t="str">
        <f>B794&amp;" "&amp;C794</f>
        <v>Frédérick Gaudreau</v>
      </c>
      <c r="B794" t="str">
        <f>RIGHT(D794,(LEN(D794)-1)-SEARCH(",",D794,1))</f>
        <v>Frédérick</v>
      </c>
      <c r="C794" t="str">
        <f>LEFT(D794,SEARCH(",",D794,1)-1)</f>
        <v>Gaudreau</v>
      </c>
      <c r="D794" s="39" t="s">
        <v>2125</v>
      </c>
      <c r="E794" s="30" t="s">
        <v>23</v>
      </c>
      <c r="F794" s="35">
        <v>0</v>
      </c>
      <c r="G794" s="35" t="s">
        <v>73</v>
      </c>
      <c r="H794" s="35" t="s">
        <v>2612</v>
      </c>
      <c r="I794" s="35">
        <v>26</v>
      </c>
      <c r="J794" s="35">
        <f>VALUE(COUNTIF(Validation!$A$2:$H$47,D794))</f>
        <v>0</v>
      </c>
      <c r="K794" s="361">
        <f>IF(OR(M794="RFA",M794="UFA",M794="",M794=0),0,M794)</f>
        <v>666666</v>
      </c>
      <c r="L794" s="361">
        <f>IF(OR(N794="RFA",N794="UFA",N794="",N794=0),0,N794)</f>
        <v>0</v>
      </c>
      <c r="M794" s="358">
        <v>666666</v>
      </c>
      <c r="N794" s="358" t="s">
        <v>7</v>
      </c>
      <c r="O794" s="358">
        <v>0</v>
      </c>
      <c r="P794" s="358">
        <v>0</v>
      </c>
      <c r="Q794" s="358">
        <v>0</v>
      </c>
      <c r="R794" s="358">
        <v>0</v>
      </c>
      <c r="S794" s="358">
        <v>0</v>
      </c>
      <c r="T794" s="35">
        <f>COUNTIF(M794:S794,"&gt;0")</f>
        <v>1</v>
      </c>
      <c r="V794">
        <f t="shared" si="36"/>
        <v>1</v>
      </c>
      <c r="W794" s="35">
        <f t="shared" si="37"/>
        <v>0</v>
      </c>
      <c r="X794">
        <f t="shared" si="38"/>
        <v>0</v>
      </c>
    </row>
    <row r="795" spans="1:24" ht="15.75" x14ac:dyDescent="0.25">
      <c r="A795" t="str">
        <f>B795&amp;" "&amp;C795</f>
        <v>Rocco Grimaldi</v>
      </c>
      <c r="B795" t="str">
        <f>RIGHT(D795,(LEN(D795)-1)-SEARCH(",",D795,1))</f>
        <v>Rocco</v>
      </c>
      <c r="C795" t="str">
        <f>LEFT(D795,SEARCH(",",D795,1)-1)</f>
        <v>Grimaldi</v>
      </c>
      <c r="D795" s="39" t="s">
        <v>2126</v>
      </c>
      <c r="E795" s="30" t="s">
        <v>23</v>
      </c>
      <c r="F795" s="35">
        <v>0</v>
      </c>
      <c r="G795" s="9" t="s">
        <v>2611</v>
      </c>
      <c r="H795" s="9" t="s">
        <v>2612</v>
      </c>
      <c r="I795" s="9">
        <v>26</v>
      </c>
      <c r="J795" s="35">
        <f>VALUE(COUNTIF(Validation!$A$2:$H$47,D795))</f>
        <v>0</v>
      </c>
      <c r="K795" s="361">
        <f>IF(OR(M795="RFA",M795="UFA",M795="",M795=0),0,M795)</f>
        <v>0</v>
      </c>
      <c r="L795" s="361">
        <f>IF(OR(N795="RFA",N795="UFA",N795="",N795=0),0,N795)</f>
        <v>0</v>
      </c>
      <c r="M795" s="358" t="s">
        <v>8</v>
      </c>
      <c r="N795" s="358">
        <v>0</v>
      </c>
      <c r="O795" s="358">
        <v>0</v>
      </c>
      <c r="P795" s="358">
        <v>0</v>
      </c>
      <c r="Q795" s="358">
        <v>0</v>
      </c>
      <c r="R795" s="358">
        <v>0</v>
      </c>
      <c r="S795" s="358">
        <v>0</v>
      </c>
      <c r="T795" s="35">
        <f>COUNTIF(M795:S795,"&gt;0")</f>
        <v>0</v>
      </c>
      <c r="V795">
        <f t="shared" si="36"/>
        <v>1</v>
      </c>
      <c r="W795" s="35">
        <f t="shared" si="37"/>
        <v>0</v>
      </c>
      <c r="X795">
        <f t="shared" si="38"/>
        <v>1</v>
      </c>
    </row>
    <row r="796" spans="1:24" ht="15.75" x14ac:dyDescent="0.25">
      <c r="A796" t="str">
        <f>B796&amp;" "&amp;C796</f>
        <v>Colton Sissons</v>
      </c>
      <c r="B796" t="str">
        <f>RIGHT(D796,(LEN(D796)-1)-SEARCH(",",D796,1))</f>
        <v>Colton</v>
      </c>
      <c r="C796" t="str">
        <f>LEFT(D796,SEARCH(",",D796,1)-1)</f>
        <v>Sissons</v>
      </c>
      <c r="D796" s="39" t="s">
        <v>2106</v>
      </c>
      <c r="E796" s="30" t="s">
        <v>23</v>
      </c>
      <c r="F796" s="35">
        <v>0</v>
      </c>
      <c r="G796" s="9" t="s">
        <v>2627</v>
      </c>
      <c r="H796" s="9" t="s">
        <v>2612</v>
      </c>
      <c r="I796" s="9">
        <v>25</v>
      </c>
      <c r="J796" s="35">
        <f>VALUE(COUNTIF(Validation!$A$2:$H$47,D796))</f>
        <v>0</v>
      </c>
      <c r="K796" s="361">
        <f>IF(OR(M796="RFA",M796="UFA",M796="",M796=0),0,M796)</f>
        <v>0</v>
      </c>
      <c r="L796" s="361">
        <f>IF(OR(N796="RFA",N796="UFA",N796="",N796=0),0,N796)</f>
        <v>0</v>
      </c>
      <c r="M796" s="358" t="s">
        <v>8</v>
      </c>
      <c r="N796" s="358">
        <v>0</v>
      </c>
      <c r="O796" s="358">
        <v>0</v>
      </c>
      <c r="P796" s="358">
        <v>0</v>
      </c>
      <c r="Q796" s="358">
        <v>0</v>
      </c>
      <c r="R796" s="358">
        <v>0</v>
      </c>
      <c r="S796" s="358">
        <v>0</v>
      </c>
      <c r="T796" s="35">
        <f>COUNTIF(M796:S796,"&gt;0")</f>
        <v>0</v>
      </c>
      <c r="V796">
        <f t="shared" si="36"/>
        <v>1</v>
      </c>
      <c r="W796" s="35">
        <f t="shared" si="37"/>
        <v>0</v>
      </c>
      <c r="X796">
        <f t="shared" si="38"/>
        <v>1</v>
      </c>
    </row>
    <row r="797" spans="1:24" ht="15.75" x14ac:dyDescent="0.25">
      <c r="A797" t="str">
        <f>B797&amp;" "&amp;C797</f>
        <v>P.K. Subban</v>
      </c>
      <c r="B797" t="str">
        <f>RIGHT(D797,(LEN(D797)-1)-SEARCH(",",D797,1))</f>
        <v>P.K.</v>
      </c>
      <c r="C797" t="str">
        <f>LEFT(D797,SEARCH(",",D797,1)-1)</f>
        <v>Subban</v>
      </c>
      <c r="D797" s="39" t="s">
        <v>2107</v>
      </c>
      <c r="E797" s="30" t="s">
        <v>24</v>
      </c>
      <c r="F797" s="35">
        <v>0</v>
      </c>
      <c r="G797" s="35" t="s">
        <v>2617</v>
      </c>
      <c r="H797" s="35" t="s">
        <v>2612</v>
      </c>
      <c r="I797" s="35">
        <v>30</v>
      </c>
      <c r="J797" s="35">
        <f>VALUE(COUNTIF(Validation!$A$2:$H$47,D797))</f>
        <v>0</v>
      </c>
      <c r="K797" s="361">
        <f>IF(OR(M797="RFA",M797="UFA",M797="",M797=0),0,M797)</f>
        <v>9000000</v>
      </c>
      <c r="L797" s="361">
        <f>IF(OR(N797="RFA",N797="UFA",N797="",N797=0),0,N797)</f>
        <v>9000000</v>
      </c>
      <c r="M797" s="358">
        <v>9000000</v>
      </c>
      <c r="N797" s="358">
        <v>9000000</v>
      </c>
      <c r="O797" s="358">
        <v>9000000</v>
      </c>
      <c r="P797" s="358" t="s">
        <v>7</v>
      </c>
      <c r="Q797" s="358">
        <v>0</v>
      </c>
      <c r="R797" s="358">
        <v>0</v>
      </c>
      <c r="S797" s="358">
        <v>0</v>
      </c>
      <c r="T797" s="35">
        <f>COUNTIF(M797:S797,"&gt;0")</f>
        <v>3</v>
      </c>
      <c r="V797">
        <f t="shared" si="36"/>
        <v>1</v>
      </c>
      <c r="W797" s="35">
        <f t="shared" si="37"/>
        <v>0</v>
      </c>
      <c r="X797">
        <f t="shared" si="38"/>
        <v>1</v>
      </c>
    </row>
    <row r="798" spans="1:24" ht="15.75" x14ac:dyDescent="0.25">
      <c r="A798" t="str">
        <f>B798&amp;" "&amp;C798</f>
        <v>Taylor Hall</v>
      </c>
      <c r="B798" t="str">
        <f>RIGHT(D798,(LEN(D798)-1)-SEARCH(",",D798,1))</f>
        <v>Taylor</v>
      </c>
      <c r="C798" t="str">
        <f>LEFT(D798,SEARCH(",",D798,1)-1)</f>
        <v>Hall</v>
      </c>
      <c r="D798" s="39" t="s">
        <v>1735</v>
      </c>
      <c r="E798" s="30" t="s">
        <v>24</v>
      </c>
      <c r="F798" s="35">
        <v>0</v>
      </c>
      <c r="G798" s="35" t="s">
        <v>2623</v>
      </c>
      <c r="H798" s="35" t="s">
        <v>2612</v>
      </c>
      <c r="I798" s="35">
        <v>27</v>
      </c>
      <c r="J798" s="35">
        <f>VALUE(COUNTIF(Validation!$A$2:$H$47,D798))</f>
        <v>0</v>
      </c>
      <c r="K798" s="361">
        <f>IF(OR(M798="RFA",M798="UFA",M798="",M798=0),0,M798)</f>
        <v>6000000</v>
      </c>
      <c r="L798" s="361">
        <f>IF(OR(N798="RFA",N798="UFA",N798="",N798=0),0,N798)</f>
        <v>0</v>
      </c>
      <c r="M798" s="358">
        <v>6000000</v>
      </c>
      <c r="N798" s="358" t="s">
        <v>7</v>
      </c>
      <c r="O798" s="358">
        <v>0</v>
      </c>
      <c r="P798" s="358">
        <v>0</v>
      </c>
      <c r="Q798" s="358">
        <v>0</v>
      </c>
      <c r="R798" s="358">
        <v>0</v>
      </c>
      <c r="S798" s="358">
        <v>0</v>
      </c>
      <c r="T798" s="35">
        <f>COUNTIF(M798:S798,"&gt;0")</f>
        <v>1</v>
      </c>
      <c r="V798">
        <f t="shared" si="36"/>
        <v>1</v>
      </c>
      <c r="W798" s="35">
        <f t="shared" si="37"/>
        <v>0</v>
      </c>
      <c r="X798">
        <f t="shared" si="38"/>
        <v>0</v>
      </c>
    </row>
    <row r="799" spans="1:24" ht="15.75" x14ac:dyDescent="0.25">
      <c r="A799" t="str">
        <f>B799&amp;" "&amp;C799</f>
        <v>Cory Schneider</v>
      </c>
      <c r="B799" t="str">
        <f>RIGHT(D799,(LEN(D799)-1)-SEARCH(",",D799,1))</f>
        <v>Cory</v>
      </c>
      <c r="C799" t="str">
        <f>LEFT(D799,SEARCH(",",D799,1)-1)</f>
        <v>Schneider</v>
      </c>
      <c r="D799" s="39" t="s">
        <v>1749</v>
      </c>
      <c r="E799" s="30" t="s">
        <v>24</v>
      </c>
      <c r="F799" s="35" t="s">
        <v>381</v>
      </c>
      <c r="G799" s="35" t="s">
        <v>128</v>
      </c>
      <c r="H799" s="35" t="s">
        <v>2612</v>
      </c>
      <c r="I799" s="35">
        <v>33</v>
      </c>
      <c r="J799" s="35">
        <f>VALUE(COUNTIF(Validation!$A$2:$H$47,D799))</f>
        <v>0</v>
      </c>
      <c r="K799" s="361">
        <f>IF(OR(M799="RFA",M799="UFA",M799="",M799=0),0,M799)</f>
        <v>6000000</v>
      </c>
      <c r="L799" s="361">
        <f>IF(OR(N799="RFA",N799="UFA",N799="",N799=0),0,N799)</f>
        <v>6000000</v>
      </c>
      <c r="M799" s="358">
        <v>6000000</v>
      </c>
      <c r="N799" s="358">
        <v>6000000</v>
      </c>
      <c r="O799" s="358">
        <v>6000000</v>
      </c>
      <c r="P799" s="358" t="s">
        <v>7</v>
      </c>
      <c r="Q799" s="358">
        <v>0</v>
      </c>
      <c r="R799" s="358">
        <v>0</v>
      </c>
      <c r="S799" s="358">
        <v>0</v>
      </c>
      <c r="T799" s="35">
        <f>COUNTIF(M799:S799,"&gt;0")</f>
        <v>3</v>
      </c>
      <c r="V799">
        <f t="shared" si="36"/>
        <v>1</v>
      </c>
      <c r="W799" s="35">
        <f t="shared" si="37"/>
        <v>0</v>
      </c>
      <c r="X799">
        <f t="shared" si="38"/>
        <v>1</v>
      </c>
    </row>
    <row r="800" spans="1:24" ht="15.75" x14ac:dyDescent="0.25">
      <c r="A800" t="str">
        <f>B800&amp;" "&amp;C800</f>
        <v>Travis Zajac</v>
      </c>
      <c r="B800" t="str">
        <f>RIGHT(D800,(LEN(D800)-1)-SEARCH(",",D800,1))</f>
        <v>Travis</v>
      </c>
      <c r="C800" t="str">
        <f>LEFT(D800,SEARCH(",",D800,1)-1)</f>
        <v>Zajac</v>
      </c>
      <c r="D800" s="39" t="s">
        <v>2947</v>
      </c>
      <c r="E800" s="30" t="s">
        <v>24</v>
      </c>
      <c r="F800" s="35" t="s">
        <v>381</v>
      </c>
      <c r="G800" s="35" t="s">
        <v>73</v>
      </c>
      <c r="H800" s="35" t="s">
        <v>2612</v>
      </c>
      <c r="I800" s="35">
        <v>34</v>
      </c>
      <c r="J800" s="35">
        <f>VALUE(COUNTIF(Validation!$A$2:$H$47,D800))</f>
        <v>0</v>
      </c>
      <c r="K800" s="361">
        <f>IF(OR(M800="RFA",M800="UFA",M800="",M800=0),0,M800)</f>
        <v>5750000</v>
      </c>
      <c r="L800" s="361">
        <f>IF(OR(N800="RFA",N800="UFA",N800="",N800=0),0,N800)</f>
        <v>5750000</v>
      </c>
      <c r="M800" s="358">
        <v>5750000</v>
      </c>
      <c r="N800" s="358">
        <v>5750000</v>
      </c>
      <c r="O800" s="358" t="s">
        <v>7</v>
      </c>
      <c r="P800" s="358">
        <v>0</v>
      </c>
      <c r="Q800" s="358">
        <v>0</v>
      </c>
      <c r="R800" s="358">
        <v>0</v>
      </c>
      <c r="S800" s="358">
        <v>0</v>
      </c>
      <c r="T800" s="35">
        <f>COUNTIF(M800:S800,"&gt;0")</f>
        <v>2</v>
      </c>
      <c r="V800">
        <f t="shared" si="36"/>
        <v>1</v>
      </c>
      <c r="W800" s="35">
        <f t="shared" si="37"/>
        <v>0</v>
      </c>
      <c r="X800">
        <f t="shared" si="38"/>
        <v>1</v>
      </c>
    </row>
    <row r="801" spans="1:24" ht="15.75" x14ac:dyDescent="0.25">
      <c r="A801" t="str">
        <f>B801&amp;" "&amp;C801</f>
        <v>Wayne Simmonds</v>
      </c>
      <c r="B801" t="str">
        <f>RIGHT(D801,(LEN(D801)-1)-SEARCH(",",D801,1))</f>
        <v>Wayne</v>
      </c>
      <c r="C801" t="str">
        <f>LEFT(D801,SEARCH(",",D801,1)-1)</f>
        <v>Simmonds</v>
      </c>
      <c r="D801" s="39" t="s">
        <v>2859</v>
      </c>
      <c r="E801" s="30" t="s">
        <v>24</v>
      </c>
      <c r="F801" s="35">
        <v>0</v>
      </c>
      <c r="G801" s="35" t="s">
        <v>2614</v>
      </c>
      <c r="H801" s="35" t="s">
        <v>2612</v>
      </c>
      <c r="I801" s="35">
        <v>30</v>
      </c>
      <c r="J801" s="35">
        <f>VALUE(COUNTIF(Validation!$A$2:$H$47,D801))</f>
        <v>0</v>
      </c>
      <c r="K801" s="361">
        <f>IF(OR(M801="RFA",M801="UFA",M801="",M801=0),0,M801)</f>
        <v>5000000</v>
      </c>
      <c r="L801" s="361">
        <f>IF(OR(N801="RFA",N801="UFA",N801="",N801=0),0,N801)</f>
        <v>0</v>
      </c>
      <c r="M801" s="358">
        <v>5000000</v>
      </c>
      <c r="N801" s="358" t="s">
        <v>7</v>
      </c>
      <c r="O801" s="358">
        <v>0</v>
      </c>
      <c r="P801" s="358">
        <v>0</v>
      </c>
      <c r="Q801" s="358">
        <v>0</v>
      </c>
      <c r="R801" s="358">
        <v>0</v>
      </c>
      <c r="S801" s="358">
        <v>0</v>
      </c>
      <c r="T801" s="35">
        <f>COUNTIF(M801:S801,"&gt;0")</f>
        <v>1</v>
      </c>
      <c r="V801">
        <f t="shared" si="36"/>
        <v>1</v>
      </c>
      <c r="W801" s="35">
        <f t="shared" si="37"/>
        <v>0</v>
      </c>
      <c r="X801">
        <f t="shared" si="38"/>
        <v>0</v>
      </c>
    </row>
    <row r="802" spans="1:24" ht="15.75" x14ac:dyDescent="0.25">
      <c r="A802" t="str">
        <f>B802&amp;" "&amp;C802</f>
        <v>Andy Greene</v>
      </c>
      <c r="B802" t="str">
        <f>RIGHT(D802,(LEN(D802)-1)-SEARCH(",",D802,1))</f>
        <v>Andy</v>
      </c>
      <c r="C802" t="str">
        <f>LEFT(D802,SEARCH(",",D802,1)-1)</f>
        <v>Greene</v>
      </c>
      <c r="D802" s="39" t="s">
        <v>2948</v>
      </c>
      <c r="E802" s="30" t="s">
        <v>24</v>
      </c>
      <c r="F802" s="35" t="s">
        <v>381</v>
      </c>
      <c r="G802" s="35" t="s">
        <v>2618</v>
      </c>
      <c r="H802" s="35" t="s">
        <v>2612</v>
      </c>
      <c r="I802" s="35">
        <v>36</v>
      </c>
      <c r="J802" s="35">
        <f>VALUE(COUNTIF(Validation!$A$2:$H$47,D802))</f>
        <v>0</v>
      </c>
      <c r="K802" s="361">
        <f>IF(OR(M802="RFA",M802="UFA",M802="",M802=0),0,M802)</f>
        <v>5000000</v>
      </c>
      <c r="L802" s="361">
        <f>IF(OR(N802="RFA",N802="UFA",N802="",N802=0),0,N802)</f>
        <v>0</v>
      </c>
      <c r="M802" s="358">
        <v>5000000</v>
      </c>
      <c r="N802" s="358" t="s">
        <v>7</v>
      </c>
      <c r="O802" s="358">
        <v>0</v>
      </c>
      <c r="P802" s="358">
        <v>0</v>
      </c>
      <c r="Q802" s="358">
        <v>0</v>
      </c>
      <c r="R802" s="358">
        <v>0</v>
      </c>
      <c r="S802" s="358">
        <v>0</v>
      </c>
      <c r="T802" s="35">
        <f>COUNTIF(M802:S802,"&gt;0")</f>
        <v>1</v>
      </c>
      <c r="V802">
        <f t="shared" si="36"/>
        <v>1</v>
      </c>
      <c r="W802" s="35">
        <f t="shared" si="37"/>
        <v>0</v>
      </c>
      <c r="X802">
        <f t="shared" si="38"/>
        <v>0</v>
      </c>
    </row>
    <row r="803" spans="1:24" ht="15.75" x14ac:dyDescent="0.25">
      <c r="A803" t="str">
        <f>B803&amp;" "&amp;C803</f>
        <v>Sami Vatanen</v>
      </c>
      <c r="B803" t="str">
        <f>RIGHT(D803,(LEN(D803)-1)-SEARCH(",",D803,1))</f>
        <v>Sami</v>
      </c>
      <c r="C803" t="str">
        <f>LEFT(D803,SEARCH(",",D803,1)-1)</f>
        <v>Vatanen</v>
      </c>
      <c r="D803" s="39" t="s">
        <v>1744</v>
      </c>
      <c r="E803" s="30" t="s">
        <v>24</v>
      </c>
      <c r="F803" s="35">
        <v>0</v>
      </c>
      <c r="G803" s="35" t="s">
        <v>2618</v>
      </c>
      <c r="H803" s="35" t="s">
        <v>2612</v>
      </c>
      <c r="I803" s="35">
        <v>28</v>
      </c>
      <c r="J803" s="35">
        <f>VALUE(COUNTIF(Validation!$A$2:$H$47,D803))</f>
        <v>0</v>
      </c>
      <c r="K803" s="361">
        <f>IF(OR(M803="RFA",M803="UFA",M803="",M803=0),0,M803)</f>
        <v>4875000</v>
      </c>
      <c r="L803" s="361">
        <f>IF(OR(N803="RFA",N803="UFA",N803="",N803=0),0,N803)</f>
        <v>0</v>
      </c>
      <c r="M803" s="358">
        <v>4875000</v>
      </c>
      <c r="N803" s="358" t="s">
        <v>7</v>
      </c>
      <c r="O803" s="358">
        <v>0</v>
      </c>
      <c r="P803" s="358">
        <v>0</v>
      </c>
      <c r="Q803" s="358">
        <v>0</v>
      </c>
      <c r="R803" s="358">
        <v>0</v>
      </c>
      <c r="S803" s="358">
        <v>0</v>
      </c>
      <c r="T803" s="35">
        <f>COUNTIF(M803:S803,"&gt;0")</f>
        <v>1</v>
      </c>
      <c r="V803">
        <f t="shared" si="36"/>
        <v>1</v>
      </c>
      <c r="W803" s="35">
        <f t="shared" si="37"/>
        <v>0</v>
      </c>
      <c r="X803">
        <f t="shared" si="38"/>
        <v>0</v>
      </c>
    </row>
    <row r="804" spans="1:24" ht="15.75" x14ac:dyDescent="0.25">
      <c r="A804" t="str">
        <f>B804&amp;" "&amp;C804</f>
        <v>Kyle Palmieri</v>
      </c>
      <c r="B804" t="str">
        <f>RIGHT(D804,(LEN(D804)-1)-SEARCH(",",D804,1))</f>
        <v>Kyle</v>
      </c>
      <c r="C804" t="str">
        <f>LEFT(D804,SEARCH(",",D804,1)-1)</f>
        <v>Palmieri</v>
      </c>
      <c r="D804" s="39" t="s">
        <v>1736</v>
      </c>
      <c r="E804" s="30" t="s">
        <v>24</v>
      </c>
      <c r="F804" s="35" t="s">
        <v>390</v>
      </c>
      <c r="G804" s="35" t="s">
        <v>2614</v>
      </c>
      <c r="H804" s="35" t="s">
        <v>2612</v>
      </c>
      <c r="I804" s="35">
        <v>28</v>
      </c>
      <c r="J804" s="35">
        <f>VALUE(COUNTIF(Validation!$A$2:$H$47,D804))</f>
        <v>0</v>
      </c>
      <c r="K804" s="361">
        <f>IF(OR(M804="RFA",M804="UFA",M804="",M804=0),0,M804)</f>
        <v>4650000</v>
      </c>
      <c r="L804" s="361">
        <f>IF(OR(N804="RFA",N804="UFA",N804="",N804=0),0,N804)</f>
        <v>4650000</v>
      </c>
      <c r="M804" s="358">
        <v>4650000</v>
      </c>
      <c r="N804" s="358">
        <v>4650000</v>
      </c>
      <c r="O804" s="358" t="s">
        <v>7</v>
      </c>
      <c r="P804" s="358">
        <v>0</v>
      </c>
      <c r="Q804" s="358">
        <v>0</v>
      </c>
      <c r="R804" s="358">
        <v>0</v>
      </c>
      <c r="S804" s="362">
        <v>0</v>
      </c>
      <c r="T804" s="35">
        <f>COUNTIF(M804:S804,"&gt;0")</f>
        <v>2</v>
      </c>
      <c r="V804">
        <f t="shared" si="36"/>
        <v>1</v>
      </c>
      <c r="W804" s="35">
        <f t="shared" si="37"/>
        <v>0</v>
      </c>
      <c r="X804">
        <f t="shared" si="38"/>
        <v>1</v>
      </c>
    </row>
    <row r="805" spans="1:24" ht="15.75" x14ac:dyDescent="0.25">
      <c r="A805" t="str">
        <f>B805&amp;" "&amp;C805</f>
        <v>Damon Severson</v>
      </c>
      <c r="B805" t="str">
        <f>RIGHT(D805,(LEN(D805)-1)-SEARCH(",",D805,1))</f>
        <v>Damon</v>
      </c>
      <c r="C805" t="str">
        <f>LEFT(D805,SEARCH(",",D805,1)-1)</f>
        <v>Severson</v>
      </c>
      <c r="D805" s="39" t="s">
        <v>1745</v>
      </c>
      <c r="E805" s="30" t="s">
        <v>24</v>
      </c>
      <c r="F805" s="35">
        <v>0</v>
      </c>
      <c r="G805" s="35" t="s">
        <v>2617</v>
      </c>
      <c r="H805" s="35" t="s">
        <v>2612</v>
      </c>
      <c r="I805" s="35">
        <v>24</v>
      </c>
      <c r="J805" s="35">
        <f>VALUE(COUNTIF(Validation!$A$2:$H$47,D805))</f>
        <v>0</v>
      </c>
      <c r="K805" s="361">
        <f>IF(OR(M805="RFA",M805="UFA",M805="",M805=0),0,M805)</f>
        <v>4166666</v>
      </c>
      <c r="L805" s="361">
        <f>IF(OR(N805="RFA",N805="UFA",N805="",N805=0),0,N805)</f>
        <v>4166666</v>
      </c>
      <c r="M805" s="358">
        <v>4166666</v>
      </c>
      <c r="N805" s="358">
        <v>4166666</v>
      </c>
      <c r="O805" s="358">
        <v>4166666</v>
      </c>
      <c r="P805" s="358">
        <v>4166666</v>
      </c>
      <c r="Q805" s="358" t="s">
        <v>7</v>
      </c>
      <c r="R805" s="358">
        <v>0</v>
      </c>
      <c r="S805" s="358">
        <v>0</v>
      </c>
      <c r="T805" s="35">
        <f>COUNTIF(M805:S805,"&gt;0")</f>
        <v>4</v>
      </c>
      <c r="V805">
        <f t="shared" si="36"/>
        <v>1</v>
      </c>
      <c r="W805" s="35">
        <f t="shared" si="37"/>
        <v>0</v>
      </c>
      <c r="X805">
        <f t="shared" si="38"/>
        <v>1</v>
      </c>
    </row>
    <row r="806" spans="1:24" ht="15.75" x14ac:dyDescent="0.25">
      <c r="A806" t="str">
        <f>B806&amp;" "&amp;C806</f>
        <v>Nico Hischier</v>
      </c>
      <c r="B806" t="str">
        <f>RIGHT(D806,(LEN(D806)-1)-SEARCH(",",D806,1))</f>
        <v>Nico</v>
      </c>
      <c r="C806" t="str">
        <f>LEFT(D806,SEARCH(",",D806,1)-1)</f>
        <v>Hischier</v>
      </c>
      <c r="D806" s="39" t="s">
        <v>1738</v>
      </c>
      <c r="E806" s="30" t="s">
        <v>24</v>
      </c>
      <c r="F806" s="35" t="s">
        <v>395</v>
      </c>
      <c r="G806" s="35" t="s">
        <v>73</v>
      </c>
      <c r="H806" s="35" t="s">
        <v>2612</v>
      </c>
      <c r="I806" s="35">
        <v>20</v>
      </c>
      <c r="J806" s="35">
        <f>VALUE(COUNTIF(Validation!$A$2:$H$47,D806))</f>
        <v>0</v>
      </c>
      <c r="K806" s="361">
        <f>IF(OR(M806="RFA",M806="UFA",M806="",M806=0),0,M806)</f>
        <v>3775000</v>
      </c>
      <c r="L806" s="361">
        <f>IF(OR(N806="RFA",N806="UFA",N806="",N806=0),0,N806)</f>
        <v>0</v>
      </c>
      <c r="M806" s="358">
        <v>3775000</v>
      </c>
      <c r="N806" s="358" t="s">
        <v>8</v>
      </c>
      <c r="O806" s="358">
        <v>0</v>
      </c>
      <c r="P806" s="358">
        <v>0</v>
      </c>
      <c r="Q806" s="358">
        <v>0</v>
      </c>
      <c r="R806" s="358">
        <v>0</v>
      </c>
      <c r="S806" s="358">
        <v>0</v>
      </c>
      <c r="T806" s="35">
        <f>COUNTIF(M806:S806,"&gt;0")</f>
        <v>1</v>
      </c>
      <c r="V806">
        <f t="shared" si="36"/>
        <v>1</v>
      </c>
      <c r="W806" s="35">
        <f t="shared" si="37"/>
        <v>1</v>
      </c>
      <c r="X806">
        <f t="shared" si="38"/>
        <v>0</v>
      </c>
    </row>
    <row r="807" spans="1:24" ht="15.75" x14ac:dyDescent="0.25">
      <c r="A807" t="str">
        <f>B807&amp;" "&amp;C807</f>
        <v>Miles Wood</v>
      </c>
      <c r="B807" t="str">
        <f>RIGHT(D807,(LEN(D807)-1)-SEARCH(",",D807,1))</f>
        <v>Miles</v>
      </c>
      <c r="C807" t="str">
        <f>LEFT(D807,SEARCH(",",D807,1)-1)</f>
        <v>Wood</v>
      </c>
      <c r="D807" s="39" t="s">
        <v>1743</v>
      </c>
      <c r="E807" s="30" t="s">
        <v>24</v>
      </c>
      <c r="F807" s="35">
        <v>0</v>
      </c>
      <c r="G807" s="35" t="s">
        <v>2613</v>
      </c>
      <c r="H807" s="35" t="s">
        <v>2612</v>
      </c>
      <c r="I807" s="35">
        <v>23</v>
      </c>
      <c r="J807" s="35">
        <f>VALUE(COUNTIF(Validation!$A$2:$H$47,D807))</f>
        <v>0</v>
      </c>
      <c r="K807" s="361">
        <f>IF(OR(M807="RFA",M807="UFA",M807="",M807=0),0,M807)</f>
        <v>2750000</v>
      </c>
      <c r="L807" s="361">
        <f>IF(OR(N807="RFA",N807="UFA",N807="",N807=0),0,N807)</f>
        <v>2750000</v>
      </c>
      <c r="M807" s="358">
        <v>2750000</v>
      </c>
      <c r="N807" s="358">
        <v>2750000</v>
      </c>
      <c r="O807" s="358">
        <v>2750000</v>
      </c>
      <c r="P807" s="358" t="s">
        <v>8</v>
      </c>
      <c r="Q807" s="358">
        <v>0</v>
      </c>
      <c r="R807" s="358">
        <v>0</v>
      </c>
      <c r="S807" s="358">
        <v>0</v>
      </c>
      <c r="T807" s="35">
        <f>COUNTIF(M807:S807,"&gt;0")</f>
        <v>3</v>
      </c>
      <c r="V807">
        <f t="shared" si="36"/>
        <v>1</v>
      </c>
      <c r="W807" s="35">
        <f t="shared" si="37"/>
        <v>0</v>
      </c>
      <c r="X807">
        <f t="shared" si="38"/>
        <v>1</v>
      </c>
    </row>
    <row r="808" spans="1:24" ht="15.75" x14ac:dyDescent="0.25">
      <c r="A808" t="str">
        <f>B808&amp;" "&amp;C808</f>
        <v>Blake Coleman</v>
      </c>
      <c r="B808" t="str">
        <f>RIGHT(D808,(LEN(D808)-1)-SEARCH(",",D808,1))</f>
        <v>Blake</v>
      </c>
      <c r="C808" t="str">
        <f>LEFT(D808,SEARCH(",",D808,1)-1)</f>
        <v>Coleman</v>
      </c>
      <c r="D808" s="39" t="s">
        <v>1737</v>
      </c>
      <c r="E808" s="30" t="s">
        <v>24</v>
      </c>
      <c r="F808" s="35">
        <v>0</v>
      </c>
      <c r="G808" s="35" t="s">
        <v>2676</v>
      </c>
      <c r="H808" s="35" t="s">
        <v>2612</v>
      </c>
      <c r="I808" s="35">
        <v>27</v>
      </c>
      <c r="J808" s="35">
        <f>VALUE(COUNTIF(Validation!$A$2:$H$47,D808))</f>
        <v>0</v>
      </c>
      <c r="K808" s="361">
        <f>IF(OR(M808="RFA",M808="UFA",M808="",M808=0),0,M808)</f>
        <v>1800000</v>
      </c>
      <c r="L808" s="361">
        <f>IF(OR(N808="RFA",N808="UFA",N808="",N808=0),0,N808)</f>
        <v>1800000</v>
      </c>
      <c r="M808" s="358">
        <v>1800000</v>
      </c>
      <c r="N808" s="358">
        <v>1800000</v>
      </c>
      <c r="O808" s="358" t="s">
        <v>7</v>
      </c>
      <c r="P808" s="358">
        <v>0</v>
      </c>
      <c r="Q808" s="358">
        <v>0</v>
      </c>
      <c r="R808" s="358">
        <v>0</v>
      </c>
      <c r="S808" s="358">
        <v>0</v>
      </c>
      <c r="T808" s="35">
        <f>COUNTIF(M808:S808,"&gt;0")</f>
        <v>2</v>
      </c>
      <c r="V808">
        <f t="shared" si="36"/>
        <v>1</v>
      </c>
      <c r="W808" s="35">
        <f t="shared" si="37"/>
        <v>0</v>
      </c>
      <c r="X808">
        <f t="shared" si="38"/>
        <v>1</v>
      </c>
    </row>
    <row r="809" spans="1:24" ht="15.75" x14ac:dyDescent="0.25">
      <c r="A809" t="str">
        <f>B809&amp;" "&amp;C809</f>
        <v>Michael Mcleod</v>
      </c>
      <c r="B809" t="str">
        <f>RIGHT(D809,(LEN(D809)-1)-SEARCH(",",D809,1))</f>
        <v>Michael</v>
      </c>
      <c r="C809" t="str">
        <f>LEFT(D809,SEARCH(",",D809,1)-1)</f>
        <v>Mcleod</v>
      </c>
      <c r="D809" s="39" t="s">
        <v>1752</v>
      </c>
      <c r="E809" s="30" t="s">
        <v>24</v>
      </c>
      <c r="F809" s="35" t="s">
        <v>395</v>
      </c>
      <c r="G809" s="35" t="s">
        <v>73</v>
      </c>
      <c r="H809" s="35" t="s">
        <v>2619</v>
      </c>
      <c r="I809" s="35">
        <v>21</v>
      </c>
      <c r="J809" s="35">
        <f>VALUE(COUNTIF(Validation!$A$2:$H$47,D809))</f>
        <v>0</v>
      </c>
      <c r="K809" s="361">
        <f>IF(OR(M809="RFA",M809="UFA",M809="",M809=0),0,M809)</f>
        <v>1363333</v>
      </c>
      <c r="L809" s="361">
        <f>IF(OR(N809="RFA",N809="UFA",N809="",N809=0),0,N809)</f>
        <v>1363333</v>
      </c>
      <c r="M809" s="358">
        <v>1363333</v>
      </c>
      <c r="N809" s="358">
        <v>1363333</v>
      </c>
      <c r="O809" s="358" t="s">
        <v>8</v>
      </c>
      <c r="P809" s="358">
        <v>0</v>
      </c>
      <c r="Q809" s="358">
        <v>0</v>
      </c>
      <c r="R809" s="358">
        <v>0</v>
      </c>
      <c r="S809" s="358">
        <v>0</v>
      </c>
      <c r="T809" s="35">
        <f>COUNTIF(M809:S809,"&gt;0")</f>
        <v>2</v>
      </c>
      <c r="V809">
        <f t="shared" si="36"/>
        <v>1</v>
      </c>
      <c r="W809" s="35">
        <f t="shared" si="37"/>
        <v>1</v>
      </c>
      <c r="X809">
        <f t="shared" si="38"/>
        <v>1</v>
      </c>
    </row>
    <row r="810" spans="1:24" ht="15.75" x14ac:dyDescent="0.25">
      <c r="A810" t="str">
        <f>B810&amp;" "&amp;C810</f>
        <v>Ty Smith</v>
      </c>
      <c r="B810" t="str">
        <f>RIGHT(D810,(LEN(D810)-1)-SEARCH(",",D810,1))</f>
        <v>Ty</v>
      </c>
      <c r="C810" t="str">
        <f>LEFT(D810,SEARCH(",",D810,1)-1)</f>
        <v>Smith</v>
      </c>
      <c r="D810" s="39" t="s">
        <v>1751</v>
      </c>
      <c r="E810" s="30" t="s">
        <v>24</v>
      </c>
      <c r="F810" s="35" t="s">
        <v>397</v>
      </c>
      <c r="G810" s="35" t="s">
        <v>2618</v>
      </c>
      <c r="H810" s="35" t="s">
        <v>398</v>
      </c>
      <c r="I810" s="35">
        <v>19</v>
      </c>
      <c r="J810" s="35">
        <f>VALUE(COUNTIF(Validation!$A$2:$H$47,D810))</f>
        <v>0</v>
      </c>
      <c r="K810" s="361">
        <f>IF(OR(M810="RFA",M810="UFA",M810="",M810=0),0,M810)</f>
        <v>1294167</v>
      </c>
      <c r="L810" s="361">
        <f>IF(OR(N810="RFA",N810="UFA",N810="",N810=0),0,N810)</f>
        <v>1294167</v>
      </c>
      <c r="M810" s="358">
        <v>1294167</v>
      </c>
      <c r="N810" s="358">
        <v>1294167</v>
      </c>
      <c r="O810" s="358">
        <v>1294167</v>
      </c>
      <c r="P810" s="358" t="s">
        <v>8</v>
      </c>
      <c r="Q810" s="358">
        <v>0</v>
      </c>
      <c r="R810" s="358">
        <v>0</v>
      </c>
      <c r="S810" s="358">
        <v>0</v>
      </c>
      <c r="T810" s="35">
        <f>COUNTIF(M810:S810,"&gt;0")</f>
        <v>3</v>
      </c>
      <c r="V810">
        <f t="shared" si="36"/>
        <v>1</v>
      </c>
      <c r="W810" s="35">
        <f t="shared" si="37"/>
        <v>1</v>
      </c>
      <c r="X810">
        <f t="shared" si="38"/>
        <v>1</v>
      </c>
    </row>
    <row r="811" spans="1:24" ht="15.75" x14ac:dyDescent="0.25">
      <c r="A811" t="str">
        <f>B811&amp;" "&amp;C811</f>
        <v>Blake Speers</v>
      </c>
      <c r="B811" t="str">
        <f>RIGHT(D811,(LEN(D811)-1)-SEARCH(",",D811,1))</f>
        <v>Blake</v>
      </c>
      <c r="C811" t="str">
        <f>LEFT(D811,SEARCH(",",D811,1)-1)</f>
        <v>Speers</v>
      </c>
      <c r="D811" s="39" t="s">
        <v>1757</v>
      </c>
      <c r="E811" s="30" t="s">
        <v>24</v>
      </c>
      <c r="F811" s="35" t="s">
        <v>395</v>
      </c>
      <c r="G811" s="35" t="s">
        <v>73</v>
      </c>
      <c r="H811" s="35" t="s">
        <v>2619</v>
      </c>
      <c r="I811" s="35">
        <v>22</v>
      </c>
      <c r="J811" s="35">
        <f>VALUE(COUNTIF(Validation!$A$2:$H$47,D811))</f>
        <v>0</v>
      </c>
      <c r="K811" s="361">
        <f>IF(OR(M811="RFA",M811="UFA",M811="",M811=0),0,M811)</f>
        <v>935833</v>
      </c>
      <c r="L811" s="361">
        <f>IF(OR(N811="RFA",N811="UFA",N811="",N811=0),0,N811)</f>
        <v>0</v>
      </c>
      <c r="M811" s="358">
        <v>935833</v>
      </c>
      <c r="N811" s="358" t="s">
        <v>8</v>
      </c>
      <c r="O811" s="358">
        <v>0</v>
      </c>
      <c r="P811" s="358">
        <v>0</v>
      </c>
      <c r="Q811" s="358">
        <v>0</v>
      </c>
      <c r="R811" s="358">
        <v>0</v>
      </c>
      <c r="S811" s="358">
        <v>0</v>
      </c>
      <c r="T811" s="35">
        <f>COUNTIF(M811:S811,"&gt;0")</f>
        <v>1</v>
      </c>
      <c r="V811">
        <f t="shared" si="36"/>
        <v>1</v>
      </c>
      <c r="W811" s="35">
        <f t="shared" si="37"/>
        <v>1</v>
      </c>
      <c r="X811">
        <f t="shared" si="38"/>
        <v>0</v>
      </c>
    </row>
    <row r="812" spans="1:24" ht="15.75" x14ac:dyDescent="0.25">
      <c r="A812" t="str">
        <f>B812&amp;" "&amp;C812</f>
        <v>Colton White</v>
      </c>
      <c r="B812" t="str">
        <f>RIGHT(D812,(LEN(D812)-1)-SEARCH(",",D812,1))</f>
        <v>Colton</v>
      </c>
      <c r="C812" t="str">
        <f>LEFT(D812,SEARCH(",",D812,1)-1)</f>
        <v>White</v>
      </c>
      <c r="D812" s="39" t="s">
        <v>1758</v>
      </c>
      <c r="E812" s="30" t="s">
        <v>24</v>
      </c>
      <c r="F812" s="35" t="s">
        <v>395</v>
      </c>
      <c r="G812" s="35" t="s">
        <v>82</v>
      </c>
      <c r="H812" s="35" t="s">
        <v>2619</v>
      </c>
      <c r="I812" s="35">
        <v>22</v>
      </c>
      <c r="J812" s="35">
        <f>VALUE(COUNTIF(Validation!$A$2:$H$47,D812))</f>
        <v>0</v>
      </c>
      <c r="K812" s="361">
        <f>IF(OR(M812="RFA",M812="UFA",M812="",M812=0),0,M812)</f>
        <v>935833</v>
      </c>
      <c r="L812" s="361">
        <f>IF(OR(N812="RFA",N812="UFA",N812="",N812=0),0,N812)</f>
        <v>0</v>
      </c>
      <c r="M812" s="358">
        <v>935833</v>
      </c>
      <c r="N812" s="358" t="s">
        <v>8</v>
      </c>
      <c r="O812" s="358">
        <v>0</v>
      </c>
      <c r="P812" s="358">
        <v>0</v>
      </c>
      <c r="Q812" s="358">
        <v>0</v>
      </c>
      <c r="R812" s="358">
        <v>0</v>
      </c>
      <c r="S812" s="358">
        <v>0</v>
      </c>
      <c r="T812" s="35">
        <f>COUNTIF(M812:S812,"&gt;0")</f>
        <v>1</v>
      </c>
      <c r="V812">
        <f t="shared" si="36"/>
        <v>1</v>
      </c>
      <c r="W812" s="35">
        <f t="shared" si="37"/>
        <v>1</v>
      </c>
      <c r="X812">
        <f t="shared" si="38"/>
        <v>0</v>
      </c>
    </row>
    <row r="813" spans="1:24" ht="15.75" x14ac:dyDescent="0.25">
      <c r="A813" t="str">
        <f>B813&amp;" "&amp;C813</f>
        <v>Joseph Anderson</v>
      </c>
      <c r="B813" t="str">
        <f>RIGHT(D813,(LEN(D813)-1)-SEARCH(",",D813,1))</f>
        <v>Joseph</v>
      </c>
      <c r="C813" t="str">
        <f>LEFT(D813,SEARCH(",",D813,1)-1)</f>
        <v>Anderson</v>
      </c>
      <c r="D813" s="39" t="s">
        <v>1739</v>
      </c>
      <c r="E813" s="30" t="s">
        <v>24</v>
      </c>
      <c r="F813" s="35" t="s">
        <v>395</v>
      </c>
      <c r="G813" s="35" t="s">
        <v>2611</v>
      </c>
      <c r="H813" s="35" t="s">
        <v>2619</v>
      </c>
      <c r="I813" s="35">
        <v>21</v>
      </c>
      <c r="J813" s="35">
        <f>VALUE(COUNTIF(Validation!$A$2:$H$47,D813))</f>
        <v>0</v>
      </c>
      <c r="K813" s="361">
        <f>IF(OR(M813="RFA",M813="UFA",M813="",M813=0),0,M813)</f>
        <v>925000</v>
      </c>
      <c r="L813" s="361">
        <f>IF(OR(N813="RFA",N813="UFA",N813="",N813=0),0,N813)</f>
        <v>0</v>
      </c>
      <c r="M813" s="358">
        <v>925000</v>
      </c>
      <c r="N813" s="358" t="s">
        <v>8</v>
      </c>
      <c r="O813" s="358">
        <v>0</v>
      </c>
      <c r="P813" s="358">
        <v>0</v>
      </c>
      <c r="Q813" s="358">
        <v>0</v>
      </c>
      <c r="R813" s="358">
        <v>0</v>
      </c>
      <c r="S813" s="358">
        <v>0</v>
      </c>
      <c r="T813" s="35">
        <f>COUNTIF(M813:S813,"&gt;0")</f>
        <v>1</v>
      </c>
      <c r="V813">
        <f t="shared" si="36"/>
        <v>1</v>
      </c>
      <c r="W813" s="35">
        <f t="shared" si="37"/>
        <v>1</v>
      </c>
      <c r="X813">
        <f t="shared" si="38"/>
        <v>0</v>
      </c>
    </row>
    <row r="814" spans="1:24" ht="15.75" x14ac:dyDescent="0.25">
      <c r="A814" t="str">
        <f>B814&amp;" "&amp;C814</f>
        <v>Jesper Boqvist</v>
      </c>
      <c r="B814" t="str">
        <f>RIGHT(D814,(LEN(D814)-1)-SEARCH(",",D814,1))</f>
        <v>Jesper</v>
      </c>
      <c r="C814" t="str">
        <f>LEFT(D814,SEARCH(",",D814,1)-1)</f>
        <v>Boqvist</v>
      </c>
      <c r="D814" s="39" t="s">
        <v>2860</v>
      </c>
      <c r="E814" s="30" t="s">
        <v>24</v>
      </c>
      <c r="F814" s="35" t="s">
        <v>395</v>
      </c>
      <c r="G814" s="35" t="s">
        <v>2676</v>
      </c>
      <c r="H814" s="35" t="s">
        <v>2619</v>
      </c>
      <c r="I814" s="35">
        <v>20</v>
      </c>
      <c r="J814" s="35">
        <f>VALUE(COUNTIF(Validation!$A$2:$H$47,D814))</f>
        <v>0</v>
      </c>
      <c r="K814" s="361">
        <f>IF(OR(M814="RFA",M814="UFA",M814="",M814=0),0,M814)</f>
        <v>925000</v>
      </c>
      <c r="L814" s="361">
        <f>IF(OR(N814="RFA",N814="UFA",N814="",N814=0),0,N814)</f>
        <v>925000</v>
      </c>
      <c r="M814" s="358">
        <v>925000</v>
      </c>
      <c r="N814" s="358">
        <v>925000</v>
      </c>
      <c r="O814" s="358">
        <v>925000</v>
      </c>
      <c r="P814" s="358" t="s">
        <v>8</v>
      </c>
      <c r="Q814" s="358">
        <v>0</v>
      </c>
      <c r="R814" s="358">
        <v>0</v>
      </c>
      <c r="S814" s="358">
        <v>0</v>
      </c>
      <c r="T814" s="35">
        <f>COUNTIF(M814:S814,"&gt;0")</f>
        <v>3</v>
      </c>
      <c r="V814">
        <f t="shared" si="36"/>
        <v>1</v>
      </c>
      <c r="W814" s="35">
        <f t="shared" si="37"/>
        <v>1</v>
      </c>
      <c r="X814">
        <f t="shared" si="38"/>
        <v>1</v>
      </c>
    </row>
    <row r="815" spans="1:24" ht="15.75" x14ac:dyDescent="0.25">
      <c r="A815" t="str">
        <f>B815&amp;" "&amp;C815</f>
        <v>Fabian Zetterlund</v>
      </c>
      <c r="B815" t="str">
        <f>RIGHT(D815,(LEN(D815)-1)-SEARCH(",",D815,1))</f>
        <v>Fabian</v>
      </c>
      <c r="C815" t="str">
        <f>LEFT(D815,SEARCH(",",D815,1)-1)</f>
        <v>Zetterlund</v>
      </c>
      <c r="D815" s="39" t="s">
        <v>2861</v>
      </c>
      <c r="E815" s="30" t="s">
        <v>24</v>
      </c>
      <c r="F815" s="35" t="s">
        <v>395</v>
      </c>
      <c r="G815" s="35" t="s">
        <v>2621</v>
      </c>
      <c r="H815" s="35" t="s">
        <v>2619</v>
      </c>
      <c r="I815" s="35">
        <v>19</v>
      </c>
      <c r="J815" s="35">
        <f>VALUE(COUNTIF(Validation!$A$2:$H$47,D815))</f>
        <v>0</v>
      </c>
      <c r="K815" s="361">
        <f>IF(OR(M815="RFA",M815="UFA",M815="",M815=0),0,M815)</f>
        <v>925000</v>
      </c>
      <c r="L815" s="361">
        <f>IF(OR(N815="RFA",N815="UFA",N815="",N815=0),0,N815)</f>
        <v>925000</v>
      </c>
      <c r="M815" s="358">
        <v>925000</v>
      </c>
      <c r="N815" s="358">
        <v>925000</v>
      </c>
      <c r="O815" s="358">
        <v>925000</v>
      </c>
      <c r="P815" s="358" t="s">
        <v>8</v>
      </c>
      <c r="Q815" s="358">
        <v>0</v>
      </c>
      <c r="R815" s="358">
        <v>0</v>
      </c>
      <c r="S815" s="358">
        <v>0</v>
      </c>
      <c r="T815" s="35">
        <f>COUNTIF(M815:S815,"&gt;0")</f>
        <v>3</v>
      </c>
      <c r="V815">
        <f t="shared" si="36"/>
        <v>1</v>
      </c>
      <c r="W815" s="35">
        <f t="shared" si="37"/>
        <v>1</v>
      </c>
      <c r="X815">
        <f t="shared" si="38"/>
        <v>1</v>
      </c>
    </row>
    <row r="816" spans="1:24" ht="15.75" x14ac:dyDescent="0.25">
      <c r="A816" t="str">
        <f>B816&amp;" "&amp;C816</f>
        <v>Mikhail Maltsev</v>
      </c>
      <c r="B816" t="str">
        <f>RIGHT(D816,(LEN(D816)-1)-SEARCH(",",D816,1))</f>
        <v>Mikhail</v>
      </c>
      <c r="C816" t="str">
        <f>LEFT(D816,SEARCH(",",D816,1)-1)</f>
        <v>Maltsev</v>
      </c>
      <c r="D816" s="39" t="s">
        <v>2862</v>
      </c>
      <c r="E816" s="30" t="s">
        <v>24</v>
      </c>
      <c r="F816" s="35" t="s">
        <v>395</v>
      </c>
      <c r="G816" s="35" t="s">
        <v>2613</v>
      </c>
      <c r="H816" s="35" t="s">
        <v>2619</v>
      </c>
      <c r="I816" s="35">
        <v>21</v>
      </c>
      <c r="J816" s="35">
        <f>VALUE(COUNTIF(Validation!$A$2:$H$47,D816))</f>
        <v>0</v>
      </c>
      <c r="K816" s="361">
        <f>IF(OR(M816="RFA",M816="UFA",M816="",M816=0),0,M816)</f>
        <v>925000</v>
      </c>
      <c r="L816" s="361">
        <f>IF(OR(N816="RFA",N816="UFA",N816="",N816=0),0,N816)</f>
        <v>925000</v>
      </c>
      <c r="M816" s="358">
        <v>925000</v>
      </c>
      <c r="N816" s="358">
        <v>925000</v>
      </c>
      <c r="O816" s="358">
        <v>925000</v>
      </c>
      <c r="P816" s="358" t="s">
        <v>8</v>
      </c>
      <c r="Q816" s="358">
        <v>0</v>
      </c>
      <c r="R816" s="358">
        <v>0</v>
      </c>
      <c r="S816" s="358">
        <v>0</v>
      </c>
      <c r="T816" s="35">
        <f>COUNTIF(M816:S816,"&gt;0")</f>
        <v>3</v>
      </c>
      <c r="V816">
        <f t="shared" si="36"/>
        <v>1</v>
      </c>
      <c r="W816" s="35">
        <f t="shared" si="37"/>
        <v>1</v>
      </c>
      <c r="X816">
        <f t="shared" si="38"/>
        <v>1</v>
      </c>
    </row>
    <row r="817" spans="1:24" ht="15.75" x14ac:dyDescent="0.25">
      <c r="A817" t="str">
        <f>B817&amp;" "&amp;C817</f>
        <v>Yegor Sharangovich</v>
      </c>
      <c r="B817" t="str">
        <f>RIGHT(D817,(LEN(D817)-1)-SEARCH(",",D817,1))</f>
        <v>Yegor</v>
      </c>
      <c r="C817" t="str">
        <f>LEFT(D817,SEARCH(",",D817,1)-1)</f>
        <v>Sharangovich</v>
      </c>
      <c r="D817" s="39" t="s">
        <v>1754</v>
      </c>
      <c r="E817" s="35" t="s">
        <v>24</v>
      </c>
      <c r="F817" s="35" t="s">
        <v>395</v>
      </c>
      <c r="G817" s="35" t="s">
        <v>73</v>
      </c>
      <c r="H817" s="35" t="s">
        <v>2619</v>
      </c>
      <c r="I817" s="35">
        <v>21</v>
      </c>
      <c r="J817" s="35">
        <f>VALUE(COUNTIF(Validation!$A$2:$H$47,D817))</f>
        <v>0</v>
      </c>
      <c r="K817" s="361">
        <f>IF(OR(M817="RFA",M817="UFA",M817="",M817=0),0,M817)</f>
        <v>925000</v>
      </c>
      <c r="L817" s="361">
        <f>IF(OR(N817="RFA",N817="UFA",N817="",N817=0),0,N817)</f>
        <v>925000</v>
      </c>
      <c r="M817" s="358">
        <v>925000</v>
      </c>
      <c r="N817" s="358">
        <v>925000</v>
      </c>
      <c r="O817" s="358" t="s">
        <v>8</v>
      </c>
      <c r="P817" s="358">
        <v>0</v>
      </c>
      <c r="Q817" s="358">
        <v>0</v>
      </c>
      <c r="R817" s="358">
        <v>0</v>
      </c>
      <c r="S817" s="358">
        <v>0</v>
      </c>
      <c r="T817" s="35">
        <f>COUNTIF(M817:S817,"&gt;0")</f>
        <v>2</v>
      </c>
      <c r="V817">
        <f t="shared" si="36"/>
        <v>1</v>
      </c>
      <c r="W817" s="35">
        <f t="shared" si="37"/>
        <v>1</v>
      </c>
      <c r="X817">
        <f t="shared" si="38"/>
        <v>1</v>
      </c>
    </row>
    <row r="818" spans="1:24" ht="15.75" x14ac:dyDescent="0.25">
      <c r="A818" t="str">
        <f>B818&amp;" "&amp;C818</f>
        <v>Marian Studenic</v>
      </c>
      <c r="B818" t="str">
        <f>RIGHT(D818,(LEN(D818)-1)-SEARCH(",",D818,1))</f>
        <v>Marian</v>
      </c>
      <c r="C818" t="str">
        <f>LEFT(D818,SEARCH(",",D818,1)-1)</f>
        <v>Studenic</v>
      </c>
      <c r="D818" s="39" t="s">
        <v>1755</v>
      </c>
      <c r="E818" s="30" t="s">
        <v>24</v>
      </c>
      <c r="F818" s="35" t="s">
        <v>395</v>
      </c>
      <c r="G818" s="35" t="s">
        <v>2611</v>
      </c>
      <c r="H818" s="35" t="s">
        <v>2619</v>
      </c>
      <c r="I818" s="35">
        <v>20</v>
      </c>
      <c r="J818" s="35">
        <f>VALUE(COUNTIF(Validation!$A$2:$H$47,D818))</f>
        <v>0</v>
      </c>
      <c r="K818" s="361">
        <f>IF(OR(M818="RFA",M818="UFA",M818="",M818=0),0,M818)</f>
        <v>925000</v>
      </c>
      <c r="L818" s="361">
        <f>IF(OR(N818="RFA",N818="UFA",N818="",N818=0),0,N818)</f>
        <v>925000</v>
      </c>
      <c r="M818" s="358">
        <v>925000</v>
      </c>
      <c r="N818" s="358">
        <v>925000</v>
      </c>
      <c r="O818" s="358" t="s">
        <v>8</v>
      </c>
      <c r="P818" s="358">
        <v>0</v>
      </c>
      <c r="Q818" s="358">
        <v>0</v>
      </c>
      <c r="R818" s="358">
        <v>0</v>
      </c>
      <c r="S818" s="358">
        <v>0</v>
      </c>
      <c r="T818" s="35">
        <f>COUNTIF(M818:S818,"&gt;0")</f>
        <v>2</v>
      </c>
      <c r="V818">
        <f t="shared" si="36"/>
        <v>1</v>
      </c>
      <c r="W818" s="35">
        <f t="shared" si="37"/>
        <v>1</v>
      </c>
      <c r="X818">
        <f t="shared" si="38"/>
        <v>1</v>
      </c>
    </row>
    <row r="819" spans="1:24" ht="15.75" x14ac:dyDescent="0.25">
      <c r="A819" t="str">
        <f>B819&amp;" "&amp;C819</f>
        <v>Gilles Senn</v>
      </c>
      <c r="B819" t="str">
        <f>RIGHT(D819,(LEN(D819)-1)-SEARCH(",",D819,1))</f>
        <v>Gilles</v>
      </c>
      <c r="C819" t="str">
        <f>LEFT(D819,SEARCH(",",D819,1)-1)</f>
        <v>Senn</v>
      </c>
      <c r="D819" s="39" t="s">
        <v>2864</v>
      </c>
      <c r="E819" s="30" t="s">
        <v>24</v>
      </c>
      <c r="F819" s="35" t="s">
        <v>395</v>
      </c>
      <c r="G819" s="35" t="s">
        <v>128</v>
      </c>
      <c r="H819" s="35" t="s">
        <v>2619</v>
      </c>
      <c r="I819" s="35">
        <v>23</v>
      </c>
      <c r="J819" s="35">
        <f>VALUE(COUNTIF(Validation!$A$2:$H$47,D819))</f>
        <v>0</v>
      </c>
      <c r="K819" s="361">
        <f>IF(OR(M819="RFA",M819="UFA",M819="",M819=0),0,M819)</f>
        <v>925000</v>
      </c>
      <c r="L819" s="361">
        <f>IF(OR(N819="RFA",N819="UFA",N819="",N819=0),0,N819)</f>
        <v>925000</v>
      </c>
      <c r="M819" s="358">
        <v>925000</v>
      </c>
      <c r="N819" s="358">
        <v>925000</v>
      </c>
      <c r="O819" s="358" t="s">
        <v>8</v>
      </c>
      <c r="P819" s="358">
        <v>0</v>
      </c>
      <c r="Q819" s="358">
        <v>0</v>
      </c>
      <c r="R819" s="358">
        <v>0</v>
      </c>
      <c r="S819" s="358">
        <v>0</v>
      </c>
      <c r="T819" s="35">
        <f>COUNTIF(M819:S819,"&gt;0")</f>
        <v>2</v>
      </c>
      <c r="V819">
        <f t="shared" si="36"/>
        <v>1</v>
      </c>
      <c r="W819" s="35">
        <f t="shared" si="37"/>
        <v>1</v>
      </c>
      <c r="X819">
        <f t="shared" si="38"/>
        <v>1</v>
      </c>
    </row>
    <row r="820" spans="1:24" ht="15.75" x14ac:dyDescent="0.25">
      <c r="A820" t="str">
        <f>B820&amp;" "&amp;C820</f>
        <v>Brandon Gignac</v>
      </c>
      <c r="B820" t="str">
        <f>RIGHT(D820,(LEN(D820)-1)-SEARCH(",",D820,1))</f>
        <v>Brandon</v>
      </c>
      <c r="C820" t="str">
        <f>LEFT(D820,SEARCH(",",D820,1)-1)</f>
        <v>Gignac</v>
      </c>
      <c r="D820" s="39" t="s">
        <v>1761</v>
      </c>
      <c r="E820" s="30" t="s">
        <v>24</v>
      </c>
      <c r="F820" s="35" t="s">
        <v>395</v>
      </c>
      <c r="G820" s="35" t="s">
        <v>73</v>
      </c>
      <c r="H820" s="35" t="s">
        <v>2619</v>
      </c>
      <c r="I820" s="35">
        <v>21</v>
      </c>
      <c r="J820" s="35">
        <f>VALUE(COUNTIF(Validation!$A$2:$H$47,D820))</f>
        <v>0</v>
      </c>
      <c r="K820" s="361">
        <f>IF(OR(M820="RFA",M820="UFA",M820="",M820=0),0,M820)</f>
        <v>921666</v>
      </c>
      <c r="L820" s="361">
        <f>IF(OR(N820="RFA",N820="UFA",N820="",N820=0),0,N820)</f>
        <v>921666</v>
      </c>
      <c r="M820" s="358">
        <v>921666</v>
      </c>
      <c r="N820" s="358">
        <v>921666</v>
      </c>
      <c r="O820" s="358" t="s">
        <v>8</v>
      </c>
      <c r="P820" s="358">
        <v>0</v>
      </c>
      <c r="Q820" s="358">
        <v>0</v>
      </c>
      <c r="R820" s="358">
        <v>0</v>
      </c>
      <c r="S820" s="358">
        <v>0</v>
      </c>
      <c r="T820" s="35">
        <f>COUNTIF(M820:S820,"&gt;0")</f>
        <v>2</v>
      </c>
      <c r="V820">
        <f t="shared" si="36"/>
        <v>1</v>
      </c>
      <c r="W820" s="35">
        <f t="shared" si="37"/>
        <v>1</v>
      </c>
      <c r="X820">
        <f t="shared" si="38"/>
        <v>1</v>
      </c>
    </row>
    <row r="821" spans="1:24" ht="15.75" x14ac:dyDescent="0.25">
      <c r="A821" t="str">
        <f>B821&amp;" "&amp;C821</f>
        <v>Mackenzie Blackwood</v>
      </c>
      <c r="B821" t="str">
        <f>RIGHT(D821,(LEN(D821)-1)-SEARCH(",",D821,1))</f>
        <v>Mackenzie</v>
      </c>
      <c r="C821" t="str">
        <f>LEFT(D821,SEARCH(",",D821,1)-1)</f>
        <v>Blackwood</v>
      </c>
      <c r="D821" s="39" t="s">
        <v>1765</v>
      </c>
      <c r="E821" s="30" t="s">
        <v>24</v>
      </c>
      <c r="F821" s="35" t="s">
        <v>395</v>
      </c>
      <c r="G821" s="35" t="s">
        <v>128</v>
      </c>
      <c r="H821" s="35" t="s">
        <v>2612</v>
      </c>
      <c r="I821" s="35">
        <v>22</v>
      </c>
      <c r="J821" s="35">
        <f>VALUE(COUNTIF(Validation!$A$2:$H$47,D821))</f>
        <v>0</v>
      </c>
      <c r="K821" s="361">
        <f>IF(OR(M821="RFA",M821="UFA",M821="",M821=0),0,M821)</f>
        <v>913333</v>
      </c>
      <c r="L821" s="361">
        <f>IF(OR(N821="RFA",N821="UFA",N821="",N821=0),0,N821)</f>
        <v>0</v>
      </c>
      <c r="M821" s="358">
        <v>913333</v>
      </c>
      <c r="N821" s="358" t="s">
        <v>8</v>
      </c>
      <c r="O821" s="358">
        <v>0</v>
      </c>
      <c r="P821" s="358">
        <v>0</v>
      </c>
      <c r="Q821" s="358">
        <v>0</v>
      </c>
      <c r="R821" s="358">
        <v>0</v>
      </c>
      <c r="S821" s="358">
        <v>0</v>
      </c>
      <c r="T821" s="35">
        <f>COUNTIF(M821:S821,"&gt;0")</f>
        <v>1</v>
      </c>
      <c r="V821">
        <f t="shared" si="36"/>
        <v>1</v>
      </c>
      <c r="W821" s="35">
        <f t="shared" si="37"/>
        <v>1</v>
      </c>
      <c r="X821">
        <f t="shared" si="38"/>
        <v>0</v>
      </c>
    </row>
    <row r="822" spans="1:24" ht="15.75" x14ac:dyDescent="0.25">
      <c r="A822" t="str">
        <f>B822&amp;" "&amp;C822</f>
        <v>Nathan Bastian</v>
      </c>
      <c r="B822" t="str">
        <f>RIGHT(D822,(LEN(D822)-1)-SEARCH(",",D822,1))</f>
        <v>Nathan</v>
      </c>
      <c r="C822" t="str">
        <f>LEFT(D822,SEARCH(",",D822,1)-1)</f>
        <v>Bastian</v>
      </c>
      <c r="D822" s="39" t="s">
        <v>1760</v>
      </c>
      <c r="E822" s="30" t="s">
        <v>24</v>
      </c>
      <c r="F822" s="35" t="s">
        <v>395</v>
      </c>
      <c r="G822" s="35" t="s">
        <v>2627</v>
      </c>
      <c r="H822" s="35" t="s">
        <v>2619</v>
      </c>
      <c r="I822" s="35">
        <v>21</v>
      </c>
      <c r="J822" s="35">
        <f>VALUE(COUNTIF(Validation!$A$2:$H$47,D822))</f>
        <v>0</v>
      </c>
      <c r="K822" s="361">
        <f>IF(OR(M822="RFA",M822="UFA",M822="",M822=0),0,M822)</f>
        <v>905000</v>
      </c>
      <c r="L822" s="361">
        <f>IF(OR(N822="RFA",N822="UFA",N822="",N822=0),0,N822)</f>
        <v>905000</v>
      </c>
      <c r="M822" s="358">
        <v>905000</v>
      </c>
      <c r="N822" s="358">
        <v>905000</v>
      </c>
      <c r="O822" s="358" t="s">
        <v>8</v>
      </c>
      <c r="P822" s="358">
        <v>0</v>
      </c>
      <c r="Q822" s="358">
        <v>0</v>
      </c>
      <c r="R822" s="358">
        <v>0</v>
      </c>
      <c r="S822" s="358">
        <v>0</v>
      </c>
      <c r="T822" s="35">
        <f>COUNTIF(M822:S822,"&gt;0")</f>
        <v>2</v>
      </c>
      <c r="V822">
        <f t="shared" si="36"/>
        <v>1</v>
      </c>
      <c r="W822" s="35">
        <f t="shared" si="37"/>
        <v>1</v>
      </c>
      <c r="X822">
        <f t="shared" si="38"/>
        <v>1</v>
      </c>
    </row>
    <row r="823" spans="1:24" ht="15.75" x14ac:dyDescent="0.25">
      <c r="A823" t="str">
        <f>B823&amp;" "&amp;C823</f>
        <v>Jesper Bratt</v>
      </c>
      <c r="B823" t="str">
        <f>RIGHT(D823,(LEN(D823)-1)-SEARCH(",",D823,1))</f>
        <v>Jesper</v>
      </c>
      <c r="C823" t="str">
        <f>LEFT(D823,SEARCH(",",D823,1)-1)</f>
        <v>Bratt</v>
      </c>
      <c r="D823" s="39" t="s">
        <v>1741</v>
      </c>
      <c r="E823" s="30" t="s">
        <v>24</v>
      </c>
      <c r="F823" s="35" t="s">
        <v>395</v>
      </c>
      <c r="G823" s="35" t="s">
        <v>2615</v>
      </c>
      <c r="H823" s="35" t="s">
        <v>2612</v>
      </c>
      <c r="I823" s="35">
        <v>20</v>
      </c>
      <c r="J823" s="35">
        <f>VALUE(COUNTIF(Validation!$A$2:$H$47,D823))</f>
        <v>0</v>
      </c>
      <c r="K823" s="361">
        <f>IF(OR(M823="RFA",M823="UFA",M823="",M823=0),0,M823)</f>
        <v>825000</v>
      </c>
      <c r="L823" s="361">
        <f>IF(OR(N823="RFA",N823="UFA",N823="",N823=0),0,N823)</f>
        <v>0</v>
      </c>
      <c r="M823" s="358">
        <v>825000</v>
      </c>
      <c r="N823" s="358" t="s">
        <v>8</v>
      </c>
      <c r="O823" s="358">
        <v>0</v>
      </c>
      <c r="P823" s="358">
        <v>0</v>
      </c>
      <c r="Q823" s="358">
        <v>0</v>
      </c>
      <c r="R823" s="358">
        <v>0</v>
      </c>
      <c r="S823" s="358">
        <v>0</v>
      </c>
      <c r="T823" s="35">
        <f>COUNTIF(M823:S823,"&gt;0")</f>
        <v>1</v>
      </c>
      <c r="V823">
        <f t="shared" si="36"/>
        <v>1</v>
      </c>
      <c r="W823" s="35">
        <f t="shared" si="37"/>
        <v>1</v>
      </c>
      <c r="X823">
        <f t="shared" si="38"/>
        <v>0</v>
      </c>
    </row>
    <row r="824" spans="1:24" ht="15.75" x14ac:dyDescent="0.25">
      <c r="A824" t="str">
        <f>B824&amp;" "&amp;C824</f>
        <v>Brett Seney</v>
      </c>
      <c r="B824" t="str">
        <f>RIGHT(D824,(LEN(D824)-1)-SEARCH(",",D824,1))</f>
        <v>Brett</v>
      </c>
      <c r="C824" t="str">
        <f>LEFT(D824,SEARCH(",",D824,1)-1)</f>
        <v>Seney</v>
      </c>
      <c r="D824" s="39" t="s">
        <v>1756</v>
      </c>
      <c r="E824" s="30" t="s">
        <v>24</v>
      </c>
      <c r="F824" s="35" t="s">
        <v>395</v>
      </c>
      <c r="G824" s="35" t="s">
        <v>2626</v>
      </c>
      <c r="H824" s="35" t="s">
        <v>2619</v>
      </c>
      <c r="I824" s="35">
        <v>23</v>
      </c>
      <c r="J824" s="35">
        <f>VALUE(COUNTIF(Validation!$A$2:$H$47,D824))</f>
        <v>0</v>
      </c>
      <c r="K824" s="361">
        <f>IF(OR(M824="RFA",M824="UFA",M824="",M824=0),0,M824)</f>
        <v>825000</v>
      </c>
      <c r="L824" s="361">
        <f>IF(OR(N824="RFA",N824="UFA",N824="",N824=0),0,N824)</f>
        <v>0</v>
      </c>
      <c r="M824" s="358">
        <v>825000</v>
      </c>
      <c r="N824" s="358" t="s">
        <v>8</v>
      </c>
      <c r="O824" s="358">
        <v>0</v>
      </c>
      <c r="P824" s="358">
        <v>0</v>
      </c>
      <c r="Q824" s="358">
        <v>0</v>
      </c>
      <c r="R824" s="358">
        <v>0</v>
      </c>
      <c r="S824" s="358">
        <v>0</v>
      </c>
      <c r="T824" s="35">
        <f>COUNTIF(M824:S824,"&gt;0")</f>
        <v>1</v>
      </c>
      <c r="V824">
        <f t="shared" si="36"/>
        <v>1</v>
      </c>
      <c r="W824" s="35">
        <f t="shared" si="37"/>
        <v>1</v>
      </c>
      <c r="X824">
        <f t="shared" si="38"/>
        <v>0</v>
      </c>
    </row>
    <row r="825" spans="1:24" ht="15.75" x14ac:dyDescent="0.25">
      <c r="A825" t="str">
        <f>B825&amp;" "&amp;C825</f>
        <v>John Hayden</v>
      </c>
      <c r="B825" t="str">
        <f>RIGHT(D825,(LEN(D825)-1)-SEARCH(",",D825,1))</f>
        <v>John</v>
      </c>
      <c r="C825" t="str">
        <f>LEFT(D825,SEARCH(",",D825,1)-1)</f>
        <v>Hayden</v>
      </c>
      <c r="D825" s="39" t="s">
        <v>1961</v>
      </c>
      <c r="E825" s="30" t="s">
        <v>24</v>
      </c>
      <c r="F825" s="35">
        <v>0</v>
      </c>
      <c r="G825" s="35" t="s">
        <v>2621</v>
      </c>
      <c r="H825" s="35" t="s">
        <v>2612</v>
      </c>
      <c r="I825" s="35">
        <v>24</v>
      </c>
      <c r="J825" s="35">
        <f>VALUE(COUNTIF(Validation!$A$2:$H$47,D825))</f>
        <v>0</v>
      </c>
      <c r="K825" s="361">
        <f>IF(OR(M825="RFA",M825="UFA",M825="",M825=0),0,M825)</f>
        <v>750000</v>
      </c>
      <c r="L825" s="361">
        <f>IF(OR(N825="RFA",N825="UFA",N825="",N825=0),0,N825)</f>
        <v>0</v>
      </c>
      <c r="M825" s="358">
        <v>750000</v>
      </c>
      <c r="N825" s="358" t="s">
        <v>8</v>
      </c>
      <c r="O825" s="358">
        <v>0</v>
      </c>
      <c r="P825" s="358">
        <v>0</v>
      </c>
      <c r="Q825" s="358">
        <v>0</v>
      </c>
      <c r="R825" s="358">
        <v>0</v>
      </c>
      <c r="S825" s="358">
        <v>0</v>
      </c>
      <c r="T825" s="35">
        <f>COUNTIF(M825:S825,"&gt;0")</f>
        <v>1</v>
      </c>
      <c r="V825">
        <f t="shared" si="36"/>
        <v>1</v>
      </c>
      <c r="W825" s="35">
        <f t="shared" si="37"/>
        <v>0</v>
      </c>
      <c r="X825">
        <f t="shared" si="38"/>
        <v>0</v>
      </c>
    </row>
    <row r="826" spans="1:24" ht="15.75" x14ac:dyDescent="0.25">
      <c r="A826" t="str">
        <f>B826&amp;" "&amp;C826</f>
        <v>Ben Street</v>
      </c>
      <c r="B826" t="str">
        <f>RIGHT(D826,(LEN(D826)-1)-SEARCH(",",D826,1))</f>
        <v>Ben</v>
      </c>
      <c r="C826" t="str">
        <f>LEFT(D826,SEARCH(",",D826,1)-1)</f>
        <v>Street</v>
      </c>
      <c r="D826" s="39" t="s">
        <v>2226</v>
      </c>
      <c r="E826" s="30" t="s">
        <v>24</v>
      </c>
      <c r="F826" s="35">
        <v>0</v>
      </c>
      <c r="G826" s="35" t="s">
        <v>73</v>
      </c>
      <c r="H826" s="35" t="s">
        <v>2619</v>
      </c>
      <c r="I826" s="35">
        <v>32</v>
      </c>
      <c r="J826" s="35">
        <f>VALUE(COUNTIF(Validation!$A$2:$H$47,D826))</f>
        <v>0</v>
      </c>
      <c r="K826" s="361">
        <f>IF(OR(M826="RFA",M826="UFA",M826="",M826=0),0,M826)</f>
        <v>750000</v>
      </c>
      <c r="L826" s="361">
        <f>IF(OR(N826="RFA",N826="UFA",N826="",N826=0),0,N826)</f>
        <v>0</v>
      </c>
      <c r="M826" s="358">
        <v>750000</v>
      </c>
      <c r="N826" s="358" t="s">
        <v>7</v>
      </c>
      <c r="O826" s="358">
        <v>0</v>
      </c>
      <c r="P826" s="358">
        <v>0</v>
      </c>
      <c r="Q826" s="358">
        <v>0</v>
      </c>
      <c r="R826" s="358">
        <v>0</v>
      </c>
      <c r="S826" s="358">
        <v>0</v>
      </c>
      <c r="T826" s="35">
        <f>COUNTIF(M826:S826,"&gt;0")</f>
        <v>1</v>
      </c>
      <c r="V826">
        <f t="shared" si="36"/>
        <v>1</v>
      </c>
      <c r="W826" s="35">
        <f t="shared" si="37"/>
        <v>0</v>
      </c>
      <c r="X826">
        <f t="shared" si="38"/>
        <v>0</v>
      </c>
    </row>
    <row r="827" spans="1:24" ht="15.75" x14ac:dyDescent="0.25">
      <c r="A827" t="str">
        <f>B827&amp;" "&amp;C827</f>
        <v>Jérémy Groleau</v>
      </c>
      <c r="B827" t="str">
        <f>RIGHT(D827,(LEN(D827)-1)-SEARCH(",",D827,1))</f>
        <v>Jérémy</v>
      </c>
      <c r="C827" t="str">
        <f>LEFT(D827,SEARCH(",",D827,1)-1)</f>
        <v>Groleau</v>
      </c>
      <c r="D827" s="39" t="s">
        <v>2863</v>
      </c>
      <c r="E827" s="30" t="s">
        <v>24</v>
      </c>
      <c r="F827" s="35" t="s">
        <v>397</v>
      </c>
      <c r="G827" s="35" t="s">
        <v>2618</v>
      </c>
      <c r="H827" s="35" t="s">
        <v>398</v>
      </c>
      <c r="I827" s="35">
        <v>19</v>
      </c>
      <c r="J827" s="35">
        <f>VALUE(COUNTIF(Validation!$A$2:$H$47,D827))</f>
        <v>0</v>
      </c>
      <c r="K827" s="361">
        <f>IF(OR(M827="RFA",M827="UFA",M827="",M827=0),0,M827)</f>
        <v>743333</v>
      </c>
      <c r="L827" s="361">
        <f>IF(OR(N827="RFA",N827="UFA",N827="",N827=0),0,N827)</f>
        <v>743333</v>
      </c>
      <c r="M827" s="358">
        <v>743333</v>
      </c>
      <c r="N827" s="358">
        <v>743333</v>
      </c>
      <c r="O827" s="358">
        <v>743333</v>
      </c>
      <c r="P827" s="358" t="s">
        <v>8</v>
      </c>
      <c r="Q827" s="358">
        <v>0</v>
      </c>
      <c r="R827" s="358">
        <v>0</v>
      </c>
      <c r="S827" s="358">
        <v>0</v>
      </c>
      <c r="T827" s="35">
        <f>COUNTIF(M827:S827,"&gt;0")</f>
        <v>3</v>
      </c>
      <c r="V827">
        <f t="shared" si="36"/>
        <v>1</v>
      </c>
      <c r="W827" s="35">
        <f t="shared" si="37"/>
        <v>1</v>
      </c>
      <c r="X827">
        <f t="shared" si="38"/>
        <v>1</v>
      </c>
    </row>
    <row r="828" spans="1:24" ht="15.75" x14ac:dyDescent="0.25">
      <c r="A828" t="str">
        <f>B828&amp;" "&amp;C828</f>
        <v>Evan Cormier</v>
      </c>
      <c r="B828" t="str">
        <f>RIGHT(D828,(LEN(D828)-1)-SEARCH(",",D828,1))</f>
        <v>Evan</v>
      </c>
      <c r="C828" t="str">
        <f>LEFT(D828,SEARCH(",",D828,1)-1)</f>
        <v>Cormier</v>
      </c>
      <c r="D828" s="39" t="s">
        <v>2865</v>
      </c>
      <c r="E828" s="30" t="s">
        <v>24</v>
      </c>
      <c r="F828" s="35" t="s">
        <v>395</v>
      </c>
      <c r="G828" s="35" t="s">
        <v>128</v>
      </c>
      <c r="H828" s="35" t="s">
        <v>2619</v>
      </c>
      <c r="I828" s="35">
        <v>21</v>
      </c>
      <c r="J828" s="35">
        <f>VALUE(COUNTIF(Validation!$A$2:$H$47,D828))</f>
        <v>0</v>
      </c>
      <c r="K828" s="361">
        <f>IF(OR(M828="RFA",M828="UFA",M828="",M828=0),0,M828)</f>
        <v>718333</v>
      </c>
      <c r="L828" s="361">
        <f>IF(OR(N828="RFA",N828="UFA",N828="",N828=0),0,N828)</f>
        <v>718333</v>
      </c>
      <c r="M828" s="358">
        <v>718333</v>
      </c>
      <c r="N828" s="358">
        <v>718333</v>
      </c>
      <c r="O828" s="358" t="s">
        <v>8</v>
      </c>
      <c r="P828" s="358">
        <v>0</v>
      </c>
      <c r="Q828" s="358">
        <v>0</v>
      </c>
      <c r="R828" s="358">
        <v>0</v>
      </c>
      <c r="S828" s="358">
        <v>0</v>
      </c>
      <c r="T828" s="35">
        <f>COUNTIF(M828:S828,"&gt;0")</f>
        <v>2</v>
      </c>
      <c r="V828">
        <f t="shared" si="36"/>
        <v>1</v>
      </c>
      <c r="W828" s="35">
        <f t="shared" si="37"/>
        <v>1</v>
      </c>
      <c r="X828">
        <f t="shared" si="38"/>
        <v>1</v>
      </c>
    </row>
    <row r="829" spans="1:24" ht="15.75" x14ac:dyDescent="0.25">
      <c r="A829" t="str">
        <f>B829&amp;" "&amp;C829</f>
        <v>Kevin Rooney</v>
      </c>
      <c r="B829" t="str">
        <f>RIGHT(D829,(LEN(D829)-1)-SEARCH(",",D829,1))</f>
        <v>Kevin</v>
      </c>
      <c r="C829" t="str">
        <f>LEFT(D829,SEARCH(",",D829,1)-1)</f>
        <v>Rooney</v>
      </c>
      <c r="D829" s="39" t="s">
        <v>1763</v>
      </c>
      <c r="E829" s="30" t="s">
        <v>24</v>
      </c>
      <c r="F829" s="35">
        <v>0</v>
      </c>
      <c r="G829" s="35" t="s">
        <v>2627</v>
      </c>
      <c r="H829" s="35" t="s">
        <v>2612</v>
      </c>
      <c r="I829" s="35">
        <v>26</v>
      </c>
      <c r="J829" s="35">
        <f>VALUE(COUNTIF(Validation!$A$2:$H$47,D829))</f>
        <v>0</v>
      </c>
      <c r="K829" s="361">
        <f>IF(OR(M829="RFA",M829="UFA",M829="",M829=0),0,M829)</f>
        <v>700000</v>
      </c>
      <c r="L829" s="361">
        <f>IF(OR(N829="RFA",N829="UFA",N829="",N829=0),0,N829)</f>
        <v>0</v>
      </c>
      <c r="M829" s="358">
        <v>700000</v>
      </c>
      <c r="N829" s="358" t="s">
        <v>7</v>
      </c>
      <c r="O829" s="358">
        <v>0</v>
      </c>
      <c r="P829" s="358">
        <v>0</v>
      </c>
      <c r="Q829" s="358">
        <v>0</v>
      </c>
      <c r="R829" s="358">
        <v>0</v>
      </c>
      <c r="S829" s="358">
        <v>0</v>
      </c>
      <c r="T829" s="35">
        <f>COUNTIF(M829:S829,"&gt;0")</f>
        <v>1</v>
      </c>
      <c r="V829">
        <f t="shared" si="36"/>
        <v>1</v>
      </c>
      <c r="W829" s="35">
        <f t="shared" si="37"/>
        <v>0</v>
      </c>
      <c r="X829">
        <f t="shared" si="38"/>
        <v>0</v>
      </c>
    </row>
    <row r="830" spans="1:24" ht="15.75" x14ac:dyDescent="0.25">
      <c r="A830" t="str">
        <f>B830&amp;" "&amp;C830</f>
        <v>Adam Helewka</v>
      </c>
      <c r="B830" t="str">
        <f>RIGHT(D830,(LEN(D830)-1)-SEARCH(",",D830,1))</f>
        <v>Adam</v>
      </c>
      <c r="C830" t="str">
        <f>LEFT(D830,SEARCH(",",D830,1)-1)</f>
        <v>Helewka</v>
      </c>
      <c r="D830" s="39" t="s">
        <v>2270</v>
      </c>
      <c r="E830" s="30" t="s">
        <v>24</v>
      </c>
      <c r="F830" s="35">
        <v>0</v>
      </c>
      <c r="G830" s="35" t="s">
        <v>2613</v>
      </c>
      <c r="H830" s="35" t="s">
        <v>2619</v>
      </c>
      <c r="I830" s="35">
        <v>23</v>
      </c>
      <c r="J830" s="35">
        <f>VALUE(COUNTIF(Validation!$A$2:$H$47,D830))</f>
        <v>0</v>
      </c>
      <c r="K830" s="361">
        <f>IF(OR(M830="RFA",M830="UFA",M830="",M830=0),0,M830)</f>
        <v>700000</v>
      </c>
      <c r="L830" s="361">
        <f>IF(OR(N830="RFA",N830="UFA",N830="",N830=0),0,N830)</f>
        <v>0</v>
      </c>
      <c r="M830" s="358">
        <v>700000</v>
      </c>
      <c r="N830" s="358" t="s">
        <v>8</v>
      </c>
      <c r="O830" s="358">
        <v>0</v>
      </c>
      <c r="P830" s="358">
        <v>0</v>
      </c>
      <c r="Q830" s="358">
        <v>0</v>
      </c>
      <c r="R830" s="358">
        <v>0</v>
      </c>
      <c r="S830" s="358">
        <v>0</v>
      </c>
      <c r="T830" s="35">
        <f>COUNTIF(M830:S830,"&gt;0")</f>
        <v>1</v>
      </c>
      <c r="V830">
        <f t="shared" si="36"/>
        <v>1</v>
      </c>
      <c r="W830" s="35">
        <f t="shared" si="37"/>
        <v>0</v>
      </c>
      <c r="X830">
        <f t="shared" si="38"/>
        <v>0</v>
      </c>
    </row>
    <row r="831" spans="1:24" ht="15.75" x14ac:dyDescent="0.25">
      <c r="A831" t="str">
        <f>B831&amp;" "&amp;C831</f>
        <v>Matt Tennyson</v>
      </c>
      <c r="B831" t="str">
        <f>RIGHT(D831,(LEN(D831)-1)-SEARCH(",",D831,1))</f>
        <v>Matt</v>
      </c>
      <c r="C831" t="str">
        <f>LEFT(D831,SEARCH(",",D831,1)-1)</f>
        <v>Tennyson</v>
      </c>
      <c r="D831" s="39" t="s">
        <v>1431</v>
      </c>
      <c r="E831" s="30" t="s">
        <v>24</v>
      </c>
      <c r="F831" s="35">
        <v>0</v>
      </c>
      <c r="G831" s="35" t="s">
        <v>2617</v>
      </c>
      <c r="H831" s="35" t="s">
        <v>2619</v>
      </c>
      <c r="I831" s="35">
        <v>29</v>
      </c>
      <c r="J831" s="35">
        <f>VALUE(COUNTIF(Validation!$A$2:$H$47,D831))</f>
        <v>0</v>
      </c>
      <c r="K831" s="361">
        <f>IF(OR(M831="RFA",M831="UFA",M831="",M831=0),0,M831)</f>
        <v>700000</v>
      </c>
      <c r="L831" s="361">
        <f>IF(OR(N831="RFA",N831="UFA",N831="",N831=0),0,N831)</f>
        <v>700000</v>
      </c>
      <c r="M831" s="358">
        <v>700000</v>
      </c>
      <c r="N831" s="358">
        <v>700000</v>
      </c>
      <c r="O831" s="358" t="s">
        <v>7</v>
      </c>
      <c r="P831" s="358">
        <v>0</v>
      </c>
      <c r="Q831" s="358">
        <v>0</v>
      </c>
      <c r="R831" s="358">
        <v>0</v>
      </c>
      <c r="S831" s="358">
        <v>0</v>
      </c>
      <c r="T831" s="35">
        <f>COUNTIF(M831:S831,"&gt;0")</f>
        <v>2</v>
      </c>
      <c r="V831">
        <f t="shared" si="36"/>
        <v>1</v>
      </c>
      <c r="W831" s="35">
        <f t="shared" si="37"/>
        <v>0</v>
      </c>
      <c r="X831">
        <f t="shared" si="38"/>
        <v>1</v>
      </c>
    </row>
    <row r="832" spans="1:24" ht="15.75" x14ac:dyDescent="0.25">
      <c r="A832" t="str">
        <f>B832&amp;" "&amp;C832</f>
        <v>Dakota Mermis</v>
      </c>
      <c r="B832" t="str">
        <f>RIGHT(D832,(LEN(D832)-1)-SEARCH(",",D832,1))</f>
        <v>Dakota</v>
      </c>
      <c r="C832" t="str">
        <f>LEFT(D832,SEARCH(",",D832,1)-1)</f>
        <v>Mermis</v>
      </c>
      <c r="D832" s="39" t="s">
        <v>2271</v>
      </c>
      <c r="E832" s="30" t="s">
        <v>24</v>
      </c>
      <c r="F832" s="35">
        <v>0</v>
      </c>
      <c r="G832" s="35" t="s">
        <v>2617</v>
      </c>
      <c r="H832" s="35" t="s">
        <v>2619</v>
      </c>
      <c r="I832" s="35">
        <v>25</v>
      </c>
      <c r="J832" s="35">
        <f>VALUE(COUNTIF(Validation!$A$2:$H$47,D832))</f>
        <v>0</v>
      </c>
      <c r="K832" s="361">
        <f>IF(OR(M832="RFA",M832="UFA",M832="",M832=0),0,M832)</f>
        <v>700000</v>
      </c>
      <c r="L832" s="361">
        <f>IF(OR(N832="RFA",N832="UFA",N832="",N832=0),0,N832)</f>
        <v>0</v>
      </c>
      <c r="M832" s="358">
        <v>700000</v>
      </c>
      <c r="N832" s="358" t="s">
        <v>8</v>
      </c>
      <c r="O832" s="358">
        <v>0</v>
      </c>
      <c r="P832" s="358">
        <v>0</v>
      </c>
      <c r="Q832" s="358">
        <v>0</v>
      </c>
      <c r="R832" s="358">
        <v>0</v>
      </c>
      <c r="S832" s="358">
        <v>0</v>
      </c>
      <c r="T832" s="35">
        <f>COUNTIF(M832:S832,"&gt;0")</f>
        <v>1</v>
      </c>
      <c r="V832">
        <f t="shared" si="36"/>
        <v>1</v>
      </c>
      <c r="W832" s="35">
        <f t="shared" si="37"/>
        <v>0</v>
      </c>
      <c r="X832">
        <f t="shared" si="38"/>
        <v>0</v>
      </c>
    </row>
    <row r="833" spans="1:24" ht="15.75" x14ac:dyDescent="0.25">
      <c r="A833" t="str">
        <f>B833&amp;" "&amp;C833</f>
        <v>Colby Sissons</v>
      </c>
      <c r="B833" t="str">
        <f>RIGHT(D833,(LEN(D833)-1)-SEARCH(",",D833,1))</f>
        <v>Colby</v>
      </c>
      <c r="C833" t="str">
        <f>LEFT(D833,SEARCH(",",D833,1)-1)</f>
        <v>Sissons</v>
      </c>
      <c r="D833" s="39" t="s">
        <v>1766</v>
      </c>
      <c r="E833" s="30" t="s">
        <v>24</v>
      </c>
      <c r="F833" s="35" t="s">
        <v>395</v>
      </c>
      <c r="G833" s="35" t="s">
        <v>82</v>
      </c>
      <c r="H833" s="35" t="s">
        <v>2619</v>
      </c>
      <c r="I833" s="35">
        <v>21</v>
      </c>
      <c r="J833" s="35">
        <f>VALUE(COUNTIF(Validation!$A$2:$H$47,D833))</f>
        <v>0</v>
      </c>
      <c r="K833" s="361">
        <f>IF(OR(M833="RFA",M833="UFA",M833="",M833=0),0,M833)</f>
        <v>696111</v>
      </c>
      <c r="L833" s="361">
        <f>IF(OR(N833="RFA",N833="UFA",N833="",N833=0),0,N833)</f>
        <v>696111</v>
      </c>
      <c r="M833" s="358">
        <v>696111</v>
      </c>
      <c r="N833" s="358">
        <v>696111</v>
      </c>
      <c r="O833" s="358" t="s">
        <v>8</v>
      </c>
      <c r="P833" s="358">
        <v>0</v>
      </c>
      <c r="Q833" s="358">
        <v>0</v>
      </c>
      <c r="R833" s="358">
        <v>0</v>
      </c>
      <c r="S833" s="358">
        <v>0</v>
      </c>
      <c r="T833" s="35">
        <f>COUNTIF(M833:S833,"&gt;0")</f>
        <v>2</v>
      </c>
      <c r="V833">
        <f t="shared" si="36"/>
        <v>1</v>
      </c>
      <c r="W833" s="35">
        <f t="shared" si="37"/>
        <v>1</v>
      </c>
      <c r="X833">
        <f t="shared" si="38"/>
        <v>1</v>
      </c>
    </row>
    <row r="834" spans="1:24" ht="15.75" x14ac:dyDescent="0.25">
      <c r="A834" t="str">
        <f>B834&amp;" "&amp;C834</f>
        <v>Brian Strait</v>
      </c>
      <c r="B834" t="str">
        <f>RIGHT(D834,(LEN(D834)-1)-SEARCH(",",D834,1))</f>
        <v>Brian</v>
      </c>
      <c r="C834" t="str">
        <f>LEFT(D834,SEARCH(",",D834,1)-1)</f>
        <v>Strait</v>
      </c>
      <c r="D834" s="39" t="s">
        <v>1767</v>
      </c>
      <c r="E834" s="30" t="s">
        <v>24</v>
      </c>
      <c r="F834" s="35">
        <v>0</v>
      </c>
      <c r="G834" s="35" t="s">
        <v>2618</v>
      </c>
      <c r="H834" s="35" t="s">
        <v>2619</v>
      </c>
      <c r="I834" s="35">
        <v>31</v>
      </c>
      <c r="J834" s="35">
        <f>VALUE(COUNTIF(Validation!$A$2:$H$47,D834))</f>
        <v>0</v>
      </c>
      <c r="K834" s="361">
        <f>IF(OR(M834="RFA",M834="UFA",M834="",M834=0),0,M834)</f>
        <v>675000</v>
      </c>
      <c r="L834" s="361">
        <f>IF(OR(N834="RFA",N834="UFA",N834="",N834=0),0,N834)</f>
        <v>0</v>
      </c>
      <c r="M834" s="358">
        <v>675000</v>
      </c>
      <c r="N834" s="358" t="s">
        <v>7</v>
      </c>
      <c r="O834" s="358">
        <v>0</v>
      </c>
      <c r="P834" s="358">
        <v>0</v>
      </c>
      <c r="Q834" s="358">
        <v>0</v>
      </c>
      <c r="R834" s="358">
        <v>0</v>
      </c>
      <c r="S834" s="358">
        <v>0</v>
      </c>
      <c r="T834" s="35">
        <f>COUNTIF(M834:S834,"&gt;0")</f>
        <v>1</v>
      </c>
      <c r="V834">
        <f t="shared" si="36"/>
        <v>1</v>
      </c>
      <c r="W834" s="35">
        <f t="shared" si="37"/>
        <v>0</v>
      </c>
      <c r="X834">
        <f t="shared" si="38"/>
        <v>0</v>
      </c>
    </row>
    <row r="835" spans="1:24" ht="15.75" x14ac:dyDescent="0.25">
      <c r="A835" t="str">
        <f>B835&amp;" "&amp;C835</f>
        <v>Pavel Zacha</v>
      </c>
      <c r="B835" t="str">
        <f>RIGHT(D835,(LEN(D835)-1)-SEARCH(",",D835,1))</f>
        <v>Pavel</v>
      </c>
      <c r="C835" t="str">
        <f>LEFT(D835,SEARCH(",",D835,1)-1)</f>
        <v>Zacha</v>
      </c>
      <c r="D835" s="39" t="s">
        <v>1740</v>
      </c>
      <c r="E835" s="30" t="s">
        <v>24</v>
      </c>
      <c r="F835" s="35">
        <v>0</v>
      </c>
      <c r="G835" s="35" t="s">
        <v>73</v>
      </c>
      <c r="H835" s="35" t="s">
        <v>2612</v>
      </c>
      <c r="I835" s="35">
        <v>22</v>
      </c>
      <c r="J835" s="35">
        <f>VALUE(COUNTIF(Validation!$A$2:$H$47,D835))</f>
        <v>0</v>
      </c>
      <c r="K835" s="361">
        <f>IF(OR(M835="RFA",M835="UFA",M835="",M835=0),0,M835)</f>
        <v>0</v>
      </c>
      <c r="L835" s="361">
        <f>IF(OR(N835="RFA",N835="UFA",N835="",N835=0),0,N835)</f>
        <v>0</v>
      </c>
      <c r="M835" s="358" t="s">
        <v>8</v>
      </c>
      <c r="N835" s="358">
        <v>0</v>
      </c>
      <c r="O835" s="358">
        <v>0</v>
      </c>
      <c r="P835" s="358">
        <v>0</v>
      </c>
      <c r="Q835" s="358">
        <v>0</v>
      </c>
      <c r="R835" s="358">
        <v>0</v>
      </c>
      <c r="S835" s="358">
        <v>0</v>
      </c>
      <c r="T835" s="35">
        <f>COUNTIF(M835:S835,"&gt;0")</f>
        <v>0</v>
      </c>
      <c r="V835">
        <f t="shared" ref="V835:V898" si="39">COUNTIF($D$3:$D$1490,D835)</f>
        <v>1</v>
      </c>
      <c r="W835" s="35">
        <f t="shared" ref="W835:W898" si="40">IF(LEFT(F835,3)="ELC",1,0)</f>
        <v>0</v>
      </c>
      <c r="X835">
        <f t="shared" ref="X835:X898" si="41">IF(K835=L835,1,0)</f>
        <v>1</v>
      </c>
    </row>
    <row r="836" spans="1:24" ht="15.75" x14ac:dyDescent="0.25">
      <c r="A836" t="str">
        <f>B836&amp;" "&amp;C836</f>
        <v>Mirco Mueller</v>
      </c>
      <c r="B836" t="str">
        <f>RIGHT(D836,(LEN(D836)-1)-SEARCH(",",D836,1))</f>
        <v>Mirco</v>
      </c>
      <c r="C836" t="str">
        <f>LEFT(D836,SEARCH(",",D836,1)-1)</f>
        <v>Mueller</v>
      </c>
      <c r="D836" s="39" t="s">
        <v>1748</v>
      </c>
      <c r="E836" s="30" t="s">
        <v>24</v>
      </c>
      <c r="F836" s="35">
        <v>0</v>
      </c>
      <c r="G836" s="35" t="s">
        <v>2618</v>
      </c>
      <c r="H836" s="35" t="s">
        <v>2612</v>
      </c>
      <c r="I836" s="35">
        <v>24</v>
      </c>
      <c r="J836" s="35">
        <f>VALUE(COUNTIF(Validation!$A$2:$H$47,D836))</f>
        <v>0</v>
      </c>
      <c r="K836" s="361">
        <f>IF(OR(M836="RFA",M836="UFA",M836="",M836=0),0,M836)</f>
        <v>0</v>
      </c>
      <c r="L836" s="361">
        <f>IF(OR(N836="RFA",N836="UFA",N836="",N836=0),0,N836)</f>
        <v>0</v>
      </c>
      <c r="M836" s="358" t="s">
        <v>8</v>
      </c>
      <c r="N836" s="358">
        <v>0</v>
      </c>
      <c r="O836" s="358">
        <v>0</v>
      </c>
      <c r="P836" s="358">
        <v>0</v>
      </c>
      <c r="Q836" s="358">
        <v>0</v>
      </c>
      <c r="R836" s="358">
        <v>0</v>
      </c>
      <c r="S836" s="358">
        <v>0</v>
      </c>
      <c r="T836" s="35">
        <f>COUNTIF(M836:S836,"&gt;0")</f>
        <v>0</v>
      </c>
      <c r="V836">
        <f t="shared" si="39"/>
        <v>1</v>
      </c>
      <c r="W836" s="35">
        <f t="shared" si="40"/>
        <v>0</v>
      </c>
      <c r="X836">
        <f t="shared" si="41"/>
        <v>1</v>
      </c>
    </row>
    <row r="837" spans="1:24" ht="15.75" x14ac:dyDescent="0.25">
      <c r="A837" t="str">
        <f>B837&amp;" "&amp;C837</f>
        <v>Will Butcher</v>
      </c>
      <c r="B837" t="str">
        <f>RIGHT(D837,(LEN(D837)-1)-SEARCH(",",D837,1))</f>
        <v>Will</v>
      </c>
      <c r="C837" t="str">
        <f>LEFT(D837,SEARCH(",",D837,1)-1)</f>
        <v>Butcher</v>
      </c>
      <c r="D837" s="39" t="s">
        <v>1747</v>
      </c>
      <c r="E837" s="30" t="s">
        <v>24</v>
      </c>
      <c r="F837" s="35">
        <v>0</v>
      </c>
      <c r="G837" s="35" t="s">
        <v>2618</v>
      </c>
      <c r="H837" s="35" t="s">
        <v>2612</v>
      </c>
      <c r="I837" s="35">
        <v>24</v>
      </c>
      <c r="J837" s="35">
        <f>VALUE(COUNTIF(Validation!$A$2:$H$47,D837))</f>
        <v>0</v>
      </c>
      <c r="K837" s="361">
        <f>IF(OR(M837="RFA",M837="UFA",M837="",M837=0),0,M837)</f>
        <v>0</v>
      </c>
      <c r="L837" s="361">
        <f>IF(OR(N837="RFA",N837="UFA",N837="",N837=0),0,N837)</f>
        <v>0</v>
      </c>
      <c r="M837" s="358" t="s">
        <v>8</v>
      </c>
      <c r="N837" s="358">
        <v>0</v>
      </c>
      <c r="O837" s="358">
        <v>0</v>
      </c>
      <c r="P837" s="358">
        <v>0</v>
      </c>
      <c r="Q837" s="358">
        <v>0</v>
      </c>
      <c r="R837" s="358">
        <v>0</v>
      </c>
      <c r="S837" s="358">
        <v>0</v>
      </c>
      <c r="T837" s="35">
        <f>COUNTIF(M837:S837,"&gt;0")</f>
        <v>0</v>
      </c>
      <c r="V837">
        <f t="shared" si="39"/>
        <v>1</v>
      </c>
      <c r="W837" s="35">
        <f t="shared" si="40"/>
        <v>0</v>
      </c>
      <c r="X837">
        <f t="shared" si="41"/>
        <v>1</v>
      </c>
    </row>
    <row r="838" spans="1:24" ht="15.75" x14ac:dyDescent="0.25">
      <c r="A838" t="str">
        <f>B838&amp;" "&amp;C838</f>
        <v>Connor Carrick</v>
      </c>
      <c r="B838" t="str">
        <f>RIGHT(D838,(LEN(D838)-1)-SEARCH(",",D838,1))</f>
        <v>Connor</v>
      </c>
      <c r="C838" t="str">
        <f>LEFT(D838,SEARCH(",",D838,1)-1)</f>
        <v>Carrick</v>
      </c>
      <c r="D838" s="39" t="s">
        <v>1630</v>
      </c>
      <c r="E838" s="35" t="s">
        <v>24</v>
      </c>
      <c r="F838" s="35">
        <v>0</v>
      </c>
      <c r="G838" s="35" t="s">
        <v>2617</v>
      </c>
      <c r="H838" s="35" t="s">
        <v>2612</v>
      </c>
      <c r="I838" s="35">
        <v>25</v>
      </c>
      <c r="J838" s="35">
        <f>VALUE(COUNTIF(Validation!$A$2:$H$47,D838))</f>
        <v>0</v>
      </c>
      <c r="K838" s="361">
        <f>IF(OR(M838="RFA",M838="UFA",M838="",M838=0),0,M838)</f>
        <v>0</v>
      </c>
      <c r="L838" s="361">
        <f>IF(OR(N838="RFA",N838="UFA",N838="",N838=0),0,N838)</f>
        <v>0</v>
      </c>
      <c r="M838" s="358" t="s">
        <v>8</v>
      </c>
      <c r="N838" s="358">
        <v>0</v>
      </c>
      <c r="O838" s="358">
        <v>0</v>
      </c>
      <c r="P838" s="358">
        <v>0</v>
      </c>
      <c r="Q838" s="358">
        <v>0</v>
      </c>
      <c r="R838" s="358">
        <v>0</v>
      </c>
      <c r="S838" s="358">
        <v>0</v>
      </c>
      <c r="T838" s="35">
        <f>COUNTIF(M838:S838,"&gt;0")</f>
        <v>0</v>
      </c>
      <c r="V838">
        <f t="shared" si="39"/>
        <v>1</v>
      </c>
      <c r="W838" s="35">
        <f t="shared" si="40"/>
        <v>0</v>
      </c>
      <c r="X838">
        <f t="shared" si="41"/>
        <v>1</v>
      </c>
    </row>
    <row r="839" spans="1:24" ht="15.75" x14ac:dyDescent="0.25">
      <c r="A839" t="str">
        <f>B839&amp;" "&amp;C839</f>
        <v>Brandon Baddock</v>
      </c>
      <c r="B839" t="str">
        <f>RIGHT(D839,(LEN(D839)-1)-SEARCH(",",D839,1))</f>
        <v>Brandon</v>
      </c>
      <c r="C839" t="str">
        <f>LEFT(D839,SEARCH(",",D839,1)-1)</f>
        <v>Baddock</v>
      </c>
      <c r="D839" s="39" t="s">
        <v>1768</v>
      </c>
      <c r="E839" s="30" t="s">
        <v>24</v>
      </c>
      <c r="F839" s="35">
        <v>0</v>
      </c>
      <c r="G839" s="35" t="s">
        <v>2623</v>
      </c>
      <c r="H839" s="35" t="s">
        <v>2619</v>
      </c>
      <c r="I839" s="35">
        <v>24</v>
      </c>
      <c r="J839" s="35">
        <f>VALUE(COUNTIF(Validation!$A$2:$H$47,D839))</f>
        <v>0</v>
      </c>
      <c r="K839" s="361">
        <f>IF(OR(M839="RFA",M839="UFA",M839="",M839=0),0,M839)</f>
        <v>0</v>
      </c>
      <c r="L839" s="361">
        <f>IF(OR(N839="RFA",N839="UFA",N839="",N839=0),0,N839)</f>
        <v>0</v>
      </c>
      <c r="M839" s="358" t="s">
        <v>8</v>
      </c>
      <c r="N839" s="358">
        <v>0</v>
      </c>
      <c r="O839" s="358">
        <v>0</v>
      </c>
      <c r="P839" s="358">
        <v>0</v>
      </c>
      <c r="Q839" s="358">
        <v>0</v>
      </c>
      <c r="R839" s="358">
        <v>0</v>
      </c>
      <c r="S839" s="358">
        <v>0</v>
      </c>
      <c r="T839" s="35">
        <f>COUNTIF(M839:S839,"&gt;0")</f>
        <v>0</v>
      </c>
      <c r="V839">
        <f t="shared" si="39"/>
        <v>1</v>
      </c>
      <c r="W839" s="35">
        <f t="shared" si="40"/>
        <v>0</v>
      </c>
      <c r="X839">
        <f t="shared" si="41"/>
        <v>1</v>
      </c>
    </row>
    <row r="840" spans="1:24" ht="15.75" x14ac:dyDescent="0.25">
      <c r="A840" t="str">
        <f>B840&amp;" "&amp;C840</f>
        <v>Josh Jacobs</v>
      </c>
      <c r="B840" t="str">
        <f>RIGHT(D840,(LEN(D840)-1)-SEARCH(",",D840,1))</f>
        <v>Josh</v>
      </c>
      <c r="C840" t="str">
        <f>LEFT(D840,SEARCH(",",D840,1)-1)</f>
        <v>Jacobs</v>
      </c>
      <c r="D840" s="39" t="s">
        <v>1759</v>
      </c>
      <c r="E840" s="30" t="s">
        <v>24</v>
      </c>
      <c r="F840" s="35">
        <v>0</v>
      </c>
      <c r="G840" s="35" t="s">
        <v>82</v>
      </c>
      <c r="H840" s="35" t="s">
        <v>2619</v>
      </c>
      <c r="I840" s="35">
        <v>23</v>
      </c>
      <c r="J840" s="35">
        <f>VALUE(COUNTIF(Validation!$A$2:$H$47,D840))</f>
        <v>0</v>
      </c>
      <c r="K840" s="361">
        <f>IF(OR(M840="RFA",M840="UFA",M840="",M840=0),0,M840)</f>
        <v>0</v>
      </c>
      <c r="L840" s="361">
        <f>IF(OR(N840="RFA",N840="UFA",N840="",N840=0),0,N840)</f>
        <v>0</v>
      </c>
      <c r="M840" s="358" t="s">
        <v>8</v>
      </c>
      <c r="N840" s="358">
        <v>0</v>
      </c>
      <c r="O840" s="358">
        <v>0</v>
      </c>
      <c r="P840" s="358">
        <v>0</v>
      </c>
      <c r="Q840" s="358">
        <v>0</v>
      </c>
      <c r="R840" s="358">
        <v>0</v>
      </c>
      <c r="S840" s="358">
        <v>0</v>
      </c>
      <c r="T840" s="35">
        <f>COUNTIF(M840:S840,"&gt;0")</f>
        <v>0</v>
      </c>
      <c r="V840">
        <f t="shared" si="39"/>
        <v>1</v>
      </c>
      <c r="W840" s="35">
        <f t="shared" si="40"/>
        <v>0</v>
      </c>
      <c r="X840">
        <f t="shared" si="41"/>
        <v>1</v>
      </c>
    </row>
    <row r="841" spans="1:24" ht="15.75" x14ac:dyDescent="0.25">
      <c r="A841" t="str">
        <f>B841&amp;" "&amp;C841</f>
        <v>Anders Lee</v>
      </c>
      <c r="B841" t="str">
        <f>RIGHT(D841,(LEN(D841)-1)-SEARCH(",",D841,1))</f>
        <v>Anders</v>
      </c>
      <c r="C841" t="str">
        <f>LEFT(D841,SEARCH(",",D841,1)-1)</f>
        <v>Lee</v>
      </c>
      <c r="D841" s="39" t="s">
        <v>1772</v>
      </c>
      <c r="E841" s="30" t="s">
        <v>25</v>
      </c>
      <c r="F841" s="35" t="s">
        <v>381</v>
      </c>
      <c r="G841" s="35" t="s">
        <v>2623</v>
      </c>
      <c r="H841" s="35" t="s">
        <v>2612</v>
      </c>
      <c r="I841" s="35">
        <v>29</v>
      </c>
      <c r="J841" s="35">
        <f>VALUE(COUNTIF(Validation!$A$2:$H$47,D841))</f>
        <v>0</v>
      </c>
      <c r="K841" s="361">
        <f>IF(OR(M841="RFA",M841="UFA",M841="",M841=0),0,M841)</f>
        <v>7000000</v>
      </c>
      <c r="L841" s="361">
        <f>IF(OR(N841="RFA",N841="UFA",N841="",N841=0),0,N841)</f>
        <v>7000000</v>
      </c>
      <c r="M841" s="358">
        <v>7000000</v>
      </c>
      <c r="N841" s="358">
        <v>7000000</v>
      </c>
      <c r="O841" s="358">
        <v>7000000</v>
      </c>
      <c r="P841" s="358">
        <v>7000000</v>
      </c>
      <c r="Q841" s="358">
        <v>7000000</v>
      </c>
      <c r="R841" s="358">
        <v>7000000</v>
      </c>
      <c r="S841" s="358">
        <v>7000000</v>
      </c>
      <c r="T841" s="35">
        <f>COUNTIF(M841:S841,"&gt;0")</f>
        <v>7</v>
      </c>
      <c r="V841">
        <f t="shared" si="39"/>
        <v>1</v>
      </c>
      <c r="W841" s="35">
        <f t="shared" si="40"/>
        <v>0</v>
      </c>
      <c r="X841">
        <f t="shared" si="41"/>
        <v>1</v>
      </c>
    </row>
    <row r="842" spans="1:24" ht="15.75" x14ac:dyDescent="0.25">
      <c r="A842" t="str">
        <f>B842&amp;" "&amp;C842</f>
        <v>Brock Nelson</v>
      </c>
      <c r="B842" t="str">
        <f>RIGHT(D842,(LEN(D842)-1)-SEARCH(",",D842,1))</f>
        <v>Brock</v>
      </c>
      <c r="C842" t="str">
        <f>LEFT(D842,SEARCH(",",D842,1)-1)</f>
        <v>Nelson</v>
      </c>
      <c r="D842" s="39" t="s">
        <v>1771</v>
      </c>
      <c r="E842" s="30" t="s">
        <v>25</v>
      </c>
      <c r="F842" s="35" t="s">
        <v>381</v>
      </c>
      <c r="G842" s="35" t="s">
        <v>2626</v>
      </c>
      <c r="H842" s="35" t="s">
        <v>2612</v>
      </c>
      <c r="I842" s="35">
        <v>27</v>
      </c>
      <c r="J842" s="35">
        <f>VALUE(COUNTIF(Validation!$A$2:$H$47,D842))</f>
        <v>0</v>
      </c>
      <c r="K842" s="361">
        <f>IF(OR(M842="RFA",M842="UFA",M842="",M842=0),0,M842)</f>
        <v>6000000</v>
      </c>
      <c r="L842" s="361">
        <f>IF(OR(N842="RFA",N842="UFA",N842="",N842=0),0,N842)</f>
        <v>6000000</v>
      </c>
      <c r="M842" s="358">
        <v>6000000</v>
      </c>
      <c r="N842" s="358">
        <v>6000000</v>
      </c>
      <c r="O842" s="358">
        <v>6000000</v>
      </c>
      <c r="P842" s="358">
        <v>6000000</v>
      </c>
      <c r="Q842" s="358">
        <v>6000000</v>
      </c>
      <c r="R842" s="358">
        <v>6000000</v>
      </c>
      <c r="S842" s="358" t="s">
        <v>7</v>
      </c>
      <c r="T842" s="35">
        <f>COUNTIF(M842:S842,"&gt;0")</f>
        <v>6</v>
      </c>
      <c r="V842">
        <f t="shared" si="39"/>
        <v>1</v>
      </c>
      <c r="W842" s="35">
        <f t="shared" si="40"/>
        <v>0</v>
      </c>
      <c r="X842">
        <f t="shared" si="41"/>
        <v>1</v>
      </c>
    </row>
    <row r="843" spans="1:24" ht="15.75" x14ac:dyDescent="0.25">
      <c r="A843" t="str">
        <f>B843&amp;" "&amp;C843</f>
        <v>Johnny Boychuk</v>
      </c>
      <c r="B843" t="str">
        <f>RIGHT(D843,(LEN(D843)-1)-SEARCH(",",D843,1))</f>
        <v>Johnny</v>
      </c>
      <c r="C843" t="str">
        <f>LEFT(D843,SEARCH(",",D843,1)-1)</f>
        <v>Boychuk</v>
      </c>
      <c r="D843" s="39" t="s">
        <v>1781</v>
      </c>
      <c r="E843" s="30" t="s">
        <v>25</v>
      </c>
      <c r="F843" s="35" t="s">
        <v>390</v>
      </c>
      <c r="G843" s="35" t="s">
        <v>2617</v>
      </c>
      <c r="H843" s="35" t="s">
        <v>2612</v>
      </c>
      <c r="I843" s="35">
        <v>35</v>
      </c>
      <c r="J843" s="35">
        <f>VALUE(COUNTIF(Validation!$A$2:$H$47,D843))</f>
        <v>0</v>
      </c>
      <c r="K843" s="361">
        <f>IF(OR(M843="RFA",M843="UFA",M843="",M843=0),0,M843)</f>
        <v>6000000</v>
      </c>
      <c r="L843" s="361">
        <f>IF(OR(N843="RFA",N843="UFA",N843="",N843=0),0,N843)</f>
        <v>6000000</v>
      </c>
      <c r="M843" s="358">
        <v>6000000</v>
      </c>
      <c r="N843" s="358">
        <v>6000000</v>
      </c>
      <c r="O843" s="358">
        <v>6000000</v>
      </c>
      <c r="P843" s="358" t="s">
        <v>7</v>
      </c>
      <c r="Q843" s="358">
        <v>0</v>
      </c>
      <c r="R843" s="358">
        <v>0</v>
      </c>
      <c r="S843" s="358">
        <v>0</v>
      </c>
      <c r="T843" s="35">
        <f>COUNTIF(M843:S843,"&gt;0")</f>
        <v>3</v>
      </c>
      <c r="V843">
        <f t="shared" si="39"/>
        <v>1</v>
      </c>
      <c r="W843" s="35">
        <f t="shared" si="40"/>
        <v>0</v>
      </c>
      <c r="X843">
        <f t="shared" si="41"/>
        <v>1</v>
      </c>
    </row>
    <row r="844" spans="1:24" ht="15.75" x14ac:dyDescent="0.25">
      <c r="A844" t="str">
        <f>B844&amp;" "&amp;C844</f>
        <v>Jordan Eberle</v>
      </c>
      <c r="B844" t="str">
        <f>RIGHT(D844,(LEN(D844)-1)-SEARCH(",",D844,1))</f>
        <v>Jordan</v>
      </c>
      <c r="C844" t="str">
        <f>LEFT(D844,SEARCH(",",D844,1)-1)</f>
        <v>Eberle</v>
      </c>
      <c r="D844" s="39" t="s">
        <v>2772</v>
      </c>
      <c r="E844" s="30" t="s">
        <v>25</v>
      </c>
      <c r="F844" s="35" t="s">
        <v>381</v>
      </c>
      <c r="G844" s="35" t="s">
        <v>2611</v>
      </c>
      <c r="H844" s="35" t="s">
        <v>2612</v>
      </c>
      <c r="I844" s="35">
        <v>29</v>
      </c>
      <c r="J844" s="35">
        <f>VALUE(COUNTIF(Validation!$A$2:$H$47,D844))</f>
        <v>0</v>
      </c>
      <c r="K844" s="361">
        <f>IF(OR(M844="RFA",M844="UFA",M844="",M844=0),0,M844)</f>
        <v>5500000</v>
      </c>
      <c r="L844" s="361">
        <f>IF(OR(N844="RFA",N844="UFA",N844="",N844=0),0,N844)</f>
        <v>5500000</v>
      </c>
      <c r="M844" s="358">
        <v>5500000</v>
      </c>
      <c r="N844" s="358">
        <v>5500000</v>
      </c>
      <c r="O844" s="358">
        <v>5500000</v>
      </c>
      <c r="P844" s="358">
        <v>5500000</v>
      </c>
      <c r="Q844" s="358">
        <v>5500000</v>
      </c>
      <c r="R844" s="358" t="s">
        <v>7</v>
      </c>
      <c r="S844" s="358">
        <v>0</v>
      </c>
      <c r="T844" s="35">
        <f>COUNTIF(M844:S844,"&gt;0")</f>
        <v>5</v>
      </c>
      <c r="V844">
        <f t="shared" si="39"/>
        <v>1</v>
      </c>
      <c r="W844" s="35">
        <f t="shared" si="40"/>
        <v>0</v>
      </c>
      <c r="X844">
        <f t="shared" si="41"/>
        <v>1</v>
      </c>
    </row>
    <row r="845" spans="1:24" ht="15.75" x14ac:dyDescent="0.25">
      <c r="A845" t="str">
        <f>B845&amp;" "&amp;C845</f>
        <v>Andrew Ladd</v>
      </c>
      <c r="B845" t="str">
        <f>RIGHT(D845,(LEN(D845)-1)-SEARCH(",",D845,1))</f>
        <v>Andrew</v>
      </c>
      <c r="C845" t="str">
        <f>LEFT(D845,SEARCH(",",D845,1)-1)</f>
        <v>Ladd</v>
      </c>
      <c r="D845" s="39" t="s">
        <v>2949</v>
      </c>
      <c r="E845" s="30" t="s">
        <v>25</v>
      </c>
      <c r="F845" s="35" t="s">
        <v>381</v>
      </c>
      <c r="G845" s="35" t="s">
        <v>2613</v>
      </c>
      <c r="H845" s="35" t="s">
        <v>2612</v>
      </c>
      <c r="I845" s="35">
        <v>33</v>
      </c>
      <c r="J845" s="35">
        <f>VALUE(COUNTIF(Validation!$A$2:$H$47,D845))</f>
        <v>0</v>
      </c>
      <c r="K845" s="361">
        <f>IF(OR(M845="RFA",M845="UFA",M845="",M845=0),0,M845)</f>
        <v>5500000</v>
      </c>
      <c r="L845" s="361">
        <f>IF(OR(N845="RFA",N845="UFA",N845="",N845=0),0,N845)</f>
        <v>5500000</v>
      </c>
      <c r="M845" s="358">
        <v>5500000</v>
      </c>
      <c r="N845" s="358">
        <v>5500000</v>
      </c>
      <c r="O845" s="358">
        <v>5500000</v>
      </c>
      <c r="P845" s="358">
        <v>5500000</v>
      </c>
      <c r="Q845" s="358" t="s">
        <v>7</v>
      </c>
      <c r="R845" s="358">
        <v>0</v>
      </c>
      <c r="S845" s="358">
        <v>0</v>
      </c>
      <c r="T845" s="35">
        <f>COUNTIF(M845:S845,"&gt;0")</f>
        <v>4</v>
      </c>
      <c r="V845">
        <f t="shared" si="39"/>
        <v>1</v>
      </c>
      <c r="W845" s="35">
        <f t="shared" si="40"/>
        <v>0</v>
      </c>
      <c r="X845">
        <f t="shared" si="41"/>
        <v>1</v>
      </c>
    </row>
    <row r="846" spans="1:24" ht="15.75" x14ac:dyDescent="0.25">
      <c r="A846" t="str">
        <f>B846&amp;" "&amp;C846</f>
        <v>Nick Leddy</v>
      </c>
      <c r="B846" t="str">
        <f>RIGHT(D846,(LEN(D846)-1)-SEARCH(",",D846,1))</f>
        <v>Nick</v>
      </c>
      <c r="C846" t="str">
        <f>LEFT(D846,SEARCH(",",D846,1)-1)</f>
        <v>Leddy</v>
      </c>
      <c r="D846" s="39" t="s">
        <v>1782</v>
      </c>
      <c r="E846" s="30" t="s">
        <v>25</v>
      </c>
      <c r="F846" s="35">
        <v>0</v>
      </c>
      <c r="G846" s="35" t="s">
        <v>2618</v>
      </c>
      <c r="H846" s="35" t="s">
        <v>2612</v>
      </c>
      <c r="I846" s="35">
        <v>28</v>
      </c>
      <c r="J846" s="35">
        <f>VALUE(COUNTIF(Validation!$A$2:$H$47,D846))</f>
        <v>0</v>
      </c>
      <c r="K846" s="361">
        <f>IF(OR(M846="RFA",M846="UFA",M846="",M846=0),0,M846)</f>
        <v>5500000</v>
      </c>
      <c r="L846" s="361">
        <f>IF(OR(N846="RFA",N846="UFA",N846="",N846=0),0,N846)</f>
        <v>5500000</v>
      </c>
      <c r="M846" s="358">
        <v>5500000</v>
      </c>
      <c r="N846" s="358">
        <v>5500000</v>
      </c>
      <c r="O846" s="358">
        <v>5500000</v>
      </c>
      <c r="P846" s="358" t="s">
        <v>7</v>
      </c>
      <c r="Q846" s="358">
        <v>0</v>
      </c>
      <c r="R846" s="358">
        <v>0</v>
      </c>
      <c r="S846" s="358">
        <v>0</v>
      </c>
      <c r="T846" s="35">
        <f>COUNTIF(M846:S846,"&gt;0")</f>
        <v>3</v>
      </c>
      <c r="V846">
        <f t="shared" si="39"/>
        <v>1</v>
      </c>
      <c r="W846" s="35">
        <f t="shared" si="40"/>
        <v>0</v>
      </c>
      <c r="X846">
        <f t="shared" si="41"/>
        <v>1</v>
      </c>
    </row>
    <row r="847" spans="1:24" ht="15.75" x14ac:dyDescent="0.25">
      <c r="A847" t="str">
        <f>B847&amp;" "&amp;C847</f>
        <v>Josh Bailey</v>
      </c>
      <c r="B847" t="str">
        <f>RIGHT(D847,(LEN(D847)-1)-SEARCH(",",D847,1))</f>
        <v>Josh</v>
      </c>
      <c r="C847" t="str">
        <f>LEFT(D847,SEARCH(",",D847,1)-1)</f>
        <v>Bailey</v>
      </c>
      <c r="D847" s="39" t="s">
        <v>1770</v>
      </c>
      <c r="E847" s="30" t="s">
        <v>25</v>
      </c>
      <c r="F847" s="35">
        <v>0</v>
      </c>
      <c r="G847" s="35" t="s">
        <v>2614</v>
      </c>
      <c r="H847" s="35" t="s">
        <v>2612</v>
      </c>
      <c r="I847" s="35">
        <v>29</v>
      </c>
      <c r="J847" s="35">
        <f>VALUE(COUNTIF(Validation!$A$2:$H$47,D847))</f>
        <v>0</v>
      </c>
      <c r="K847" s="361">
        <f>IF(OR(M847="RFA",M847="UFA",M847="",M847=0),0,M847)</f>
        <v>5000000</v>
      </c>
      <c r="L847" s="361">
        <f>IF(OR(N847="RFA",N847="UFA",N847="",N847=0),0,N847)</f>
        <v>5000000</v>
      </c>
      <c r="M847" s="358">
        <v>5000000</v>
      </c>
      <c r="N847" s="358">
        <v>5000000</v>
      </c>
      <c r="O847" s="358">
        <v>5000000</v>
      </c>
      <c r="P847" s="358">
        <v>5000000</v>
      </c>
      <c r="Q847" s="358">
        <v>5000000</v>
      </c>
      <c r="R847" s="358" t="s">
        <v>7</v>
      </c>
      <c r="S847" s="358">
        <v>0</v>
      </c>
      <c r="T847" s="35">
        <f>COUNTIF(M847:S847,"&gt;0")</f>
        <v>5</v>
      </c>
      <c r="V847">
        <f t="shared" si="39"/>
        <v>1</v>
      </c>
      <c r="W847" s="35">
        <f t="shared" si="40"/>
        <v>0</v>
      </c>
      <c r="X847">
        <f t="shared" si="41"/>
        <v>1</v>
      </c>
    </row>
    <row r="848" spans="1:24" ht="15.75" x14ac:dyDescent="0.25">
      <c r="A848" t="str">
        <f>B848&amp;" "&amp;C848</f>
        <v>Semyon Varlamov</v>
      </c>
      <c r="B848" t="str">
        <f>RIGHT(D848,(LEN(D848)-1)-SEARCH(",",D848,1))</f>
        <v>Semyon</v>
      </c>
      <c r="C848" t="str">
        <f>LEFT(D848,SEARCH(",",D848,1)-1)</f>
        <v>Varlamov</v>
      </c>
      <c r="D848" s="39" t="s">
        <v>2001</v>
      </c>
      <c r="E848" s="30" t="s">
        <v>25</v>
      </c>
      <c r="F848" s="35" t="s">
        <v>381</v>
      </c>
      <c r="G848" s="35" t="s">
        <v>128</v>
      </c>
      <c r="H848" s="35" t="s">
        <v>2612</v>
      </c>
      <c r="I848" s="35">
        <v>31</v>
      </c>
      <c r="J848" s="35">
        <f>VALUE(COUNTIF(Validation!$A$2:$H$47,D848))</f>
        <v>0</v>
      </c>
      <c r="K848" s="361">
        <f>IF(OR(M848="RFA",M848="UFA",M848="",M848=0),0,M848)</f>
        <v>5000000</v>
      </c>
      <c r="L848" s="361">
        <f>IF(OR(N848="RFA",N848="UFA",N848="",N848=0),0,N848)</f>
        <v>5000000</v>
      </c>
      <c r="M848" s="358">
        <v>5000000</v>
      </c>
      <c r="N848" s="358">
        <v>5000000</v>
      </c>
      <c r="O848" s="358">
        <v>5000000</v>
      </c>
      <c r="P848" s="358">
        <v>5000000</v>
      </c>
      <c r="Q848" s="358" t="s">
        <v>7</v>
      </c>
      <c r="R848" s="358">
        <v>0</v>
      </c>
      <c r="S848" s="358">
        <v>0</v>
      </c>
      <c r="T848" s="35">
        <f>COUNTIF(M848:S848,"&gt;0")</f>
        <v>4</v>
      </c>
      <c r="V848">
        <f t="shared" si="39"/>
        <v>1</v>
      </c>
      <c r="W848" s="35">
        <f t="shared" si="40"/>
        <v>0</v>
      </c>
      <c r="X848">
        <f t="shared" si="41"/>
        <v>1</v>
      </c>
    </row>
    <row r="849" spans="1:24" ht="15.75" x14ac:dyDescent="0.25">
      <c r="A849" t="str">
        <f>B849&amp;" "&amp;C849</f>
        <v>Cal Clutterbuck</v>
      </c>
      <c r="B849" t="str">
        <f>RIGHT(D849,(LEN(D849)-1)-SEARCH(",",D849,1))</f>
        <v>Cal</v>
      </c>
      <c r="C849" t="str">
        <f>LEFT(D849,SEARCH(",",D849,1)-1)</f>
        <v>Clutterbuck</v>
      </c>
      <c r="D849" s="39" t="s">
        <v>2950</v>
      </c>
      <c r="E849" s="30" t="s">
        <v>25</v>
      </c>
      <c r="F849" s="35">
        <v>0</v>
      </c>
      <c r="G849" s="35" t="s">
        <v>2611</v>
      </c>
      <c r="H849" s="35" t="s">
        <v>2612</v>
      </c>
      <c r="I849" s="35">
        <v>31</v>
      </c>
      <c r="J849" s="35">
        <f>VALUE(COUNTIF(Validation!$A$2:$H$47,D849))</f>
        <v>0</v>
      </c>
      <c r="K849" s="361">
        <f>IF(OR(M849="RFA",M849="UFA",M849="",M849=0),0,M849)</f>
        <v>3500000</v>
      </c>
      <c r="L849" s="361">
        <f>IF(OR(N849="RFA",N849="UFA",N849="",N849=0),0,N849)</f>
        <v>3500000</v>
      </c>
      <c r="M849" s="358">
        <v>3500000</v>
      </c>
      <c r="N849" s="358">
        <v>3500000</v>
      </c>
      <c r="O849" s="358">
        <v>3500000</v>
      </c>
      <c r="P849" s="358" t="s">
        <v>7</v>
      </c>
      <c r="Q849" s="358">
        <v>0</v>
      </c>
      <c r="R849" s="358">
        <v>0</v>
      </c>
      <c r="S849" s="358">
        <v>0</v>
      </c>
      <c r="T849" s="35">
        <f>COUNTIF(M849:S849,"&gt;0")</f>
        <v>3</v>
      </c>
      <c r="V849">
        <f t="shared" si="39"/>
        <v>1</v>
      </c>
      <c r="W849" s="35">
        <f t="shared" si="40"/>
        <v>0</v>
      </c>
      <c r="X849">
        <f t="shared" si="41"/>
        <v>1</v>
      </c>
    </row>
    <row r="850" spans="1:24" ht="15.75" x14ac:dyDescent="0.25">
      <c r="A850" t="str">
        <f>B850&amp;" "&amp;C850</f>
        <v>Casey Cizikas</v>
      </c>
      <c r="B850" t="str">
        <f>RIGHT(D850,(LEN(D850)-1)-SEARCH(",",D850,1))</f>
        <v>Casey</v>
      </c>
      <c r="C850" t="str">
        <f>LEFT(D850,SEARCH(",",D850,1)-1)</f>
        <v>Cizikas</v>
      </c>
      <c r="D850" s="39" t="s">
        <v>1773</v>
      </c>
      <c r="E850" s="30" t="s">
        <v>25</v>
      </c>
      <c r="F850" s="35">
        <v>0</v>
      </c>
      <c r="G850" s="9" t="s">
        <v>73</v>
      </c>
      <c r="H850" s="9" t="s">
        <v>2612</v>
      </c>
      <c r="I850" s="9">
        <v>28</v>
      </c>
      <c r="J850" s="35">
        <f>VALUE(COUNTIF(Validation!$A$2:$H$47,D850))</f>
        <v>0</v>
      </c>
      <c r="K850" s="361">
        <f>IF(OR(M850="RFA",M850="UFA",M850="",M850=0),0,M850)</f>
        <v>3350000</v>
      </c>
      <c r="L850" s="361">
        <f>IF(OR(N850="RFA",N850="UFA",N850="",N850=0),0,N850)</f>
        <v>3350000</v>
      </c>
      <c r="M850" s="358">
        <v>3350000</v>
      </c>
      <c r="N850" s="358">
        <v>3350000</v>
      </c>
      <c r="O850" s="358" t="s">
        <v>7</v>
      </c>
      <c r="P850" s="358">
        <v>0</v>
      </c>
      <c r="Q850" s="358">
        <v>0</v>
      </c>
      <c r="R850" s="358">
        <v>0</v>
      </c>
      <c r="S850" s="358">
        <v>0</v>
      </c>
      <c r="T850" s="35">
        <f>COUNTIF(M850:S850,"&gt;0")</f>
        <v>2</v>
      </c>
      <c r="V850">
        <f t="shared" si="39"/>
        <v>1</v>
      </c>
      <c r="W850" s="35">
        <f t="shared" si="40"/>
        <v>0</v>
      </c>
      <c r="X850">
        <f t="shared" si="41"/>
        <v>1</v>
      </c>
    </row>
    <row r="851" spans="1:24" ht="15.75" x14ac:dyDescent="0.25">
      <c r="A851" t="str">
        <f>B851&amp;" "&amp;C851</f>
        <v>Thomas Greiss</v>
      </c>
      <c r="B851" t="str">
        <f>RIGHT(D851,(LEN(D851)-1)-SEARCH(",",D851,1))</f>
        <v>Thomas</v>
      </c>
      <c r="C851" t="str">
        <f>LEFT(D851,SEARCH(",",D851,1)-1)</f>
        <v>Greiss</v>
      </c>
      <c r="D851" s="39" t="s">
        <v>1787</v>
      </c>
      <c r="E851" s="30" t="s">
        <v>25</v>
      </c>
      <c r="F851" s="35">
        <v>0</v>
      </c>
      <c r="G851" s="35" t="s">
        <v>128</v>
      </c>
      <c r="H851" s="35" t="s">
        <v>2612</v>
      </c>
      <c r="I851" s="35">
        <v>33</v>
      </c>
      <c r="J851" s="35">
        <f>VALUE(COUNTIF(Validation!$A$2:$H$47,D851))</f>
        <v>0</v>
      </c>
      <c r="K851" s="361">
        <f>IF(OR(M851="RFA",M851="UFA",M851="",M851=0),0,M851)</f>
        <v>3333333</v>
      </c>
      <c r="L851" s="361">
        <f>IF(OR(N851="RFA",N851="UFA",N851="",N851=0),0,N851)</f>
        <v>0</v>
      </c>
      <c r="M851" s="358">
        <v>3333333</v>
      </c>
      <c r="N851" s="358" t="s">
        <v>7</v>
      </c>
      <c r="O851" s="358">
        <v>0</v>
      </c>
      <c r="P851" s="358">
        <v>0</v>
      </c>
      <c r="Q851" s="358">
        <v>0</v>
      </c>
      <c r="R851" s="358">
        <v>0</v>
      </c>
      <c r="S851" s="358">
        <v>0</v>
      </c>
      <c r="T851" s="35">
        <f>COUNTIF(M851:S851,"&gt;0")</f>
        <v>1</v>
      </c>
      <c r="V851">
        <f t="shared" si="39"/>
        <v>1</v>
      </c>
      <c r="W851" s="35">
        <f t="shared" si="40"/>
        <v>0</v>
      </c>
      <c r="X851">
        <f t="shared" si="41"/>
        <v>0</v>
      </c>
    </row>
    <row r="852" spans="1:24" ht="15.75" x14ac:dyDescent="0.25">
      <c r="A852" t="str">
        <f>B852&amp;" "&amp;C852</f>
        <v>Leo Komarov</v>
      </c>
      <c r="B852" t="str">
        <f>RIGHT(D852,(LEN(D852)-1)-SEARCH(",",D852,1))</f>
        <v>Leo</v>
      </c>
      <c r="C852" t="str">
        <f>LEFT(D852,SEARCH(",",D852,1)-1)</f>
        <v>Komarov</v>
      </c>
      <c r="D852" s="39" t="s">
        <v>1774</v>
      </c>
      <c r="E852" s="30" t="s">
        <v>25</v>
      </c>
      <c r="F852" s="35" t="s">
        <v>390</v>
      </c>
      <c r="G852" s="35" t="s">
        <v>2678</v>
      </c>
      <c r="H852" s="35" t="s">
        <v>2612</v>
      </c>
      <c r="I852" s="35">
        <v>32</v>
      </c>
      <c r="J852" s="35">
        <f>VALUE(COUNTIF(Validation!$A$2:$H$47,D852))</f>
        <v>0</v>
      </c>
      <c r="K852" s="361">
        <f>IF(OR(M852="RFA",M852="UFA",M852="",M852=0),0,M852)</f>
        <v>3000000</v>
      </c>
      <c r="L852" s="361">
        <f>IF(OR(N852="RFA",N852="UFA",N852="",N852=0),0,N852)</f>
        <v>3000000</v>
      </c>
      <c r="M852" s="358">
        <v>3000000</v>
      </c>
      <c r="N852" s="358">
        <v>3000000</v>
      </c>
      <c r="O852" s="358">
        <v>3000000</v>
      </c>
      <c r="P852" s="358" t="s">
        <v>7</v>
      </c>
      <c r="Q852" s="358">
        <v>0</v>
      </c>
      <c r="R852" s="358">
        <v>0</v>
      </c>
      <c r="S852" s="358">
        <v>0</v>
      </c>
      <c r="T852" s="35">
        <f>COUNTIF(M852:S852,"&gt;0")</f>
        <v>3</v>
      </c>
      <c r="V852">
        <f t="shared" si="39"/>
        <v>1</v>
      </c>
      <c r="W852" s="35">
        <f t="shared" si="40"/>
        <v>0</v>
      </c>
      <c r="X852">
        <f t="shared" si="41"/>
        <v>1</v>
      </c>
    </row>
    <row r="853" spans="1:24" ht="15.75" x14ac:dyDescent="0.25">
      <c r="A853" t="str">
        <f>B853&amp;" "&amp;C853</f>
        <v>Matt Martin</v>
      </c>
      <c r="B853" t="str">
        <f>RIGHT(D853,(LEN(D853)-1)-SEARCH(",",D853,1))</f>
        <v>Matt</v>
      </c>
      <c r="C853" t="str">
        <f>LEFT(D853,SEARCH(",",D853,1)-1)</f>
        <v>Martin</v>
      </c>
      <c r="D853" s="39" t="s">
        <v>1776</v>
      </c>
      <c r="E853" s="30" t="s">
        <v>25</v>
      </c>
      <c r="F853" s="35">
        <v>0</v>
      </c>
      <c r="G853" s="35" t="s">
        <v>2615</v>
      </c>
      <c r="H853" s="35" t="s">
        <v>2612</v>
      </c>
      <c r="I853" s="35">
        <v>30</v>
      </c>
      <c r="J853" s="35">
        <f>VALUE(COUNTIF(Validation!$A$2:$H$47,D853))</f>
        <v>0</v>
      </c>
      <c r="K853" s="361">
        <f>IF(OR(M853="RFA",M853="UFA",M853="",M853=0),0,M853)</f>
        <v>2500000</v>
      </c>
      <c r="L853" s="361">
        <f>IF(OR(N853="RFA",N853="UFA",N853="",N853=0),0,N853)</f>
        <v>0</v>
      </c>
      <c r="M853" s="358">
        <v>2500000</v>
      </c>
      <c r="N853" s="358" t="s">
        <v>7</v>
      </c>
      <c r="O853" s="358">
        <v>0</v>
      </c>
      <c r="P853" s="358">
        <v>0</v>
      </c>
      <c r="Q853" s="358">
        <v>0</v>
      </c>
      <c r="R853" s="358">
        <v>0</v>
      </c>
      <c r="S853" s="358">
        <v>0</v>
      </c>
      <c r="T853" s="35">
        <f>COUNTIF(M853:S853,"&gt;0")</f>
        <v>1</v>
      </c>
      <c r="V853">
        <f t="shared" si="39"/>
        <v>1</v>
      </c>
      <c r="W853" s="35">
        <f t="shared" si="40"/>
        <v>0</v>
      </c>
      <c r="X853">
        <f t="shared" si="41"/>
        <v>0</v>
      </c>
    </row>
    <row r="854" spans="1:24" ht="15.75" x14ac:dyDescent="0.25">
      <c r="A854" t="str">
        <f>B854&amp;" "&amp;C854</f>
        <v>Thomas Hickey</v>
      </c>
      <c r="B854" t="str">
        <f>RIGHT(D854,(LEN(D854)-1)-SEARCH(",",D854,1))</f>
        <v>Thomas</v>
      </c>
      <c r="C854" t="str">
        <f>LEFT(D854,SEARCH(",",D854,1)-1)</f>
        <v>Hickey</v>
      </c>
      <c r="D854" s="39" t="s">
        <v>1783</v>
      </c>
      <c r="E854" s="30" t="s">
        <v>25</v>
      </c>
      <c r="F854" s="35">
        <v>0</v>
      </c>
      <c r="G854" s="9" t="s">
        <v>2618</v>
      </c>
      <c r="H854" s="9" t="s">
        <v>2612</v>
      </c>
      <c r="I854" s="9">
        <v>30</v>
      </c>
      <c r="J854" s="35">
        <f>VALUE(COUNTIF(Validation!$A$2:$H$47,D854))</f>
        <v>0</v>
      </c>
      <c r="K854" s="361">
        <f>IF(OR(M854="RFA",M854="UFA",M854="",M854=0),0,M854)</f>
        <v>2500000</v>
      </c>
      <c r="L854" s="361">
        <f>IF(OR(N854="RFA",N854="UFA",N854="",N854=0),0,N854)</f>
        <v>2500000</v>
      </c>
      <c r="M854" s="358">
        <v>2500000</v>
      </c>
      <c r="N854" s="358">
        <v>2500000</v>
      </c>
      <c r="O854" s="358">
        <v>2500000</v>
      </c>
      <c r="P854" s="358" t="s">
        <v>7</v>
      </c>
      <c r="Q854" s="358">
        <v>0</v>
      </c>
      <c r="R854" s="358">
        <v>0</v>
      </c>
      <c r="S854" s="358">
        <v>0</v>
      </c>
      <c r="T854" s="35">
        <f>COUNTIF(M854:S854,"&gt;0")</f>
        <v>3</v>
      </c>
      <c r="V854">
        <f t="shared" si="39"/>
        <v>1</v>
      </c>
      <c r="W854" s="35">
        <f t="shared" si="40"/>
        <v>0</v>
      </c>
      <c r="X854">
        <f t="shared" si="41"/>
        <v>1</v>
      </c>
    </row>
    <row r="855" spans="1:24" ht="15.75" x14ac:dyDescent="0.25">
      <c r="A855" t="str">
        <f>B855&amp;" "&amp;C855</f>
        <v>Ryan Pulock</v>
      </c>
      <c r="B855" t="str">
        <f>RIGHT(D855,(LEN(D855)-1)-SEARCH(",",D855,1))</f>
        <v>Ryan</v>
      </c>
      <c r="C855" t="str">
        <f>LEFT(D855,SEARCH(",",D855,1)-1)</f>
        <v>Pulock</v>
      </c>
      <c r="D855" s="39" t="s">
        <v>1784</v>
      </c>
      <c r="E855" s="30" t="s">
        <v>25</v>
      </c>
      <c r="F855" s="35">
        <v>0</v>
      </c>
      <c r="G855" s="35" t="s">
        <v>2617</v>
      </c>
      <c r="H855" s="35" t="s">
        <v>2612</v>
      </c>
      <c r="I855" s="35">
        <v>24</v>
      </c>
      <c r="J855" s="35">
        <f>VALUE(COUNTIF(Validation!$A$2:$H$47,D855))</f>
        <v>0</v>
      </c>
      <c r="K855" s="361">
        <f>IF(OR(M855="RFA",M855="UFA",M855="",M855=0),0,M855)</f>
        <v>2000000</v>
      </c>
      <c r="L855" s="361">
        <f>IF(OR(N855="RFA",N855="UFA",N855="",N855=0),0,N855)</f>
        <v>0</v>
      </c>
      <c r="M855" s="358">
        <v>2000000</v>
      </c>
      <c r="N855" s="358" t="s">
        <v>8</v>
      </c>
      <c r="O855" s="358">
        <v>0</v>
      </c>
      <c r="P855" s="358">
        <v>0</v>
      </c>
      <c r="Q855" s="358">
        <v>0</v>
      </c>
      <c r="R855" s="358">
        <v>0</v>
      </c>
      <c r="S855" s="358">
        <v>0</v>
      </c>
      <c r="T855" s="35">
        <f>COUNTIF(M855:S855,"&gt;0")</f>
        <v>1</v>
      </c>
      <c r="V855">
        <f t="shared" si="39"/>
        <v>1</v>
      </c>
      <c r="W855" s="35">
        <f t="shared" si="40"/>
        <v>0</v>
      </c>
      <c r="X855">
        <f t="shared" si="41"/>
        <v>0</v>
      </c>
    </row>
    <row r="856" spans="1:24" ht="15.75" x14ac:dyDescent="0.25">
      <c r="A856" t="str">
        <f>B856&amp;" "&amp;C856</f>
        <v>Adam Pelech</v>
      </c>
      <c r="B856" t="str">
        <f>RIGHT(D856,(LEN(D856)-1)-SEARCH(",",D856,1))</f>
        <v>Adam</v>
      </c>
      <c r="C856" t="str">
        <f>LEFT(D856,SEARCH(",",D856,1)-1)</f>
        <v>Pelech</v>
      </c>
      <c r="D856" s="39" t="s">
        <v>1785</v>
      </c>
      <c r="E856" s="30" t="s">
        <v>25</v>
      </c>
      <c r="F856" s="35">
        <v>0</v>
      </c>
      <c r="G856" s="35" t="s">
        <v>2618</v>
      </c>
      <c r="H856" s="35" t="s">
        <v>2612</v>
      </c>
      <c r="I856" s="35">
        <v>24</v>
      </c>
      <c r="J856" s="35">
        <f>VALUE(COUNTIF(Validation!$A$2:$H$47,D856))</f>
        <v>0</v>
      </c>
      <c r="K856" s="361">
        <f>IF(OR(M856="RFA",M856="UFA",M856="",M856=0),0,M856)</f>
        <v>1600000</v>
      </c>
      <c r="L856" s="361">
        <f>IF(OR(N856="RFA",N856="UFA",N856="",N856=0),0,N856)</f>
        <v>1600000</v>
      </c>
      <c r="M856" s="358">
        <v>1600000</v>
      </c>
      <c r="N856" s="358">
        <v>1600000</v>
      </c>
      <c r="O856" s="358" t="s">
        <v>8</v>
      </c>
      <c r="P856" s="358">
        <v>0</v>
      </c>
      <c r="Q856" s="358">
        <v>0</v>
      </c>
      <c r="R856" s="358">
        <v>0</v>
      </c>
      <c r="S856" s="358">
        <v>0</v>
      </c>
      <c r="T856" s="35">
        <f>COUNTIF(M856:S856,"&gt;0")</f>
        <v>2</v>
      </c>
      <c r="V856">
        <f t="shared" si="39"/>
        <v>1</v>
      </c>
      <c r="W856" s="35">
        <f t="shared" si="40"/>
        <v>0</v>
      </c>
      <c r="X856">
        <f t="shared" si="41"/>
        <v>1</v>
      </c>
    </row>
    <row r="857" spans="1:24" ht="15.75" x14ac:dyDescent="0.25">
      <c r="A857" t="str">
        <f>B857&amp;" "&amp;C857</f>
        <v>Oliver Wahlstrom</v>
      </c>
      <c r="B857" t="str">
        <f>RIGHT(D857,(LEN(D857)-1)-SEARCH(",",D857,1))</f>
        <v>Oliver</v>
      </c>
      <c r="C857" t="str">
        <f>LEFT(D857,SEARCH(",",D857,1)-1)</f>
        <v>Wahlstrom</v>
      </c>
      <c r="D857" s="39" t="s">
        <v>2774</v>
      </c>
      <c r="E857" s="30" t="s">
        <v>25</v>
      </c>
      <c r="F857" s="35" t="s">
        <v>395</v>
      </c>
      <c r="G857" s="35" t="s">
        <v>2621</v>
      </c>
      <c r="H857" s="35" t="s">
        <v>2619</v>
      </c>
      <c r="I857" s="35">
        <v>19</v>
      </c>
      <c r="J857" s="35">
        <f>VALUE(COUNTIF(Validation!$A$2:$H$47,D857))</f>
        <v>0</v>
      </c>
      <c r="K857" s="361">
        <f>IF(OR(M857="RFA",M857="UFA",M857="",M857=0),0,M857)</f>
        <v>1462500</v>
      </c>
      <c r="L857" s="361">
        <f>IF(OR(N857="RFA",N857="UFA",N857="",N857=0),0,N857)</f>
        <v>1462500</v>
      </c>
      <c r="M857" s="358">
        <v>1462500</v>
      </c>
      <c r="N857" s="358">
        <v>1462500</v>
      </c>
      <c r="O857" s="358">
        <v>1462500</v>
      </c>
      <c r="P857" s="358" t="s">
        <v>8</v>
      </c>
      <c r="Q857" s="358">
        <v>0</v>
      </c>
      <c r="R857" s="358">
        <v>0</v>
      </c>
      <c r="S857" s="358">
        <v>0</v>
      </c>
      <c r="T857" s="35">
        <f>COUNTIF(M857:S857,"&gt;0")</f>
        <v>3</v>
      </c>
      <c r="V857">
        <f t="shared" si="39"/>
        <v>1</v>
      </c>
      <c r="W857" s="35">
        <f t="shared" si="40"/>
        <v>1</v>
      </c>
      <c r="X857">
        <f t="shared" si="41"/>
        <v>1</v>
      </c>
    </row>
    <row r="858" spans="1:24" ht="15.75" x14ac:dyDescent="0.25">
      <c r="A858" t="str">
        <f>B858&amp;" "&amp;C858</f>
        <v>Scott Mayfield</v>
      </c>
      <c r="B858" t="str">
        <f>RIGHT(D858,(LEN(D858)-1)-SEARCH(",",D858,1))</f>
        <v>Scott</v>
      </c>
      <c r="C858" t="str">
        <f>LEFT(D858,SEARCH(",",D858,1)-1)</f>
        <v>Mayfield</v>
      </c>
      <c r="D858" s="39" t="s">
        <v>1786</v>
      </c>
      <c r="E858" s="30" t="s">
        <v>25</v>
      </c>
      <c r="F858" s="35">
        <v>0</v>
      </c>
      <c r="G858" s="35" t="s">
        <v>2617</v>
      </c>
      <c r="H858" s="35" t="s">
        <v>2612</v>
      </c>
      <c r="I858" s="35">
        <v>26</v>
      </c>
      <c r="J858" s="35">
        <f>VALUE(COUNTIF(Validation!$A$2:$H$47,D858))</f>
        <v>0</v>
      </c>
      <c r="K858" s="361">
        <f>IF(OR(M858="RFA",M858="UFA",M858="",M858=0),0,M858)</f>
        <v>1450000</v>
      </c>
      <c r="L858" s="361">
        <f>IF(OR(N858="RFA",N858="UFA",N858="",N858=0),0,N858)</f>
        <v>1450000</v>
      </c>
      <c r="M858" s="358">
        <v>1450000</v>
      </c>
      <c r="N858" s="358">
        <v>1450000</v>
      </c>
      <c r="O858" s="358">
        <v>1450000</v>
      </c>
      <c r="P858" s="362">
        <v>1450000</v>
      </c>
      <c r="Q858" s="358" t="s">
        <v>7</v>
      </c>
      <c r="R858" s="358">
        <v>0</v>
      </c>
      <c r="S858" s="358">
        <v>0</v>
      </c>
      <c r="T858" s="35">
        <f>COUNTIF(M858:S858,"&gt;0")</f>
        <v>4</v>
      </c>
      <c r="V858">
        <f t="shared" si="39"/>
        <v>1</v>
      </c>
      <c r="W858" s="35">
        <f t="shared" si="40"/>
        <v>0</v>
      </c>
      <c r="X858">
        <f t="shared" si="41"/>
        <v>1</v>
      </c>
    </row>
    <row r="859" spans="1:24" ht="15.75" x14ac:dyDescent="0.25">
      <c r="A859" t="str">
        <f>B859&amp;" "&amp;C859</f>
        <v>Noah Dobson</v>
      </c>
      <c r="B859" t="str">
        <f>RIGHT(D859,(LEN(D859)-1)-SEARCH(",",D859,1))</f>
        <v>Noah</v>
      </c>
      <c r="C859" t="str">
        <f>LEFT(D859,SEARCH(",",D859,1)-1)</f>
        <v>Dobson</v>
      </c>
      <c r="D859" s="39" t="s">
        <v>1789</v>
      </c>
      <c r="E859" s="30" t="s">
        <v>25</v>
      </c>
      <c r="F859" s="35" t="s">
        <v>397</v>
      </c>
      <c r="G859" s="35" t="s">
        <v>2617</v>
      </c>
      <c r="H859" s="35" t="s">
        <v>398</v>
      </c>
      <c r="I859" s="35">
        <v>19</v>
      </c>
      <c r="J859" s="35">
        <f>VALUE(COUNTIF(Validation!$A$2:$H$47,D859))</f>
        <v>0</v>
      </c>
      <c r="K859" s="361">
        <f>IF(OR(M859="RFA",M859="UFA",M859="",M859=0),0,M859)</f>
        <v>1431667</v>
      </c>
      <c r="L859" s="361">
        <f>IF(OR(N859="RFA",N859="UFA",N859="",N859=0),0,N859)</f>
        <v>1431667</v>
      </c>
      <c r="M859" s="358">
        <v>1431667</v>
      </c>
      <c r="N859" s="358">
        <v>1431667</v>
      </c>
      <c r="O859" s="358">
        <v>1431667</v>
      </c>
      <c r="P859" s="358" t="s">
        <v>8</v>
      </c>
      <c r="Q859" s="358">
        <v>0</v>
      </c>
      <c r="R859" s="358">
        <v>0</v>
      </c>
      <c r="S859" s="358">
        <v>0</v>
      </c>
      <c r="T859" s="35">
        <f>COUNTIF(M859:S859,"&gt;0")</f>
        <v>3</v>
      </c>
      <c r="V859">
        <f t="shared" si="39"/>
        <v>1</v>
      </c>
      <c r="W859" s="35">
        <f t="shared" si="40"/>
        <v>1</v>
      </c>
      <c r="X859">
        <f t="shared" si="41"/>
        <v>1</v>
      </c>
    </row>
    <row r="860" spans="1:24" ht="15.75" x14ac:dyDescent="0.25">
      <c r="A860" t="str">
        <f>B860&amp;" "&amp;C860</f>
        <v>Mathew Barzal</v>
      </c>
      <c r="B860" t="str">
        <f>RIGHT(D860,(LEN(D860)-1)-SEARCH(",",D860,1))</f>
        <v>Mathew</v>
      </c>
      <c r="C860" t="str">
        <f>LEFT(D860,SEARCH(",",D860,1)-1)</f>
        <v>Barzal</v>
      </c>
      <c r="D860" s="39" t="s">
        <v>1779</v>
      </c>
      <c r="E860" s="30" t="s">
        <v>25</v>
      </c>
      <c r="F860" s="35" t="s">
        <v>412</v>
      </c>
      <c r="G860" s="35" t="s">
        <v>73</v>
      </c>
      <c r="H860" s="35" t="s">
        <v>2612</v>
      </c>
      <c r="I860" s="35">
        <v>22</v>
      </c>
      <c r="J860" s="35">
        <f>VALUE(COUNTIF(Validation!$A$2:$H$47,D860))</f>
        <v>0</v>
      </c>
      <c r="K860" s="361">
        <f>IF(OR(M860="RFA",M860="UFA",M860="",M860=0),0,M860)</f>
        <v>1263333</v>
      </c>
      <c r="L860" s="361">
        <f>IF(OR(N860="RFA",N860="UFA",N860="",N860=0),0,N860)</f>
        <v>0</v>
      </c>
      <c r="M860" s="358">
        <v>1263333</v>
      </c>
      <c r="N860" s="358" t="s">
        <v>8</v>
      </c>
      <c r="O860" s="358">
        <v>0</v>
      </c>
      <c r="P860" s="358">
        <v>0</v>
      </c>
      <c r="Q860" s="358">
        <v>0</v>
      </c>
      <c r="R860" s="358">
        <v>0</v>
      </c>
      <c r="S860" s="358">
        <v>0</v>
      </c>
      <c r="T860" s="35">
        <f>COUNTIF(M860:S860,"&gt;0")</f>
        <v>1</v>
      </c>
      <c r="V860">
        <f t="shared" si="39"/>
        <v>1</v>
      </c>
      <c r="W860" s="35">
        <f t="shared" si="40"/>
        <v>1</v>
      </c>
      <c r="X860">
        <f t="shared" si="41"/>
        <v>0</v>
      </c>
    </row>
    <row r="861" spans="1:24" ht="15.75" x14ac:dyDescent="0.25">
      <c r="A861" t="str">
        <f>B861&amp;" "&amp;C861</f>
        <v>Kieffer Bellows</v>
      </c>
      <c r="B861" t="str">
        <f>RIGHT(D861,(LEN(D861)-1)-SEARCH(",",D861,1))</f>
        <v>Kieffer</v>
      </c>
      <c r="C861" t="str">
        <f>LEFT(D861,SEARCH(",",D861,1)-1)</f>
        <v>Bellows</v>
      </c>
      <c r="D861" s="39" t="s">
        <v>1790</v>
      </c>
      <c r="E861" s="30" t="s">
        <v>25</v>
      </c>
      <c r="F861" s="35" t="s">
        <v>395</v>
      </c>
      <c r="G861" s="35" t="s">
        <v>2626</v>
      </c>
      <c r="H861" s="35" t="s">
        <v>2619</v>
      </c>
      <c r="I861" s="35">
        <v>21</v>
      </c>
      <c r="J861" s="35">
        <f>VALUE(COUNTIF(Validation!$A$2:$H$47,D861))</f>
        <v>0</v>
      </c>
      <c r="K861" s="361">
        <f>IF(OR(M861="RFA",M861="UFA",M861="",M861=0),0,M861)</f>
        <v>1106666</v>
      </c>
      <c r="L861" s="361">
        <f>IF(OR(N861="RFA",N861="UFA",N861="",N861=0),0,N861)</f>
        <v>1106666</v>
      </c>
      <c r="M861" s="358">
        <v>1106666</v>
      </c>
      <c r="N861" s="358">
        <v>1106666</v>
      </c>
      <c r="O861" s="358" t="s">
        <v>8</v>
      </c>
      <c r="P861" s="358">
        <v>0</v>
      </c>
      <c r="Q861" s="358">
        <v>0</v>
      </c>
      <c r="R861" s="358">
        <v>0</v>
      </c>
      <c r="S861" s="358">
        <v>0</v>
      </c>
      <c r="T861" s="35">
        <f>COUNTIF(M861:S861,"&gt;0")</f>
        <v>2</v>
      </c>
      <c r="V861">
        <f t="shared" si="39"/>
        <v>1</v>
      </c>
      <c r="W861" s="35">
        <f t="shared" si="40"/>
        <v>1</v>
      </c>
      <c r="X861">
        <f t="shared" si="41"/>
        <v>1</v>
      </c>
    </row>
    <row r="862" spans="1:24" ht="15.75" x14ac:dyDescent="0.25">
      <c r="A862" t="str">
        <f>B862&amp;" "&amp;C862</f>
        <v>Ross Johnston</v>
      </c>
      <c r="B862" t="str">
        <f>RIGHT(D862,(LEN(D862)-1)-SEARCH(",",D862,1))</f>
        <v>Ross</v>
      </c>
      <c r="C862" t="str">
        <f>LEFT(D862,SEARCH(",",D862,1)-1)</f>
        <v>Johnston</v>
      </c>
      <c r="D862" s="39" t="s">
        <v>1777</v>
      </c>
      <c r="E862" s="30" t="s">
        <v>25</v>
      </c>
      <c r="F862" s="35">
        <v>0</v>
      </c>
      <c r="G862" s="35" t="s">
        <v>2613</v>
      </c>
      <c r="H862" s="35" t="s">
        <v>2612</v>
      </c>
      <c r="I862" s="35">
        <v>25</v>
      </c>
      <c r="J862" s="35">
        <f>VALUE(COUNTIF(Validation!$A$2:$H$47,D862))</f>
        <v>0</v>
      </c>
      <c r="K862" s="361">
        <f>IF(OR(M862="RFA",M862="UFA",M862="",M862=0),0,M862)</f>
        <v>1000000</v>
      </c>
      <c r="L862" s="361">
        <f>IF(OR(N862="RFA",N862="UFA",N862="",N862=0),0,N862)</f>
        <v>1000000</v>
      </c>
      <c r="M862" s="358">
        <v>1000000</v>
      </c>
      <c r="N862" s="358">
        <v>1000000</v>
      </c>
      <c r="O862" s="358">
        <v>1000000</v>
      </c>
      <c r="P862" s="358" t="s">
        <v>7</v>
      </c>
      <c r="Q862" s="358">
        <v>0</v>
      </c>
      <c r="R862" s="358">
        <v>0</v>
      </c>
      <c r="S862" s="358">
        <v>0</v>
      </c>
      <c r="T862" s="35">
        <f>COUNTIF(M862:S862,"&gt;0")</f>
        <v>3</v>
      </c>
      <c r="V862">
        <f t="shared" si="39"/>
        <v>1</v>
      </c>
      <c r="W862" s="35">
        <f t="shared" si="40"/>
        <v>0</v>
      </c>
      <c r="X862">
        <f t="shared" si="41"/>
        <v>1</v>
      </c>
    </row>
    <row r="863" spans="1:24" ht="15.75" x14ac:dyDescent="0.25">
      <c r="A863" t="str">
        <f>B863&amp;" "&amp;C863</f>
        <v>Mitch VandeSompel</v>
      </c>
      <c r="B863" t="str">
        <f>RIGHT(D863,(LEN(D863)-1)-SEARCH(",",D863,1))</f>
        <v>Mitch</v>
      </c>
      <c r="C863" t="str">
        <f>LEFT(D863,SEARCH(",",D863,1)-1)</f>
        <v>VandeSompel</v>
      </c>
      <c r="D863" s="39" t="s">
        <v>2897</v>
      </c>
      <c r="E863" s="30" t="s">
        <v>25</v>
      </c>
      <c r="F863" s="35" t="s">
        <v>395</v>
      </c>
      <c r="G863" s="35" t="s">
        <v>82</v>
      </c>
      <c r="H863" s="35" t="s">
        <v>2619</v>
      </c>
      <c r="I863" s="35">
        <v>22</v>
      </c>
      <c r="J863" s="35">
        <f>VALUE(COUNTIF(Validation!$A$2:$H$47,D863))</f>
        <v>0</v>
      </c>
      <c r="K863" s="361">
        <f>IF(OR(M863="RFA",M863="UFA",M863="",M863=0),0,M863)</f>
        <v>935833</v>
      </c>
      <c r="L863" s="361">
        <f>IF(OR(N863="RFA",N863="UFA",N863="",N863=0),0,N863)</f>
        <v>0</v>
      </c>
      <c r="M863" s="358">
        <v>935833</v>
      </c>
      <c r="N863" s="358" t="s">
        <v>8</v>
      </c>
      <c r="O863" s="358">
        <v>0</v>
      </c>
      <c r="P863" s="358">
        <v>0</v>
      </c>
      <c r="Q863" s="358">
        <v>0</v>
      </c>
      <c r="R863" s="358">
        <v>0</v>
      </c>
      <c r="S863" s="358">
        <v>0</v>
      </c>
      <c r="T863" s="35">
        <f>COUNTIF(M863:S863,"&gt;0")</f>
        <v>1</v>
      </c>
      <c r="V863">
        <f t="shared" si="39"/>
        <v>1</v>
      </c>
      <c r="W863" s="35">
        <f t="shared" si="40"/>
        <v>1</v>
      </c>
      <c r="X863">
        <f t="shared" si="41"/>
        <v>0</v>
      </c>
    </row>
    <row r="864" spans="1:24" ht="15.75" x14ac:dyDescent="0.25">
      <c r="A864" t="str">
        <f>B864&amp;" "&amp;C864</f>
        <v>Jakub Skarek</v>
      </c>
      <c r="B864" t="str">
        <f>RIGHT(D864,(LEN(D864)-1)-SEARCH(",",D864,1))</f>
        <v>Jakub</v>
      </c>
      <c r="C864" t="str">
        <f>LEFT(D864,SEARCH(",",D864,1)-1)</f>
        <v>Skarek</v>
      </c>
      <c r="D864" s="39" t="s">
        <v>1795</v>
      </c>
      <c r="E864" s="30" t="s">
        <v>25</v>
      </c>
      <c r="F864" s="35" t="s">
        <v>397</v>
      </c>
      <c r="G864" s="9" t="s">
        <v>128</v>
      </c>
      <c r="H864" s="9" t="s">
        <v>398</v>
      </c>
      <c r="I864" s="9">
        <v>19</v>
      </c>
      <c r="J864" s="35">
        <f>VALUE(COUNTIF(Validation!$A$2:$H$47,D864))</f>
        <v>0</v>
      </c>
      <c r="K864" s="361">
        <f>IF(OR(M864="RFA",M864="UFA",M864="",M864=0),0,M864)</f>
        <v>927500</v>
      </c>
      <c r="L864" s="361">
        <f>IF(OR(N864="RFA",N864="UFA",N864="",N864=0),0,N864)</f>
        <v>927500</v>
      </c>
      <c r="M864" s="358">
        <v>927500</v>
      </c>
      <c r="N864" s="358">
        <v>927500</v>
      </c>
      <c r="O864" s="358">
        <v>927500</v>
      </c>
      <c r="P864" s="358" t="s">
        <v>8</v>
      </c>
      <c r="Q864" s="358">
        <v>0</v>
      </c>
      <c r="R864" s="358">
        <v>0</v>
      </c>
      <c r="S864" s="358">
        <v>0</v>
      </c>
      <c r="T864" s="35">
        <f>COUNTIF(M864:S864,"&gt;0")</f>
        <v>3</v>
      </c>
      <c r="V864">
        <f t="shared" si="39"/>
        <v>1</v>
      </c>
      <c r="W864" s="35">
        <f t="shared" si="40"/>
        <v>1</v>
      </c>
      <c r="X864">
        <f t="shared" si="41"/>
        <v>1</v>
      </c>
    </row>
    <row r="865" spans="1:24" ht="15.75" x14ac:dyDescent="0.25">
      <c r="A865" t="str">
        <f>B865&amp;" "&amp;C865</f>
        <v>Bobo Carpenter</v>
      </c>
      <c r="B865" t="str">
        <f>RIGHT(D865,(LEN(D865)-1)-SEARCH(",",D865,1))</f>
        <v>Bobo</v>
      </c>
      <c r="C865" t="str">
        <f>LEFT(D865,SEARCH(",",D865,1)-1)</f>
        <v>Carpenter</v>
      </c>
      <c r="D865" s="39" t="s">
        <v>2775</v>
      </c>
      <c r="E865" s="30" t="s">
        <v>25</v>
      </c>
      <c r="F865" s="35" t="s">
        <v>395</v>
      </c>
      <c r="G865" s="9" t="s">
        <v>2623</v>
      </c>
      <c r="H865" s="9" t="s">
        <v>2619</v>
      </c>
      <c r="I865" s="9">
        <v>22</v>
      </c>
      <c r="J865" s="35">
        <f>VALUE(COUNTIF(Validation!$A$2:$H$47,D865))</f>
        <v>0</v>
      </c>
      <c r="K865" s="361">
        <f>IF(OR(M865="RFA",M865="UFA",M865="",M865=0),0,M865)</f>
        <v>925000</v>
      </c>
      <c r="L865" s="361">
        <f>IF(OR(N865="RFA",N865="UFA",N865="",N865=0),0,N865)</f>
        <v>925000</v>
      </c>
      <c r="M865" s="358">
        <v>925000</v>
      </c>
      <c r="N865" s="358">
        <v>925000</v>
      </c>
      <c r="O865" s="358" t="s">
        <v>8</v>
      </c>
      <c r="P865" s="358">
        <v>0</v>
      </c>
      <c r="Q865" s="358">
        <v>0</v>
      </c>
      <c r="R865" s="358">
        <v>0</v>
      </c>
      <c r="S865" s="358">
        <v>0</v>
      </c>
      <c r="T865" s="35">
        <f>COUNTIF(M865:S865,"&gt;0")</f>
        <v>2</v>
      </c>
      <c r="V865">
        <f t="shared" si="39"/>
        <v>1</v>
      </c>
      <c r="W865" s="35">
        <f t="shared" si="40"/>
        <v>1</v>
      </c>
      <c r="X865">
        <f t="shared" si="41"/>
        <v>1</v>
      </c>
    </row>
    <row r="866" spans="1:24" ht="15.75" x14ac:dyDescent="0.25">
      <c r="A866" t="str">
        <f>B866&amp;" "&amp;C866</f>
        <v>Otto Koivula</v>
      </c>
      <c r="B866" t="str">
        <f>RIGHT(D866,(LEN(D866)-1)-SEARCH(",",D866,1))</f>
        <v>Otto</v>
      </c>
      <c r="C866" t="str">
        <f>LEFT(D866,SEARCH(",",D866,1)-1)</f>
        <v>Koivula</v>
      </c>
      <c r="D866" s="39" t="s">
        <v>1794</v>
      </c>
      <c r="E866" s="30" t="s">
        <v>25</v>
      </c>
      <c r="F866" s="35" t="s">
        <v>395</v>
      </c>
      <c r="G866" s="35" t="s">
        <v>2615</v>
      </c>
      <c r="H866" s="35" t="s">
        <v>2619</v>
      </c>
      <c r="I866" s="35">
        <v>20</v>
      </c>
      <c r="J866" s="35">
        <f>VALUE(COUNTIF(Validation!$A$2:$H$47,D866))</f>
        <v>0</v>
      </c>
      <c r="K866" s="361">
        <f>IF(OR(M866="RFA",M866="UFA",M866="",M866=0),0,M866)</f>
        <v>925000</v>
      </c>
      <c r="L866" s="361">
        <f>IF(OR(N866="RFA",N866="UFA",N866="",N866=0),0,N866)</f>
        <v>925000</v>
      </c>
      <c r="M866" s="358">
        <v>925000</v>
      </c>
      <c r="N866" s="358">
        <v>925000</v>
      </c>
      <c r="O866" s="358" t="s">
        <v>8</v>
      </c>
      <c r="P866" s="358">
        <v>0</v>
      </c>
      <c r="Q866" s="358">
        <v>0</v>
      </c>
      <c r="R866" s="358">
        <v>0</v>
      </c>
      <c r="S866" s="358">
        <v>0</v>
      </c>
      <c r="T866" s="35">
        <f>COUNTIF(M866:S866,"&gt;0")</f>
        <v>2</v>
      </c>
      <c r="V866">
        <f t="shared" si="39"/>
        <v>1</v>
      </c>
      <c r="W866" s="35">
        <f t="shared" si="40"/>
        <v>1</v>
      </c>
      <c r="X866">
        <f t="shared" si="41"/>
        <v>1</v>
      </c>
    </row>
    <row r="867" spans="1:24" ht="15.75" x14ac:dyDescent="0.25">
      <c r="A867" t="str">
        <f>B867&amp;" "&amp;C867</f>
        <v>Grant Hutton</v>
      </c>
      <c r="B867" t="str">
        <f>RIGHT(D867,(LEN(D867)-1)-SEARCH(",",D867,1))</f>
        <v>Grant</v>
      </c>
      <c r="C867" t="str">
        <f>LEFT(D867,SEARCH(",",D867,1)-1)</f>
        <v>Hutton</v>
      </c>
      <c r="D867" s="39" t="s">
        <v>2778</v>
      </c>
      <c r="E867" s="30" t="s">
        <v>25</v>
      </c>
      <c r="F867" s="35" t="s">
        <v>395</v>
      </c>
      <c r="G867" s="35" t="s">
        <v>2617</v>
      </c>
      <c r="H867" s="35" t="s">
        <v>2619</v>
      </c>
      <c r="I867" s="35">
        <v>23</v>
      </c>
      <c r="J867" s="35">
        <f>VALUE(COUNTIF(Validation!$A$2:$H$47,D867))</f>
        <v>0</v>
      </c>
      <c r="K867" s="361">
        <f>IF(OR(M867="RFA",M867="UFA",M867="",M867=0),0,M867)</f>
        <v>925000</v>
      </c>
      <c r="L867" s="361">
        <f>IF(OR(N867="RFA",N867="UFA",N867="",N867=0),0,N867)</f>
        <v>0</v>
      </c>
      <c r="M867" s="358">
        <v>925000</v>
      </c>
      <c r="N867" s="358" t="s">
        <v>8</v>
      </c>
      <c r="O867" s="358">
        <v>0</v>
      </c>
      <c r="P867" s="358">
        <v>0</v>
      </c>
      <c r="Q867" s="358">
        <v>0</v>
      </c>
      <c r="R867" s="358">
        <v>0</v>
      </c>
      <c r="S867" s="358">
        <v>0</v>
      </c>
      <c r="T867" s="35">
        <f>COUNTIF(M867:S867,"&gt;0")</f>
        <v>1</v>
      </c>
      <c r="V867">
        <f t="shared" si="39"/>
        <v>1</v>
      </c>
      <c r="W867" s="35">
        <f t="shared" si="40"/>
        <v>1</v>
      </c>
      <c r="X867">
        <f t="shared" si="41"/>
        <v>0</v>
      </c>
    </row>
    <row r="868" spans="1:24" ht="15.75" x14ac:dyDescent="0.25">
      <c r="A868" t="str">
        <f>B868&amp;" "&amp;C868</f>
        <v>David Quenneville</v>
      </c>
      <c r="B868" t="str">
        <f>RIGHT(D868,(LEN(D868)-1)-SEARCH(",",D868,1))</f>
        <v>David</v>
      </c>
      <c r="C868" t="str">
        <f>LEFT(D868,SEARCH(",",D868,1)-1)</f>
        <v>Quenneville</v>
      </c>
      <c r="D868" s="39" t="s">
        <v>1796</v>
      </c>
      <c r="E868" s="30" t="s">
        <v>25</v>
      </c>
      <c r="F868" s="35" t="s">
        <v>395</v>
      </c>
      <c r="G868" s="35" t="s">
        <v>2617</v>
      </c>
      <c r="H868" s="35" t="s">
        <v>2619</v>
      </c>
      <c r="I868" s="35">
        <v>21</v>
      </c>
      <c r="J868" s="35">
        <f>VALUE(COUNTIF(Validation!$A$2:$H$47,D868))</f>
        <v>0</v>
      </c>
      <c r="K868" s="361">
        <f>IF(OR(M868="RFA",M868="UFA",M868="",M868=0),0,M868)</f>
        <v>925000</v>
      </c>
      <c r="L868" s="361">
        <f>IF(OR(N868="RFA",N868="UFA",N868="",N868=0),0,N868)</f>
        <v>925000</v>
      </c>
      <c r="M868" s="358">
        <v>925000</v>
      </c>
      <c r="N868" s="358">
        <v>925000</v>
      </c>
      <c r="O868" s="358" t="s">
        <v>8</v>
      </c>
      <c r="P868" s="358">
        <v>0</v>
      </c>
      <c r="Q868" s="358">
        <v>0</v>
      </c>
      <c r="R868" s="358">
        <v>0</v>
      </c>
      <c r="S868" s="358">
        <v>0</v>
      </c>
      <c r="T868" s="35">
        <f>COUNTIF(M868:S868,"&gt;0")</f>
        <v>2</v>
      </c>
      <c r="V868">
        <f t="shared" si="39"/>
        <v>1</v>
      </c>
      <c r="W868" s="35">
        <f t="shared" si="40"/>
        <v>1</v>
      </c>
      <c r="X868">
        <f t="shared" si="41"/>
        <v>1</v>
      </c>
    </row>
    <row r="869" spans="1:24" ht="15.75" x14ac:dyDescent="0.25">
      <c r="A869" t="str">
        <f>B869&amp;" "&amp;C869</f>
        <v>Sebastian Aho</v>
      </c>
      <c r="B869" t="str">
        <f>RIGHT(D869,(LEN(D869)-1)-SEARCH(",",D869,1))</f>
        <v>Sebastian</v>
      </c>
      <c r="C869" t="str">
        <f>LEFT(D869,SEARCH(",",D869,1)-1)</f>
        <v>Aho</v>
      </c>
      <c r="D869" s="39" t="s">
        <v>1658</v>
      </c>
      <c r="E869" s="30" t="s">
        <v>25</v>
      </c>
      <c r="F869" s="35" t="s">
        <v>395</v>
      </c>
      <c r="G869" s="35" t="s">
        <v>82</v>
      </c>
      <c r="H869" s="35" t="s">
        <v>2619</v>
      </c>
      <c r="I869" s="35">
        <v>23</v>
      </c>
      <c r="J869" s="35">
        <f>VALUE(COUNTIF(Validation!$A$2:$H$47,D869))</f>
        <v>0</v>
      </c>
      <c r="K869" s="361">
        <f>IF(OR(M869="RFA",M869="UFA",M869="",M869=0),0,M869)</f>
        <v>925000</v>
      </c>
      <c r="L869" s="361">
        <f>IF(OR(N869="RFA",N869="UFA",N869="",N869=0),0,N869)</f>
        <v>0</v>
      </c>
      <c r="M869" s="358">
        <v>925000</v>
      </c>
      <c r="N869" s="358" t="s">
        <v>8</v>
      </c>
      <c r="O869" s="358">
        <v>0</v>
      </c>
      <c r="P869" s="358">
        <v>0</v>
      </c>
      <c r="Q869" s="358">
        <v>0</v>
      </c>
      <c r="R869" s="358">
        <v>0</v>
      </c>
      <c r="S869" s="358">
        <v>0</v>
      </c>
      <c r="T869" s="35">
        <f>COUNTIF(M869:S869,"&gt;0")</f>
        <v>1</v>
      </c>
      <c r="V869">
        <f t="shared" si="39"/>
        <v>2</v>
      </c>
      <c r="W869" s="35">
        <f t="shared" si="40"/>
        <v>1</v>
      </c>
      <c r="X869">
        <f t="shared" si="41"/>
        <v>0</v>
      </c>
    </row>
    <row r="870" spans="1:24" ht="15.75" x14ac:dyDescent="0.25">
      <c r="A870" t="str">
        <f>B870&amp;" "&amp;C870</f>
        <v>Linus Söderström</v>
      </c>
      <c r="B870" t="str">
        <f>RIGHT(D870,(LEN(D870)-1)-SEARCH(",",D870,1))</f>
        <v>Linus</v>
      </c>
      <c r="C870" t="str">
        <f>LEFT(D870,SEARCH(",",D870,1)-1)</f>
        <v>Söderström</v>
      </c>
      <c r="D870" s="39" t="s">
        <v>1793</v>
      </c>
      <c r="E870" s="30" t="s">
        <v>25</v>
      </c>
      <c r="F870" s="35" t="s">
        <v>395</v>
      </c>
      <c r="G870" s="35" t="s">
        <v>128</v>
      </c>
      <c r="H870" s="35" t="s">
        <v>2619</v>
      </c>
      <c r="I870" s="35">
        <v>22</v>
      </c>
      <c r="J870" s="35">
        <f>VALUE(COUNTIF(Validation!$A$2:$H$47,D870))</f>
        <v>0</v>
      </c>
      <c r="K870" s="361">
        <f>IF(OR(M870="RFA",M870="UFA",M870="",M870=0),0,M870)</f>
        <v>925000</v>
      </c>
      <c r="L870" s="361">
        <f>IF(OR(N870="RFA",N870="UFA",N870="",N870=0),0,N870)</f>
        <v>0</v>
      </c>
      <c r="M870" s="358">
        <v>925000</v>
      </c>
      <c r="N870" s="358" t="s">
        <v>8</v>
      </c>
      <c r="O870" s="358">
        <v>0</v>
      </c>
      <c r="P870" s="358">
        <v>0</v>
      </c>
      <c r="Q870" s="358">
        <v>0</v>
      </c>
      <c r="R870" s="358">
        <v>0</v>
      </c>
      <c r="S870" s="358">
        <v>0</v>
      </c>
      <c r="T870" s="35">
        <f>COUNTIF(M870:S870,"&gt;0")</f>
        <v>1</v>
      </c>
      <c r="V870">
        <f t="shared" si="39"/>
        <v>1</v>
      </c>
      <c r="W870" s="35">
        <f t="shared" si="40"/>
        <v>1</v>
      </c>
      <c r="X870">
        <f t="shared" si="41"/>
        <v>0</v>
      </c>
    </row>
    <row r="871" spans="1:24" ht="15.75" x14ac:dyDescent="0.25">
      <c r="A871" t="str">
        <f>B871&amp;" "&amp;C871</f>
        <v>Bode Wilde</v>
      </c>
      <c r="B871" t="str">
        <f>RIGHT(D871,(LEN(D871)-1)-SEARCH(",",D871,1))</f>
        <v>Bode</v>
      </c>
      <c r="C871" t="str">
        <f>LEFT(D871,SEARCH(",",D871,1)-1)</f>
        <v>Wilde</v>
      </c>
      <c r="D871" s="39" t="s">
        <v>2779</v>
      </c>
      <c r="E871" s="30" t="s">
        <v>25</v>
      </c>
      <c r="F871" s="35" t="s">
        <v>397</v>
      </c>
      <c r="G871" s="35" t="s">
        <v>2617</v>
      </c>
      <c r="H871" s="35" t="s">
        <v>398</v>
      </c>
      <c r="I871" s="35">
        <v>19</v>
      </c>
      <c r="J871" s="35">
        <f>VALUE(COUNTIF(Validation!$A$2:$H$47,D871))</f>
        <v>0</v>
      </c>
      <c r="K871" s="361">
        <f>IF(OR(M871="RFA",M871="UFA",M871="",M871=0),0,M871)</f>
        <v>910833</v>
      </c>
      <c r="L871" s="361">
        <f>IF(OR(N871="RFA",N871="UFA",N871="",N871=0),0,N871)</f>
        <v>910833</v>
      </c>
      <c r="M871" s="358">
        <v>910833</v>
      </c>
      <c r="N871" s="358">
        <v>910833</v>
      </c>
      <c r="O871" s="358">
        <v>910833</v>
      </c>
      <c r="P871" s="358" t="s">
        <v>8</v>
      </c>
      <c r="Q871" s="358">
        <v>0</v>
      </c>
      <c r="R871" s="358">
        <v>0</v>
      </c>
      <c r="S871" s="358">
        <v>0</v>
      </c>
      <c r="T871" s="35">
        <f>COUNTIF(M871:S871,"&gt;0")</f>
        <v>3</v>
      </c>
      <c r="V871">
        <f t="shared" si="39"/>
        <v>1</v>
      </c>
      <c r="W871" s="35">
        <f t="shared" si="40"/>
        <v>1</v>
      </c>
      <c r="X871">
        <f t="shared" si="41"/>
        <v>1</v>
      </c>
    </row>
    <row r="872" spans="1:24" ht="15.75" x14ac:dyDescent="0.25">
      <c r="A872" t="str">
        <f>B872&amp;" "&amp;C872</f>
        <v>Parker Wotherspoon</v>
      </c>
      <c r="B872" t="str">
        <f>RIGHT(D872,(LEN(D872)-1)-SEARCH(",",D872,1))</f>
        <v>Parker</v>
      </c>
      <c r="C872" t="str">
        <f>LEFT(D872,SEARCH(",",D872,1)-1)</f>
        <v>Wotherspoon</v>
      </c>
      <c r="D872" s="39" t="s">
        <v>1797</v>
      </c>
      <c r="E872" s="30" t="s">
        <v>25</v>
      </c>
      <c r="F872" s="35" t="s">
        <v>395</v>
      </c>
      <c r="G872" s="35" t="s">
        <v>82</v>
      </c>
      <c r="H872" s="35" t="s">
        <v>2619</v>
      </c>
      <c r="I872" s="35">
        <v>21</v>
      </c>
      <c r="J872" s="35">
        <f>VALUE(COUNTIF(Validation!$A$2:$H$47,D872))</f>
        <v>0</v>
      </c>
      <c r="K872" s="361">
        <f>IF(OR(M872="RFA",M872="UFA",M872="",M872=0),0,M872)</f>
        <v>854722</v>
      </c>
      <c r="L872" s="361">
        <f>IF(OR(N872="RFA",N872="UFA",N872="",N872=0),0,N872)</f>
        <v>0</v>
      </c>
      <c r="M872" s="358">
        <v>854722</v>
      </c>
      <c r="N872" s="358" t="s">
        <v>8</v>
      </c>
      <c r="O872" s="358">
        <v>0</v>
      </c>
      <c r="P872" s="358">
        <v>0</v>
      </c>
      <c r="Q872" s="358">
        <v>0</v>
      </c>
      <c r="R872" s="358">
        <v>0</v>
      </c>
      <c r="S872" s="358">
        <v>0</v>
      </c>
      <c r="T872" s="35">
        <f>COUNTIF(M872:S872,"&gt;0")</f>
        <v>1</v>
      </c>
      <c r="V872">
        <f t="shared" si="39"/>
        <v>1</v>
      </c>
      <c r="W872" s="35">
        <f t="shared" si="40"/>
        <v>1</v>
      </c>
      <c r="X872">
        <f t="shared" si="41"/>
        <v>0</v>
      </c>
    </row>
    <row r="873" spans="1:24" ht="15.75" x14ac:dyDescent="0.25">
      <c r="A873" t="str">
        <f>B873&amp;" "&amp;C873</f>
        <v>Tom Kühnhackl</v>
      </c>
      <c r="B873" t="str">
        <f>RIGHT(D873,(LEN(D873)-1)-SEARCH(",",D873,1))</f>
        <v>Tom</v>
      </c>
      <c r="C873" t="str">
        <f>LEFT(D873,SEARCH(",",D873,1)-1)</f>
        <v>Kühnhackl</v>
      </c>
      <c r="D873" s="39" t="s">
        <v>1780</v>
      </c>
      <c r="E873" s="30" t="s">
        <v>25</v>
      </c>
      <c r="F873" s="35">
        <v>0</v>
      </c>
      <c r="G873" s="35" t="s">
        <v>2611</v>
      </c>
      <c r="H873" s="35" t="s">
        <v>2612</v>
      </c>
      <c r="I873" s="35">
        <v>27</v>
      </c>
      <c r="J873" s="35">
        <f>VALUE(COUNTIF(Validation!$A$2:$H$47,D873))</f>
        <v>0</v>
      </c>
      <c r="K873" s="361">
        <f>IF(OR(M873="RFA",M873="UFA",M873="",M873=0),0,M873)</f>
        <v>850000</v>
      </c>
      <c r="L873" s="361">
        <f>IF(OR(N873="RFA",N873="UFA",N873="",N873=0),0,N873)</f>
        <v>0</v>
      </c>
      <c r="M873" s="358">
        <v>850000</v>
      </c>
      <c r="N873" s="358" t="s">
        <v>7</v>
      </c>
      <c r="O873" s="358">
        <v>0</v>
      </c>
      <c r="P873" s="358">
        <v>0</v>
      </c>
      <c r="Q873" s="358">
        <v>0</v>
      </c>
      <c r="R873" s="358">
        <v>0</v>
      </c>
      <c r="S873" s="358">
        <v>0</v>
      </c>
      <c r="T873" s="35">
        <f>COUNTIF(M873:S873,"&gt;0")</f>
        <v>1</v>
      </c>
      <c r="V873">
        <f t="shared" si="39"/>
        <v>1</v>
      </c>
      <c r="W873" s="35">
        <f t="shared" si="40"/>
        <v>0</v>
      </c>
      <c r="X873">
        <f t="shared" si="41"/>
        <v>0</v>
      </c>
    </row>
    <row r="874" spans="1:24" ht="15.75" x14ac:dyDescent="0.25">
      <c r="A874" t="str">
        <f>B874&amp;" "&amp;C874</f>
        <v>Mason Jobst</v>
      </c>
      <c r="B874" t="str">
        <f>RIGHT(D874,(LEN(D874)-1)-SEARCH(",",D874,1))</f>
        <v>Mason</v>
      </c>
      <c r="C874" t="str">
        <f>LEFT(D874,SEARCH(",",D874,1)-1)</f>
        <v>Jobst</v>
      </c>
      <c r="D874" s="39" t="s">
        <v>2776</v>
      </c>
      <c r="E874" s="30" t="s">
        <v>25</v>
      </c>
      <c r="F874" s="35">
        <v>0</v>
      </c>
      <c r="G874" s="35" t="s">
        <v>73</v>
      </c>
      <c r="H874" s="35" t="s">
        <v>2619</v>
      </c>
      <c r="I874" s="35">
        <v>25</v>
      </c>
      <c r="J874" s="35">
        <f>VALUE(COUNTIF(Validation!$A$2:$H$47,D874))</f>
        <v>0</v>
      </c>
      <c r="K874" s="361">
        <f>IF(OR(M874="RFA",M874="UFA",M874="",M874=0),0,M874)</f>
        <v>792500</v>
      </c>
      <c r="L874" s="361">
        <f>IF(OR(N874="RFA",N874="UFA",N874="",N874=0),0,N874)</f>
        <v>792500</v>
      </c>
      <c r="M874" s="358">
        <v>792500</v>
      </c>
      <c r="N874" s="358">
        <v>792500</v>
      </c>
      <c r="O874" s="358" t="s">
        <v>7</v>
      </c>
      <c r="P874" s="358">
        <v>0</v>
      </c>
      <c r="Q874" s="358">
        <v>0</v>
      </c>
      <c r="R874" s="358">
        <v>0</v>
      </c>
      <c r="S874" s="358">
        <v>0</v>
      </c>
      <c r="T874" s="35">
        <f>COUNTIF(M874:S874,"&gt;0")</f>
        <v>2</v>
      </c>
      <c r="V874">
        <f t="shared" si="39"/>
        <v>1</v>
      </c>
      <c r="W874" s="35">
        <f t="shared" si="40"/>
        <v>0</v>
      </c>
      <c r="X874">
        <f t="shared" si="41"/>
        <v>1</v>
      </c>
    </row>
    <row r="875" spans="1:24" ht="15.75" x14ac:dyDescent="0.25">
      <c r="A875" t="str">
        <f>B875&amp;" "&amp;C875</f>
        <v>Arnaud Durandeau</v>
      </c>
      <c r="B875" t="str">
        <f>RIGHT(D875,(LEN(D875)-1)-SEARCH(",",D875,1))</f>
        <v>Arnaud</v>
      </c>
      <c r="C875" t="str">
        <f>LEFT(D875,SEARCH(",",D875,1)-1)</f>
        <v>Durandeau</v>
      </c>
      <c r="D875" s="39" t="s">
        <v>2777</v>
      </c>
      <c r="E875" s="30" t="s">
        <v>25</v>
      </c>
      <c r="F875" s="35" t="s">
        <v>395</v>
      </c>
      <c r="G875" s="35" t="s">
        <v>2613</v>
      </c>
      <c r="H875" s="35" t="s">
        <v>2619</v>
      </c>
      <c r="I875" s="35">
        <v>20</v>
      </c>
      <c r="J875" s="35">
        <f>VALUE(COUNTIF(Validation!$A$2:$H$47,D875))</f>
        <v>0</v>
      </c>
      <c r="K875" s="361">
        <f>IF(OR(M875="RFA",M875="UFA",M875="",M875=0),0,M875)</f>
        <v>756667</v>
      </c>
      <c r="L875" s="361">
        <f>IF(OR(N875="RFA",N875="UFA",N875="",N875=0),0,N875)</f>
        <v>756667</v>
      </c>
      <c r="M875" s="358">
        <v>756667</v>
      </c>
      <c r="N875" s="358">
        <v>756667</v>
      </c>
      <c r="O875" s="358">
        <v>756667</v>
      </c>
      <c r="P875" s="358" t="s">
        <v>8</v>
      </c>
      <c r="Q875" s="358">
        <v>0</v>
      </c>
      <c r="R875" s="358">
        <v>0</v>
      </c>
      <c r="S875" s="358">
        <v>0</v>
      </c>
      <c r="T875" s="35">
        <f>COUNTIF(M875:S875,"&gt;0")</f>
        <v>3</v>
      </c>
      <c r="V875">
        <f t="shared" si="39"/>
        <v>1</v>
      </c>
      <c r="W875" s="35">
        <f t="shared" si="40"/>
        <v>1</v>
      </c>
      <c r="X875">
        <f t="shared" si="41"/>
        <v>1</v>
      </c>
    </row>
    <row r="876" spans="1:24" ht="15.75" x14ac:dyDescent="0.25">
      <c r="A876" t="str">
        <f>B876&amp;" "&amp;C876</f>
        <v>Scott Eansor</v>
      </c>
      <c r="B876" t="str">
        <f>RIGHT(D876,(LEN(D876)-1)-SEARCH(",",D876,1))</f>
        <v>Scott</v>
      </c>
      <c r="C876" t="str">
        <f>LEFT(D876,SEARCH(",",D876,1)-1)</f>
        <v>Eansor</v>
      </c>
      <c r="D876" s="39" t="s">
        <v>1799</v>
      </c>
      <c r="E876" s="30" t="s">
        <v>25</v>
      </c>
      <c r="F876" s="35" t="s">
        <v>395</v>
      </c>
      <c r="G876" s="35" t="s">
        <v>73</v>
      </c>
      <c r="H876" s="35" t="s">
        <v>2619</v>
      </c>
      <c r="I876" s="35">
        <v>23</v>
      </c>
      <c r="J876" s="35">
        <f>VALUE(COUNTIF(Validation!$A$2:$H$47,D876))</f>
        <v>0</v>
      </c>
      <c r="K876" s="361">
        <f>IF(OR(M876="RFA",M876="UFA",M876="",M876=0),0,M876)</f>
        <v>720000</v>
      </c>
      <c r="L876" s="361">
        <f>IF(OR(N876="RFA",N876="UFA",N876="",N876=0),0,N876)</f>
        <v>0</v>
      </c>
      <c r="M876" s="358">
        <v>720000</v>
      </c>
      <c r="N876" s="358" t="s">
        <v>8</v>
      </c>
      <c r="O876" s="358">
        <v>0</v>
      </c>
      <c r="P876" s="358">
        <v>0</v>
      </c>
      <c r="Q876" s="358">
        <v>0</v>
      </c>
      <c r="R876" s="358">
        <v>0</v>
      </c>
      <c r="S876" s="358">
        <v>0</v>
      </c>
      <c r="T876" s="35">
        <f>COUNTIF(M876:S876,"&gt;0")</f>
        <v>1</v>
      </c>
      <c r="V876">
        <f t="shared" si="39"/>
        <v>1</v>
      </c>
      <c r="W876" s="35">
        <f t="shared" si="40"/>
        <v>1</v>
      </c>
      <c r="X876">
        <f t="shared" si="41"/>
        <v>0</v>
      </c>
    </row>
    <row r="877" spans="1:24" ht="15.75" x14ac:dyDescent="0.25">
      <c r="A877" t="str">
        <f>B877&amp;" "&amp;C877</f>
        <v>Tanner Fritz</v>
      </c>
      <c r="B877" t="str">
        <f>RIGHT(D877,(LEN(D877)-1)-SEARCH(",",D877,1))</f>
        <v>Tanner</v>
      </c>
      <c r="C877" t="str">
        <f>LEFT(D877,SEARCH(",",D877,1)-1)</f>
        <v>Fritz</v>
      </c>
      <c r="D877" s="39" t="s">
        <v>1806</v>
      </c>
      <c r="E877" s="30" t="s">
        <v>25</v>
      </c>
      <c r="F877" s="35">
        <v>0</v>
      </c>
      <c r="G877" s="35" t="s">
        <v>2621</v>
      </c>
      <c r="H877" s="35" t="s">
        <v>2612</v>
      </c>
      <c r="I877" s="35">
        <v>27</v>
      </c>
      <c r="J877" s="35">
        <f>VALUE(COUNTIF(Validation!$A$2:$H$47,D877))</f>
        <v>0</v>
      </c>
      <c r="K877" s="361">
        <f>IF(OR(M877="RFA",M877="UFA",M877="",M877=0),0,M877)</f>
        <v>700000</v>
      </c>
      <c r="L877" s="361">
        <f>IF(OR(N877="RFA",N877="UFA",N877="",N877=0),0,N877)</f>
        <v>700000</v>
      </c>
      <c r="M877" s="358">
        <v>700000</v>
      </c>
      <c r="N877" s="358">
        <v>700000</v>
      </c>
      <c r="O877" s="358" t="s">
        <v>7</v>
      </c>
      <c r="P877" s="358">
        <v>0</v>
      </c>
      <c r="Q877" s="358">
        <v>0</v>
      </c>
      <c r="R877" s="358">
        <v>0</v>
      </c>
      <c r="S877" s="358">
        <v>0</v>
      </c>
      <c r="T877" s="35">
        <f>COUNTIF(M877:S877,"&gt;0")</f>
        <v>2</v>
      </c>
      <c r="V877">
        <f t="shared" si="39"/>
        <v>1</v>
      </c>
      <c r="W877" s="35">
        <f t="shared" si="40"/>
        <v>0</v>
      </c>
      <c r="X877">
        <f t="shared" si="41"/>
        <v>1</v>
      </c>
    </row>
    <row r="878" spans="1:24" ht="15.75" x14ac:dyDescent="0.25">
      <c r="A878" t="str">
        <f>B878&amp;" "&amp;C878</f>
        <v>Devon Toews</v>
      </c>
      <c r="B878" t="str">
        <f>RIGHT(D878,(LEN(D878)-1)-SEARCH(",",D878,1))</f>
        <v>Devon</v>
      </c>
      <c r="C878" t="str">
        <f>LEFT(D878,SEARCH(",",D878,1)-1)</f>
        <v>Toews</v>
      </c>
      <c r="D878" s="39" t="s">
        <v>1800</v>
      </c>
      <c r="E878" s="30" t="s">
        <v>25</v>
      </c>
      <c r="F878" s="35">
        <v>0</v>
      </c>
      <c r="G878" s="35" t="s">
        <v>2618</v>
      </c>
      <c r="H878" s="35" t="s">
        <v>2612</v>
      </c>
      <c r="I878" s="35">
        <v>25</v>
      </c>
      <c r="J878" s="35">
        <f>VALUE(COUNTIF(Validation!$A$2:$H$47,D878))</f>
        <v>0</v>
      </c>
      <c r="K878" s="361">
        <f>IF(OR(M878="RFA",M878="UFA",M878="",M878=0),0,M878)</f>
        <v>700000</v>
      </c>
      <c r="L878" s="361">
        <f>IF(OR(N878="RFA",N878="UFA",N878="",N878=0),0,N878)</f>
        <v>0</v>
      </c>
      <c r="M878" s="358">
        <v>700000</v>
      </c>
      <c r="N878" s="358" t="s">
        <v>8</v>
      </c>
      <c r="O878" s="358">
        <v>0</v>
      </c>
      <c r="P878" s="358">
        <v>0</v>
      </c>
      <c r="Q878" s="358">
        <v>0</v>
      </c>
      <c r="R878" s="358">
        <v>0</v>
      </c>
      <c r="S878" s="358">
        <v>0</v>
      </c>
      <c r="T878" s="35">
        <f>COUNTIF(M878:S878,"&gt;0")</f>
        <v>1</v>
      </c>
      <c r="V878">
        <f t="shared" si="39"/>
        <v>1</v>
      </c>
      <c r="W878" s="35">
        <f t="shared" si="40"/>
        <v>0</v>
      </c>
      <c r="X878">
        <f t="shared" si="41"/>
        <v>0</v>
      </c>
    </row>
    <row r="879" spans="1:24" ht="15.75" x14ac:dyDescent="0.25">
      <c r="A879" t="str">
        <f>B879&amp;" "&amp;C879</f>
        <v>Cole Bardreau</v>
      </c>
      <c r="B879" t="str">
        <f>RIGHT(D879,(LEN(D879)-1)-SEARCH(",",D879,1))</f>
        <v>Cole</v>
      </c>
      <c r="C879" t="str">
        <f>LEFT(D879,SEARCH(",",D879,1)-1)</f>
        <v>Bardreau</v>
      </c>
      <c r="D879" s="39" t="s">
        <v>1879</v>
      </c>
      <c r="E879" s="30" t="s">
        <v>25</v>
      </c>
      <c r="F879" s="35">
        <v>0</v>
      </c>
      <c r="G879" s="35" t="s">
        <v>73</v>
      </c>
      <c r="H879" s="35" t="s">
        <v>2619</v>
      </c>
      <c r="I879" s="35">
        <v>25</v>
      </c>
      <c r="J879" s="35">
        <f>VALUE(COUNTIF(Validation!$A$2:$H$47,D879))</f>
        <v>0</v>
      </c>
      <c r="K879" s="361">
        <f>IF(OR(M879="RFA",M879="UFA",M879="",M879=0),0,M879)</f>
        <v>700000</v>
      </c>
      <c r="L879" s="361">
        <f>IF(OR(N879="RFA",N879="UFA",N879="",N879=0),0,N879)</f>
        <v>700000</v>
      </c>
      <c r="M879" s="358">
        <v>700000</v>
      </c>
      <c r="N879" s="358">
        <v>700000</v>
      </c>
      <c r="O879" s="358" t="s">
        <v>7</v>
      </c>
      <c r="P879" s="358">
        <v>0</v>
      </c>
      <c r="Q879" s="358">
        <v>0</v>
      </c>
      <c r="R879" s="358">
        <v>0</v>
      </c>
      <c r="S879" s="358">
        <v>0</v>
      </c>
      <c r="T879" s="35">
        <f>COUNTIF(M879:S879,"&gt;0")</f>
        <v>2</v>
      </c>
      <c r="V879">
        <f t="shared" si="39"/>
        <v>1</v>
      </c>
      <c r="W879" s="35">
        <f t="shared" si="40"/>
        <v>0</v>
      </c>
      <c r="X879">
        <f t="shared" si="41"/>
        <v>1</v>
      </c>
    </row>
    <row r="880" spans="1:24" ht="15.75" x14ac:dyDescent="0.25">
      <c r="A880" t="str">
        <f>B880&amp;" "&amp;C880</f>
        <v>Travis St.Denis</v>
      </c>
      <c r="B880" t="str">
        <f>RIGHT(D880,(LEN(D880)-1)-SEARCH(",",D880,1))</f>
        <v>Travis</v>
      </c>
      <c r="C880" t="str">
        <f>LEFT(D880,SEARCH(",",D880,1)-1)</f>
        <v>St.Denis</v>
      </c>
      <c r="D880" s="39" t="s">
        <v>2898</v>
      </c>
      <c r="E880" s="30" t="s">
        <v>25</v>
      </c>
      <c r="F880" s="35">
        <v>0</v>
      </c>
      <c r="G880" s="35" t="s">
        <v>2621</v>
      </c>
      <c r="H880" s="35" t="s">
        <v>2619</v>
      </c>
      <c r="I880" s="35">
        <v>26</v>
      </c>
      <c r="J880" s="35">
        <f>VALUE(COUNTIF(Validation!$A$2:$H$47,D880))</f>
        <v>0</v>
      </c>
      <c r="K880" s="361">
        <f>IF(OR(M880="RFA",M880="UFA",M880="",M880=0),0,M880)</f>
        <v>675000</v>
      </c>
      <c r="L880" s="361">
        <f>IF(OR(N880="RFA",N880="UFA",N880="",N880=0),0,N880)</f>
        <v>0</v>
      </c>
      <c r="M880" s="358">
        <v>675000</v>
      </c>
      <c r="N880" s="358" t="s">
        <v>7</v>
      </c>
      <c r="O880" s="358">
        <v>0</v>
      </c>
      <c r="P880" s="358">
        <v>0</v>
      </c>
      <c r="Q880" s="358">
        <v>0</v>
      </c>
      <c r="R880" s="358">
        <v>0</v>
      </c>
      <c r="S880" s="358">
        <v>0</v>
      </c>
      <c r="T880" s="35">
        <f>COUNTIF(M880:S880,"&gt;0")</f>
        <v>1</v>
      </c>
      <c r="V880">
        <f t="shared" si="39"/>
        <v>1</v>
      </c>
      <c r="W880" s="35">
        <f t="shared" si="40"/>
        <v>0</v>
      </c>
      <c r="X880">
        <f t="shared" si="41"/>
        <v>0</v>
      </c>
    </row>
    <row r="881" spans="1:24" ht="15.75" x14ac:dyDescent="0.25">
      <c r="A881" t="str">
        <f>B881&amp;" "&amp;C881</f>
        <v>Matt Lorito</v>
      </c>
      <c r="B881" t="str">
        <f>RIGHT(D881,(LEN(D881)-1)-SEARCH(",",D881,1))</f>
        <v>Matt</v>
      </c>
      <c r="C881" t="str">
        <f>LEFT(D881,SEARCH(",",D881,1)-1)</f>
        <v>Lorito</v>
      </c>
      <c r="D881" s="39" t="s">
        <v>1805</v>
      </c>
      <c r="E881" s="35" t="s">
        <v>25</v>
      </c>
      <c r="F881" s="35">
        <v>0</v>
      </c>
      <c r="G881" s="9" t="s">
        <v>2615</v>
      </c>
      <c r="H881" s="9" t="s">
        <v>2619</v>
      </c>
      <c r="I881" s="9">
        <v>29</v>
      </c>
      <c r="J881" s="35"/>
      <c r="K881" s="361">
        <f>IF(OR(M881="RFA",M881="UFA",M881="",M881=0),0,M881)</f>
        <v>675000</v>
      </c>
      <c r="L881" s="361">
        <f>IF(OR(N881="RFA",N881="UFA",N881="",N881=0),0,N881)</f>
        <v>0</v>
      </c>
      <c r="M881" s="358">
        <v>675000</v>
      </c>
      <c r="N881" s="358" t="s">
        <v>7</v>
      </c>
      <c r="O881" s="358">
        <v>0</v>
      </c>
      <c r="P881" s="358">
        <v>0</v>
      </c>
      <c r="Q881" s="358">
        <v>0</v>
      </c>
      <c r="R881" s="358">
        <v>0</v>
      </c>
      <c r="S881" s="358">
        <v>0</v>
      </c>
      <c r="T881" s="35">
        <f>COUNTIF(M881:S881,"&gt;0")</f>
        <v>1</v>
      </c>
      <c r="V881">
        <f t="shared" si="39"/>
        <v>1</v>
      </c>
      <c r="W881" s="35">
        <f t="shared" si="40"/>
        <v>0</v>
      </c>
      <c r="X881">
        <f t="shared" si="41"/>
        <v>0</v>
      </c>
    </row>
    <row r="882" spans="1:24" ht="15.75" x14ac:dyDescent="0.25">
      <c r="A882" t="str">
        <f>B882&amp;" "&amp;C882</f>
        <v>Kyle Burroughs</v>
      </c>
      <c r="B882" t="str">
        <f>RIGHT(D882,(LEN(D882)-1)-SEARCH(",",D882,1))</f>
        <v>Kyle</v>
      </c>
      <c r="C882" t="str">
        <f>LEFT(D882,SEARCH(",",D882,1)-1)</f>
        <v>Burroughs</v>
      </c>
      <c r="D882" s="39" t="s">
        <v>1801</v>
      </c>
      <c r="E882" s="30" t="s">
        <v>25</v>
      </c>
      <c r="F882" s="35">
        <v>0</v>
      </c>
      <c r="G882" s="35" t="s">
        <v>2617</v>
      </c>
      <c r="H882" s="35" t="s">
        <v>2619</v>
      </c>
      <c r="I882" s="35">
        <v>23</v>
      </c>
      <c r="J882" s="35">
        <f>VALUE(COUNTIF(Validation!$A$2:$H$47,D882))</f>
        <v>0</v>
      </c>
      <c r="K882" s="361">
        <f>IF(OR(M882="RFA",M882="UFA",M882="",M882=0),0,M882)</f>
        <v>675000</v>
      </c>
      <c r="L882" s="361">
        <f>IF(OR(N882="RFA",N882="UFA",N882="",N882=0),0,N882)</f>
        <v>0</v>
      </c>
      <c r="M882" s="358">
        <v>675000</v>
      </c>
      <c r="N882" s="358" t="s">
        <v>8</v>
      </c>
      <c r="O882" s="358">
        <v>0</v>
      </c>
      <c r="P882" s="358">
        <v>0</v>
      </c>
      <c r="Q882" s="358">
        <v>0</v>
      </c>
      <c r="R882" s="358">
        <v>0</v>
      </c>
      <c r="S882" s="358">
        <v>0</v>
      </c>
      <c r="T882" s="35">
        <f>COUNTIF(M882:S882,"&gt;0")</f>
        <v>1</v>
      </c>
      <c r="V882">
        <f t="shared" si="39"/>
        <v>1</v>
      </c>
      <c r="W882" s="35">
        <f t="shared" si="40"/>
        <v>0</v>
      </c>
      <c r="X882">
        <f t="shared" si="41"/>
        <v>0</v>
      </c>
    </row>
    <row r="883" spans="1:24" ht="15.75" x14ac:dyDescent="0.25">
      <c r="A883" t="str">
        <f>B883&amp;" "&amp;C883</f>
        <v>Seth Helgeson</v>
      </c>
      <c r="B883" t="str">
        <f>RIGHT(D883,(LEN(D883)-1)-SEARCH(",",D883,1))</f>
        <v>Seth</v>
      </c>
      <c r="C883" t="str">
        <f>LEFT(D883,SEARCH(",",D883,1)-1)</f>
        <v>Helgeson</v>
      </c>
      <c r="D883" s="39" t="s">
        <v>1804</v>
      </c>
      <c r="E883" s="30" t="s">
        <v>25</v>
      </c>
      <c r="F883" s="35">
        <v>0</v>
      </c>
      <c r="G883" s="35" t="s">
        <v>2618</v>
      </c>
      <c r="H883" s="35" t="s">
        <v>2619</v>
      </c>
      <c r="I883" s="35">
        <v>28</v>
      </c>
      <c r="J883" s="35">
        <f>VALUE(COUNTIF(Validation!$A$2:$H$47,D883))</f>
        <v>0</v>
      </c>
      <c r="K883" s="361">
        <f>IF(OR(M883="RFA",M883="UFA",M883="",M883=0),0,M883)</f>
        <v>675000</v>
      </c>
      <c r="L883" s="361">
        <f>IF(OR(N883="RFA",N883="UFA",N883="",N883=0),0,N883)</f>
        <v>0</v>
      </c>
      <c r="M883" s="358">
        <v>675000</v>
      </c>
      <c r="N883" s="358" t="s">
        <v>7</v>
      </c>
      <c r="O883" s="358">
        <v>0</v>
      </c>
      <c r="P883" s="358">
        <v>0</v>
      </c>
      <c r="Q883" s="358">
        <v>0</v>
      </c>
      <c r="R883" s="358">
        <v>0</v>
      </c>
      <c r="S883" s="358">
        <v>0</v>
      </c>
      <c r="T883" s="35">
        <f>COUNTIF(M883:S883,"&gt;0")</f>
        <v>1</v>
      </c>
      <c r="V883">
        <f t="shared" si="39"/>
        <v>1</v>
      </c>
      <c r="W883" s="35">
        <f t="shared" si="40"/>
        <v>0</v>
      </c>
      <c r="X883">
        <f t="shared" si="41"/>
        <v>0</v>
      </c>
    </row>
    <row r="884" spans="1:24" ht="15.75" x14ac:dyDescent="0.25">
      <c r="A884" t="str">
        <f>B884&amp;" "&amp;C884</f>
        <v>Christopher Gibson</v>
      </c>
      <c r="B884" t="str">
        <f>RIGHT(D884,(LEN(D884)-1)-SEARCH(",",D884,1))</f>
        <v>Christopher</v>
      </c>
      <c r="C884" t="str">
        <f>LEFT(D884,SEARCH(",",D884,1)-1)</f>
        <v>Gibson</v>
      </c>
      <c r="D884" s="39" t="s">
        <v>1802</v>
      </c>
      <c r="E884" s="30" t="s">
        <v>25</v>
      </c>
      <c r="F884" s="35">
        <v>0</v>
      </c>
      <c r="G884" s="35" t="s">
        <v>128</v>
      </c>
      <c r="H884" s="35" t="s">
        <v>2619</v>
      </c>
      <c r="I884" s="35">
        <v>26</v>
      </c>
      <c r="J884" s="35">
        <f>VALUE(COUNTIF(Validation!$A$2:$H$47,D884))</f>
        <v>0</v>
      </c>
      <c r="K884" s="361">
        <f>IF(OR(M884="RFA",M884="UFA",M884="",M884=0),0,M884)</f>
        <v>675000</v>
      </c>
      <c r="L884" s="361">
        <f>IF(OR(N884="RFA",N884="UFA",N884="",N884=0),0,N884)</f>
        <v>0</v>
      </c>
      <c r="M884" s="358">
        <v>675000</v>
      </c>
      <c r="N884" s="358" t="s">
        <v>7</v>
      </c>
      <c r="O884" s="358">
        <v>0</v>
      </c>
      <c r="P884" s="358">
        <v>0</v>
      </c>
      <c r="Q884" s="358">
        <v>0</v>
      </c>
      <c r="R884" s="358">
        <v>0</v>
      </c>
      <c r="S884" s="358">
        <v>0</v>
      </c>
      <c r="T884" s="35">
        <f>COUNTIF(M884:S884,"&gt;0")</f>
        <v>1</v>
      </c>
      <c r="V884">
        <f t="shared" si="39"/>
        <v>1</v>
      </c>
      <c r="W884" s="35">
        <f t="shared" si="40"/>
        <v>0</v>
      </c>
      <c r="X884">
        <f t="shared" si="41"/>
        <v>0</v>
      </c>
    </row>
    <row r="885" spans="1:24" ht="15.75" x14ac:dyDescent="0.25">
      <c r="A885" t="str">
        <f>B885&amp;" "&amp;C885</f>
        <v>Anthony Beauvillier</v>
      </c>
      <c r="B885" t="str">
        <f>RIGHT(D885,(LEN(D885)-1)-SEARCH(",",D885,1))</f>
        <v>Anthony</v>
      </c>
      <c r="C885" t="str">
        <f>LEFT(D885,SEARCH(",",D885,1)-1)</f>
        <v>Beauvillier</v>
      </c>
      <c r="D885" s="39" t="s">
        <v>1778</v>
      </c>
      <c r="E885" s="30" t="s">
        <v>25</v>
      </c>
      <c r="F885" s="35">
        <v>0</v>
      </c>
      <c r="G885" s="35" t="s">
        <v>2613</v>
      </c>
      <c r="H885" s="35" t="s">
        <v>2612</v>
      </c>
      <c r="I885" s="35">
        <v>22</v>
      </c>
      <c r="J885" s="35">
        <f>VALUE(COUNTIF(Validation!$A$2:$H$47,D885))</f>
        <v>0</v>
      </c>
      <c r="K885" s="361">
        <f>IF(OR(M885="RFA",M885="UFA",M885="",M885=0),0,M885)</f>
        <v>0</v>
      </c>
      <c r="L885" s="361">
        <f>IF(OR(N885="RFA",N885="UFA",N885="",N885=0),0,N885)</f>
        <v>0</v>
      </c>
      <c r="M885" s="358" t="s">
        <v>8</v>
      </c>
      <c r="N885" s="358">
        <v>0</v>
      </c>
      <c r="O885" s="358">
        <v>0</v>
      </c>
      <c r="P885" s="358">
        <v>0</v>
      </c>
      <c r="Q885" s="358">
        <v>0</v>
      </c>
      <c r="R885" s="358">
        <v>0</v>
      </c>
      <c r="S885" s="358">
        <v>0</v>
      </c>
      <c r="T885" s="35">
        <f>COUNTIF(M885:S885,"&gt;0")</f>
        <v>0</v>
      </c>
      <c r="V885">
        <f t="shared" si="39"/>
        <v>1</v>
      </c>
      <c r="W885" s="35">
        <f t="shared" si="40"/>
        <v>0</v>
      </c>
      <c r="X885">
        <f t="shared" si="41"/>
        <v>1</v>
      </c>
    </row>
    <row r="886" spans="1:24" ht="15.75" x14ac:dyDescent="0.25">
      <c r="A886" t="str">
        <f>B886&amp;" "&amp;C886</f>
        <v>Michael DalColle</v>
      </c>
      <c r="B886" t="str">
        <f>RIGHT(D886,(LEN(D886)-1)-SEARCH(",",D886,1))</f>
        <v>Michael</v>
      </c>
      <c r="C886" t="str">
        <f>LEFT(D886,SEARCH(",",D886,1)-1)</f>
        <v>DalColle</v>
      </c>
      <c r="D886" s="39" t="s">
        <v>2899</v>
      </c>
      <c r="E886" s="30" t="s">
        <v>25</v>
      </c>
      <c r="F886" s="35">
        <v>0</v>
      </c>
      <c r="G886" s="35" t="s">
        <v>2613</v>
      </c>
      <c r="H886" s="35" t="s">
        <v>2612</v>
      </c>
      <c r="I886" s="35">
        <v>23</v>
      </c>
      <c r="J886" s="35">
        <f>VALUE(COUNTIF(Validation!$A$2:$H$47,D886))</f>
        <v>0</v>
      </c>
      <c r="K886" s="361">
        <f>IF(OR(M886="RFA",M886="UFA",M886="",M886=0),0,M886)</f>
        <v>0</v>
      </c>
      <c r="L886" s="361">
        <f>IF(OR(N886="RFA",N886="UFA",N886="",N886=0),0,N886)</f>
        <v>0</v>
      </c>
      <c r="M886" s="358" t="s">
        <v>8</v>
      </c>
      <c r="N886" s="358">
        <v>0</v>
      </c>
      <c r="O886" s="358">
        <v>0</v>
      </c>
      <c r="P886" s="358">
        <v>0</v>
      </c>
      <c r="Q886" s="358">
        <v>0</v>
      </c>
      <c r="R886" s="358">
        <v>0</v>
      </c>
      <c r="S886" s="358">
        <v>0</v>
      </c>
      <c r="T886" s="35">
        <f>COUNTIF(M886:S886,"&gt;0")</f>
        <v>0</v>
      </c>
      <c r="V886">
        <f t="shared" si="39"/>
        <v>1</v>
      </c>
      <c r="W886" s="35">
        <f t="shared" si="40"/>
        <v>0</v>
      </c>
      <c r="X886">
        <f t="shared" si="41"/>
        <v>1</v>
      </c>
    </row>
    <row r="887" spans="1:24" ht="15.75" x14ac:dyDescent="0.25">
      <c r="A887" t="str">
        <f>B887&amp;" "&amp;C887</f>
        <v>Joshua Ho-Sang</v>
      </c>
      <c r="B887" t="str">
        <f>RIGHT(D887,(LEN(D887)-1)-SEARCH(",",D887,1))</f>
        <v>Joshua</v>
      </c>
      <c r="C887" t="str">
        <f>LEFT(D887,SEARCH(",",D887,1)-1)</f>
        <v>Ho-Sang</v>
      </c>
      <c r="D887" s="39" t="s">
        <v>1791</v>
      </c>
      <c r="E887" s="30" t="s">
        <v>25</v>
      </c>
      <c r="F887" s="35">
        <v>0</v>
      </c>
      <c r="G887" s="35" t="s">
        <v>2627</v>
      </c>
      <c r="H887" s="35" t="s">
        <v>2619</v>
      </c>
      <c r="I887" s="35">
        <v>23</v>
      </c>
      <c r="J887" s="35">
        <f>VALUE(COUNTIF(Validation!$A$2:$H$47,D887))</f>
        <v>0</v>
      </c>
      <c r="K887" s="361">
        <f>IF(OR(M887="RFA",M887="UFA",M887="",M887=0),0,M887)</f>
        <v>0</v>
      </c>
      <c r="L887" s="361">
        <f>IF(OR(N887="RFA",N887="UFA",N887="",N887=0),0,N887)</f>
        <v>0</v>
      </c>
      <c r="M887" s="358" t="s">
        <v>8</v>
      </c>
      <c r="N887" s="358">
        <v>0</v>
      </c>
      <c r="O887" s="358">
        <v>0</v>
      </c>
      <c r="P887" s="358">
        <v>0</v>
      </c>
      <c r="Q887" s="358">
        <v>0</v>
      </c>
      <c r="R887" s="358">
        <v>0</v>
      </c>
      <c r="S887" s="358">
        <v>0</v>
      </c>
      <c r="T887" s="35">
        <f>COUNTIF(M887:S887,"&gt;0")</f>
        <v>0</v>
      </c>
      <c r="V887">
        <f t="shared" si="39"/>
        <v>1</v>
      </c>
      <c r="W887" s="35">
        <f t="shared" si="40"/>
        <v>0</v>
      </c>
      <c r="X887">
        <f t="shared" si="41"/>
        <v>1</v>
      </c>
    </row>
    <row r="888" spans="1:24" ht="15.75" x14ac:dyDescent="0.25">
      <c r="A888" t="str">
        <f>B888&amp;" "&amp;C888</f>
        <v>Danny O'Regan</v>
      </c>
      <c r="B888" t="str">
        <f>RIGHT(D888,(LEN(D888)-1)-SEARCH(",",D888,1))</f>
        <v>Danny</v>
      </c>
      <c r="C888" t="str">
        <f>LEFT(D888,SEARCH(",",D888,1)-1)</f>
        <v>O'Regan</v>
      </c>
      <c r="D888" s="39" t="s">
        <v>1418</v>
      </c>
      <c r="E888" s="30" t="s">
        <v>26</v>
      </c>
      <c r="F888" s="35">
        <v>0</v>
      </c>
      <c r="G888" s="35" t="s">
        <v>2626</v>
      </c>
      <c r="H888" s="35" t="s">
        <v>2619</v>
      </c>
      <c r="I888" s="35">
        <v>25</v>
      </c>
      <c r="J888" s="35">
        <f>VALUE(COUNTIF(Validation!$A$2:$H$47,D888))</f>
        <v>0</v>
      </c>
      <c r="K888" s="361" t="str">
        <f>IF(OR(M888="RFA",M888="UFA",M888="",M888=0),0,M888)</f>
        <v>UFA G6</v>
      </c>
      <c r="L888" s="361">
        <f>IF(OR(N888="RFA",N888="UFA",N888="",N888=0),0,N888)</f>
        <v>0</v>
      </c>
      <c r="M888" s="358" t="s">
        <v>2765</v>
      </c>
      <c r="N888" s="358">
        <v>0</v>
      </c>
      <c r="O888" s="358">
        <v>0</v>
      </c>
      <c r="P888" s="358">
        <v>0</v>
      </c>
      <c r="Q888" s="358">
        <v>0</v>
      </c>
      <c r="R888" s="358">
        <v>0</v>
      </c>
      <c r="S888" s="358">
        <v>0</v>
      </c>
      <c r="T888" s="35">
        <f>COUNTIF(M888:S888,"&gt;0")</f>
        <v>0</v>
      </c>
      <c r="V888">
        <f t="shared" si="39"/>
        <v>1</v>
      </c>
      <c r="W888" s="35">
        <f t="shared" si="40"/>
        <v>0</v>
      </c>
      <c r="X888">
        <f t="shared" si="41"/>
        <v>0</v>
      </c>
    </row>
    <row r="889" spans="1:24" ht="15.75" x14ac:dyDescent="0.25">
      <c r="A889" t="str">
        <f>B889&amp;" "&amp;C889</f>
        <v>Artemi Panarin</v>
      </c>
      <c r="B889" t="str">
        <f>RIGHT(D889,(LEN(D889)-1)-SEARCH(",",D889,1))</f>
        <v>Artemi</v>
      </c>
      <c r="C889" t="str">
        <f>LEFT(D889,SEARCH(",",D889,1)-1)</f>
        <v>Panarin</v>
      </c>
      <c r="D889" s="39" t="s">
        <v>1692</v>
      </c>
      <c r="E889" s="30" t="s">
        <v>26</v>
      </c>
      <c r="F889" s="35" t="s">
        <v>429</v>
      </c>
      <c r="G889" s="35" t="s">
        <v>2613</v>
      </c>
      <c r="H889" s="35" t="s">
        <v>2612</v>
      </c>
      <c r="I889" s="35">
        <v>27</v>
      </c>
      <c r="J889" s="35">
        <f>VALUE(COUNTIF(Validation!$A$2:$H$47,D889))</f>
        <v>0</v>
      </c>
      <c r="K889" s="361">
        <f>IF(OR(M889="RFA",M889="UFA",M889="",M889=0),0,M889)</f>
        <v>11642857</v>
      </c>
      <c r="L889" s="361">
        <f>IF(OR(N889="RFA",N889="UFA",N889="",N889=0),0,N889)</f>
        <v>11642857</v>
      </c>
      <c r="M889" s="358">
        <v>11642857</v>
      </c>
      <c r="N889" s="358">
        <v>11642857</v>
      </c>
      <c r="O889" s="358">
        <v>11642857</v>
      </c>
      <c r="P889" s="358">
        <v>11642857</v>
      </c>
      <c r="Q889" s="358">
        <v>11642857</v>
      </c>
      <c r="R889" s="358">
        <v>11642857</v>
      </c>
      <c r="S889" s="358">
        <v>11642857</v>
      </c>
      <c r="T889" s="35">
        <f>COUNTIF(M889:S889,"&gt;0")</f>
        <v>7</v>
      </c>
      <c r="V889">
        <f t="shared" si="39"/>
        <v>1</v>
      </c>
      <c r="W889" s="35">
        <f t="shared" si="40"/>
        <v>0</v>
      </c>
      <c r="X889">
        <f t="shared" si="41"/>
        <v>1</v>
      </c>
    </row>
    <row r="890" spans="1:24" ht="15.75" x14ac:dyDescent="0.25">
      <c r="A890" t="str">
        <f>B890&amp;" "&amp;C890</f>
        <v>Henrik Lundqvist</v>
      </c>
      <c r="B890" t="str">
        <f>RIGHT(D890,(LEN(D890)-1)-SEARCH(",",D890,1))</f>
        <v>Henrik</v>
      </c>
      <c r="C890" t="str">
        <f>LEFT(D890,SEARCH(",",D890,1)-1)</f>
        <v>Lundqvist</v>
      </c>
      <c r="D890" s="39" t="s">
        <v>1818</v>
      </c>
      <c r="E890" s="30" t="s">
        <v>26</v>
      </c>
      <c r="F890" s="35" t="s">
        <v>429</v>
      </c>
      <c r="G890" s="35" t="s">
        <v>128</v>
      </c>
      <c r="H890" s="35" t="s">
        <v>2612</v>
      </c>
      <c r="I890" s="35">
        <v>37</v>
      </c>
      <c r="J890" s="35">
        <f>VALUE(COUNTIF(Validation!$A$2:$H$47,D890))</f>
        <v>0</v>
      </c>
      <c r="K890" s="361">
        <f>IF(OR(M890="RFA",M890="UFA",M890="",M890=0),0,M890)</f>
        <v>8500000</v>
      </c>
      <c r="L890" s="361">
        <f>IF(OR(N890="RFA",N890="UFA",N890="",N890=0),0,N890)</f>
        <v>8500000</v>
      </c>
      <c r="M890" s="358">
        <v>8500000</v>
      </c>
      <c r="N890" s="358">
        <v>8500000</v>
      </c>
      <c r="O890" s="358" t="s">
        <v>7</v>
      </c>
      <c r="P890" s="358">
        <v>0</v>
      </c>
      <c r="Q890" s="358">
        <v>0</v>
      </c>
      <c r="R890" s="358">
        <v>0</v>
      </c>
      <c r="S890" s="358">
        <v>0</v>
      </c>
      <c r="T890" s="35">
        <f>COUNTIF(M890:S890,"&gt;0")</f>
        <v>2</v>
      </c>
      <c r="V890">
        <f t="shared" si="39"/>
        <v>1</v>
      </c>
      <c r="W890" s="35">
        <f t="shared" si="40"/>
        <v>0</v>
      </c>
      <c r="X890">
        <f t="shared" si="41"/>
        <v>1</v>
      </c>
    </row>
    <row r="891" spans="1:24" ht="15.75" x14ac:dyDescent="0.25">
      <c r="A891" t="str">
        <f>B891&amp;" "&amp;C891</f>
        <v>Jacob Trouba</v>
      </c>
      <c r="B891" t="str">
        <f>RIGHT(D891,(LEN(D891)-1)-SEARCH(",",D891,1))</f>
        <v>Jacob</v>
      </c>
      <c r="C891" t="str">
        <f>LEFT(D891,SEARCH(",",D891,1)-1)</f>
        <v>Trouba</v>
      </c>
      <c r="D891" s="39" t="s">
        <v>2174</v>
      </c>
      <c r="E891" s="35" t="s">
        <v>26</v>
      </c>
      <c r="F891" s="35">
        <v>0</v>
      </c>
      <c r="G891" s="35" t="s">
        <v>2617</v>
      </c>
      <c r="H891" s="35" t="s">
        <v>2612</v>
      </c>
      <c r="I891" s="35">
        <v>25</v>
      </c>
      <c r="J891" s="35">
        <f>VALUE(COUNTIF(Validation!$A$2:$H$47,D891))</f>
        <v>0</v>
      </c>
      <c r="K891" s="361">
        <f>IF(OR(M891="RFA",M891="UFA",M891="",M891=0),0,M891)</f>
        <v>8000000</v>
      </c>
      <c r="L891" s="361">
        <f>IF(OR(N891="RFA",N891="UFA",N891="",N891=0),0,N891)</f>
        <v>8000000</v>
      </c>
      <c r="M891" s="358">
        <v>8000000</v>
      </c>
      <c r="N891" s="358">
        <v>8000000</v>
      </c>
      <c r="O891" s="358">
        <v>8000000</v>
      </c>
      <c r="P891" s="358">
        <v>8000000</v>
      </c>
      <c r="Q891" s="358">
        <v>8000000</v>
      </c>
      <c r="R891" s="358">
        <v>8000000</v>
      </c>
      <c r="S891" s="358">
        <v>8000000</v>
      </c>
      <c r="T891" s="35">
        <f>COUNTIF(M891:S891,"&gt;0")</f>
        <v>7</v>
      </c>
      <c r="V891">
        <f t="shared" si="39"/>
        <v>1</v>
      </c>
      <c r="W891" s="35">
        <f t="shared" si="40"/>
        <v>0</v>
      </c>
      <c r="X891">
        <f t="shared" si="41"/>
        <v>1</v>
      </c>
    </row>
    <row r="892" spans="1:24" ht="15.75" x14ac:dyDescent="0.25">
      <c r="A892" t="str">
        <f>B892&amp;" "&amp;C892</f>
        <v>Kevin Shattenkirk</v>
      </c>
      <c r="B892" t="str">
        <f>RIGHT(D892,(LEN(D892)-1)-SEARCH(",",D892,1))</f>
        <v>Kevin</v>
      </c>
      <c r="C892" t="str">
        <f>LEFT(D892,SEARCH(",",D892,1)-1)</f>
        <v>Shattenkirk</v>
      </c>
      <c r="D892" s="39" t="s">
        <v>1814</v>
      </c>
      <c r="E892" s="30" t="s">
        <v>26</v>
      </c>
      <c r="F892" s="35" t="s">
        <v>379</v>
      </c>
      <c r="G892" s="35" t="s">
        <v>2617</v>
      </c>
      <c r="H892" s="35" t="s">
        <v>2612</v>
      </c>
      <c r="I892" s="35">
        <v>30</v>
      </c>
      <c r="J892" s="35">
        <f>VALUE(COUNTIF(Validation!$A$2:$H$47,D892))</f>
        <v>0</v>
      </c>
      <c r="K892" s="361">
        <f>IF(OR(M892="RFA",M892="UFA",M892="",M892=0),0,M892)</f>
        <v>6650000</v>
      </c>
      <c r="L892" s="361">
        <f>IF(OR(N892="RFA",N892="UFA",N892="",N892=0),0,N892)</f>
        <v>6650000</v>
      </c>
      <c r="M892" s="358">
        <v>6650000</v>
      </c>
      <c r="N892" s="358">
        <v>6650000</v>
      </c>
      <c r="O892" s="358" t="s">
        <v>7</v>
      </c>
      <c r="P892" s="358">
        <v>0</v>
      </c>
      <c r="Q892" s="358">
        <v>0</v>
      </c>
      <c r="R892" s="358">
        <v>0</v>
      </c>
      <c r="S892" s="358">
        <v>0</v>
      </c>
      <c r="T892" s="35">
        <f>COUNTIF(M892:S892,"&gt;0")</f>
        <v>2</v>
      </c>
      <c r="V892">
        <f t="shared" si="39"/>
        <v>1</v>
      </c>
      <c r="W892" s="35">
        <f t="shared" si="40"/>
        <v>0</v>
      </c>
      <c r="X892">
        <f t="shared" si="41"/>
        <v>1</v>
      </c>
    </row>
    <row r="893" spans="1:24" ht="15.75" x14ac:dyDescent="0.25">
      <c r="A893" t="str">
        <f>B893&amp;" "&amp;C893</f>
        <v>Marc Staal</v>
      </c>
      <c r="B893" t="str">
        <f>RIGHT(D893,(LEN(D893)-1)-SEARCH(",",D893,1))</f>
        <v>Marc</v>
      </c>
      <c r="C893" t="str">
        <f>LEFT(D893,SEARCH(",",D893,1)-1)</f>
        <v>Staal</v>
      </c>
      <c r="D893" s="39" t="s">
        <v>2951</v>
      </c>
      <c r="E893" s="30" t="s">
        <v>26</v>
      </c>
      <c r="F893" s="35" t="s">
        <v>429</v>
      </c>
      <c r="G893" s="35" t="s">
        <v>2618</v>
      </c>
      <c r="H893" s="35" t="s">
        <v>2612</v>
      </c>
      <c r="I893" s="35">
        <v>32</v>
      </c>
      <c r="J893" s="35">
        <f>VALUE(COUNTIF(Validation!$A$2:$H$47,D893))</f>
        <v>0</v>
      </c>
      <c r="K893" s="361">
        <f>IF(OR(M893="RFA",M893="UFA",M893="",M893=0),0,M893)</f>
        <v>5700000</v>
      </c>
      <c r="L893" s="361">
        <f>IF(OR(N893="RFA",N893="UFA",N893="",N893=0),0,N893)</f>
        <v>5700000</v>
      </c>
      <c r="M893" s="358">
        <v>5700000</v>
      </c>
      <c r="N893" s="358">
        <v>5700000</v>
      </c>
      <c r="O893" s="358" t="s">
        <v>7</v>
      </c>
      <c r="P893" s="358">
        <v>0</v>
      </c>
      <c r="Q893" s="358">
        <v>0</v>
      </c>
      <c r="R893" s="358">
        <v>0</v>
      </c>
      <c r="S893" s="358">
        <v>0</v>
      </c>
      <c r="T893" s="35">
        <f>COUNTIF(M893:S893,"&gt;0")</f>
        <v>2</v>
      </c>
      <c r="V893">
        <f t="shared" si="39"/>
        <v>1</v>
      </c>
      <c r="W893" s="35">
        <f t="shared" si="40"/>
        <v>0</v>
      </c>
      <c r="X893">
        <f t="shared" si="41"/>
        <v>1</v>
      </c>
    </row>
    <row r="894" spans="1:24" ht="15.75" x14ac:dyDescent="0.25">
      <c r="A894" t="str">
        <f>B894&amp;" "&amp;C894</f>
        <v>Mika Zibanejad</v>
      </c>
      <c r="B894" t="str">
        <f>RIGHT(D894,(LEN(D894)-1)-SEARCH(",",D894,1))</f>
        <v>Mika</v>
      </c>
      <c r="C894" t="str">
        <f>LEFT(D894,SEARCH(",",D894,1)-1)</f>
        <v>Zibanejad</v>
      </c>
      <c r="D894" s="39" t="s">
        <v>1807</v>
      </c>
      <c r="E894" s="30" t="s">
        <v>26</v>
      </c>
      <c r="F894" s="35" t="s">
        <v>429</v>
      </c>
      <c r="G894" s="35" t="s">
        <v>73</v>
      </c>
      <c r="H894" s="35" t="s">
        <v>2612</v>
      </c>
      <c r="I894" s="35">
        <v>26</v>
      </c>
      <c r="J894" s="35">
        <f>VALUE(COUNTIF(Validation!$A$2:$H$47,D894))</f>
        <v>0</v>
      </c>
      <c r="K894" s="361">
        <f>IF(OR(M894="RFA",M894="UFA",M894="",M894=0),0,M894)</f>
        <v>5350000</v>
      </c>
      <c r="L894" s="361">
        <f>IF(OR(N894="RFA",N894="UFA",N894="",N894=0),0,N894)</f>
        <v>5350000</v>
      </c>
      <c r="M894" s="358">
        <v>5350000</v>
      </c>
      <c r="N894" s="358">
        <v>5350000</v>
      </c>
      <c r="O894" s="358">
        <v>5350000</v>
      </c>
      <c r="P894" s="358" t="s">
        <v>7</v>
      </c>
      <c r="Q894" s="358">
        <v>0</v>
      </c>
      <c r="R894" s="358">
        <v>0</v>
      </c>
      <c r="S894" s="358">
        <v>0</v>
      </c>
      <c r="T894" s="35">
        <f>COUNTIF(M894:S894,"&gt;0")</f>
        <v>3</v>
      </c>
      <c r="V894">
        <f t="shared" si="39"/>
        <v>1</v>
      </c>
      <c r="W894" s="35">
        <f t="shared" si="40"/>
        <v>0</v>
      </c>
      <c r="X894">
        <f t="shared" si="41"/>
        <v>1</v>
      </c>
    </row>
    <row r="895" spans="1:24" ht="15.75" x14ac:dyDescent="0.25">
      <c r="A895" t="str">
        <f>B895&amp;" "&amp;C895</f>
        <v>Brady Skjei</v>
      </c>
      <c r="B895" t="str">
        <f>RIGHT(D895,(LEN(D895)-1)-SEARCH(",",D895,1))</f>
        <v>Brady</v>
      </c>
      <c r="C895" t="str">
        <f>LEFT(D895,SEARCH(",",D895,1)-1)</f>
        <v>Skjei</v>
      </c>
      <c r="D895" s="39" t="s">
        <v>1815</v>
      </c>
      <c r="E895" s="30" t="s">
        <v>26</v>
      </c>
      <c r="F895" s="35">
        <v>0</v>
      </c>
      <c r="G895" s="35" t="s">
        <v>2618</v>
      </c>
      <c r="H895" s="35" t="s">
        <v>2612</v>
      </c>
      <c r="I895" s="35">
        <v>25</v>
      </c>
      <c r="J895" s="35">
        <f>VALUE(COUNTIF(Validation!$A$2:$H$47,D895))</f>
        <v>0</v>
      </c>
      <c r="K895" s="361">
        <f>IF(OR(M895="RFA",M895="UFA",M895="",M895=0),0,M895)</f>
        <v>5250000</v>
      </c>
      <c r="L895" s="361">
        <f>IF(OR(N895="RFA",N895="UFA",N895="",N895=0),0,N895)</f>
        <v>5250000</v>
      </c>
      <c r="M895" s="358">
        <v>5250000</v>
      </c>
      <c r="N895" s="358">
        <v>5250000</v>
      </c>
      <c r="O895" s="358">
        <v>5250000</v>
      </c>
      <c r="P895" s="358">
        <v>5250000</v>
      </c>
      <c r="Q895" s="358">
        <v>5250000</v>
      </c>
      <c r="R895" s="358" t="s">
        <v>7</v>
      </c>
      <c r="S895" s="358">
        <v>0</v>
      </c>
      <c r="T895" s="35">
        <f>COUNTIF(M895:S895,"&gt;0")</f>
        <v>5</v>
      </c>
      <c r="V895">
        <f t="shared" si="39"/>
        <v>1</v>
      </c>
      <c r="W895" s="35">
        <f t="shared" si="40"/>
        <v>0</v>
      </c>
      <c r="X895">
        <f t="shared" si="41"/>
        <v>1</v>
      </c>
    </row>
    <row r="896" spans="1:24" ht="15.75" x14ac:dyDescent="0.25">
      <c r="A896" t="str">
        <f>B896&amp;" "&amp;C896</f>
        <v>Chris Kreider</v>
      </c>
      <c r="B896" t="str">
        <f>RIGHT(D896,(LEN(D896)-1)-SEARCH(",",D896,1))</f>
        <v>Chris</v>
      </c>
      <c r="C896" t="str">
        <f>LEFT(D896,SEARCH(",",D896,1)-1)</f>
        <v>Kreider</v>
      </c>
      <c r="D896" s="39" t="s">
        <v>1809</v>
      </c>
      <c r="E896" s="30" t="s">
        <v>26</v>
      </c>
      <c r="F896" s="35" t="s">
        <v>390</v>
      </c>
      <c r="G896" s="35" t="s">
        <v>2613</v>
      </c>
      <c r="H896" s="35" t="s">
        <v>2612</v>
      </c>
      <c r="I896" s="35">
        <v>28</v>
      </c>
      <c r="J896" s="35">
        <f>VALUE(COUNTIF(Validation!$A$2:$H$47,D896))</f>
        <v>0</v>
      </c>
      <c r="K896" s="361">
        <f>IF(OR(M896="RFA",M896="UFA",M896="",M896=0),0,M896)</f>
        <v>4625000</v>
      </c>
      <c r="L896" s="361">
        <f>IF(OR(N896="RFA",N896="UFA",N896="",N896=0),0,N896)</f>
        <v>0</v>
      </c>
      <c r="M896" s="358">
        <v>4625000</v>
      </c>
      <c r="N896" s="358" t="s">
        <v>7</v>
      </c>
      <c r="O896" s="358">
        <v>0</v>
      </c>
      <c r="P896" s="358">
        <v>0</v>
      </c>
      <c r="Q896" s="358">
        <v>0</v>
      </c>
      <c r="R896" s="358">
        <v>0</v>
      </c>
      <c r="S896" s="358">
        <v>0</v>
      </c>
      <c r="T896" s="35">
        <f>COUNTIF(M896:S896,"&gt;0")</f>
        <v>1</v>
      </c>
      <c r="V896">
        <f t="shared" si="39"/>
        <v>1</v>
      </c>
      <c r="W896" s="35">
        <f t="shared" si="40"/>
        <v>0</v>
      </c>
      <c r="X896">
        <f t="shared" si="41"/>
        <v>0</v>
      </c>
    </row>
    <row r="897" spans="1:24" ht="15.75" x14ac:dyDescent="0.25">
      <c r="A897" t="str">
        <f>B897&amp;" "&amp;C897</f>
        <v>Brendan Smith</v>
      </c>
      <c r="B897" t="str">
        <f>RIGHT(D897,(LEN(D897)-1)-SEARCH(",",D897,1))</f>
        <v>Brendan</v>
      </c>
      <c r="C897" t="str">
        <f>LEFT(D897,SEARCH(",",D897,1)-1)</f>
        <v>Smith</v>
      </c>
      <c r="D897" s="39" t="s">
        <v>1816</v>
      </c>
      <c r="E897" s="30" t="s">
        <v>26</v>
      </c>
      <c r="F897" s="35" t="s">
        <v>390</v>
      </c>
      <c r="G897" s="35" t="s">
        <v>2760</v>
      </c>
      <c r="H897" s="35" t="s">
        <v>2612</v>
      </c>
      <c r="I897" s="35">
        <v>30</v>
      </c>
      <c r="J897" s="35">
        <f>VALUE(COUNTIF(Validation!$A$2:$H$47,D897))</f>
        <v>0</v>
      </c>
      <c r="K897" s="361">
        <f>IF(OR(M897="RFA",M897="UFA",M897="",M897=0),0,M897)</f>
        <v>4350000</v>
      </c>
      <c r="L897" s="361">
        <f>IF(OR(N897="RFA",N897="UFA",N897="",N897=0),0,N897)</f>
        <v>4350000</v>
      </c>
      <c r="M897" s="358">
        <v>4350000</v>
      </c>
      <c r="N897" s="358">
        <v>4350000</v>
      </c>
      <c r="O897" s="358" t="s">
        <v>7</v>
      </c>
      <c r="P897" s="358">
        <v>0</v>
      </c>
      <c r="Q897" s="358">
        <v>0</v>
      </c>
      <c r="R897" s="358">
        <v>0</v>
      </c>
      <c r="S897" s="358">
        <v>0</v>
      </c>
      <c r="T897" s="35">
        <f>COUNTIF(M897:S897,"&gt;0")</f>
        <v>2</v>
      </c>
      <c r="V897">
        <f t="shared" si="39"/>
        <v>1</v>
      </c>
      <c r="W897" s="35">
        <f t="shared" si="40"/>
        <v>0</v>
      </c>
      <c r="X897">
        <f t="shared" si="41"/>
        <v>1</v>
      </c>
    </row>
    <row r="898" spans="1:24" ht="15.75" x14ac:dyDescent="0.25">
      <c r="A898" t="str">
        <f>B898&amp;" "&amp;C898</f>
        <v>Vladislav Namestnikov</v>
      </c>
      <c r="B898" t="str">
        <f>RIGHT(D898,(LEN(D898)-1)-SEARCH(",",D898,1))</f>
        <v>Vladislav</v>
      </c>
      <c r="C898" t="str">
        <f>LEFT(D898,SEARCH(",",D898,1)-1)</f>
        <v>Namestnikov</v>
      </c>
      <c r="D898" s="39" t="s">
        <v>1810</v>
      </c>
      <c r="E898" s="30" t="s">
        <v>26</v>
      </c>
      <c r="F898" s="35">
        <v>0</v>
      </c>
      <c r="G898" s="35" t="s">
        <v>2678</v>
      </c>
      <c r="H898" s="35" t="s">
        <v>2612</v>
      </c>
      <c r="I898" s="35">
        <v>26</v>
      </c>
      <c r="J898" s="35">
        <f>VALUE(COUNTIF(Validation!$A$2:$H$47,D898))</f>
        <v>0</v>
      </c>
      <c r="K898" s="361">
        <f>IF(OR(M898="RFA",M898="UFA",M898="",M898=0),0,M898)</f>
        <v>4000000</v>
      </c>
      <c r="L898" s="361">
        <f>IF(OR(N898="RFA",N898="UFA",N898="",N898=0),0,N898)</f>
        <v>0</v>
      </c>
      <c r="M898" s="358">
        <v>4000000</v>
      </c>
      <c r="N898" s="358" t="s">
        <v>7</v>
      </c>
      <c r="O898" s="358">
        <v>0</v>
      </c>
      <c r="P898" s="358">
        <v>0</v>
      </c>
      <c r="Q898" s="358">
        <v>0</v>
      </c>
      <c r="R898" s="358">
        <v>0</v>
      </c>
      <c r="S898" s="358">
        <v>0</v>
      </c>
      <c r="T898" s="35">
        <f>COUNTIF(M898:S898,"&gt;0")</f>
        <v>1</v>
      </c>
      <c r="V898">
        <f t="shared" si="39"/>
        <v>1</v>
      </c>
      <c r="W898" s="35">
        <f t="shared" si="40"/>
        <v>0</v>
      </c>
      <c r="X898">
        <f t="shared" si="41"/>
        <v>0</v>
      </c>
    </row>
    <row r="899" spans="1:24" ht="15.75" x14ac:dyDescent="0.25">
      <c r="A899" t="str">
        <f>B899&amp;" "&amp;C899</f>
        <v>Igor Shesterkin</v>
      </c>
      <c r="B899" t="str">
        <f>RIGHT(D899,(LEN(D899)-1)-SEARCH(",",D899,1))</f>
        <v>Igor</v>
      </c>
      <c r="C899" t="str">
        <f>LEFT(D899,SEARCH(",",D899,1)-1)</f>
        <v>Shesterkin</v>
      </c>
      <c r="D899" s="39" t="s">
        <v>2770</v>
      </c>
      <c r="E899" s="30" t="s">
        <v>26</v>
      </c>
      <c r="F899" s="35" t="s">
        <v>395</v>
      </c>
      <c r="G899" s="35" t="s">
        <v>128</v>
      </c>
      <c r="H899" s="35" t="s">
        <v>2619</v>
      </c>
      <c r="I899" s="35">
        <v>23</v>
      </c>
      <c r="J899" s="35">
        <f>VALUE(COUNTIF(Validation!$A$2:$H$47,D899))</f>
        <v>0</v>
      </c>
      <c r="K899" s="361">
        <f>IF(OR(M899="RFA",M899="UFA",M899="",M899=0),0,M899)</f>
        <v>3775000</v>
      </c>
      <c r="L899" s="361">
        <f>IF(OR(N899="RFA",N899="UFA",N899="",N899=0),0,N899)</f>
        <v>3775000</v>
      </c>
      <c r="M899" s="358">
        <v>3775000</v>
      </c>
      <c r="N899" s="358">
        <v>3775000</v>
      </c>
      <c r="O899" s="358" t="s">
        <v>8</v>
      </c>
      <c r="P899" s="358">
        <v>0</v>
      </c>
      <c r="Q899" s="358">
        <v>0</v>
      </c>
      <c r="R899" s="358">
        <v>0</v>
      </c>
      <c r="S899" s="358">
        <v>0</v>
      </c>
      <c r="T899" s="35">
        <f>COUNTIF(M899:S899,"&gt;0")</f>
        <v>2</v>
      </c>
      <c r="V899">
        <f t="shared" ref="V899:V962" si="42">COUNTIF($D$3:$D$1490,D899)</f>
        <v>1</v>
      </c>
      <c r="W899" s="35">
        <f t="shared" ref="W899:W963" si="43">IF(LEFT(F899,3)="ELC",1,0)</f>
        <v>1</v>
      </c>
      <c r="X899">
        <f t="shared" ref="X899:X963" si="44">IF(K899=L899,1,0)</f>
        <v>1</v>
      </c>
    </row>
    <row r="900" spans="1:24" ht="15.75" x14ac:dyDescent="0.25">
      <c r="A900" t="str">
        <f>B900&amp;" "&amp;C900</f>
        <v>Pavel Buchnevich</v>
      </c>
      <c r="B900" t="str">
        <f>RIGHT(D900,(LEN(D900)-1)-SEARCH(",",D900,1))</f>
        <v>Pavel</v>
      </c>
      <c r="C900" t="str">
        <f>LEFT(D900,SEARCH(",",D900,1)-1)</f>
        <v>Buchnevich</v>
      </c>
      <c r="D900" s="39" t="s">
        <v>1813</v>
      </c>
      <c r="E900" s="30" t="s">
        <v>26</v>
      </c>
      <c r="F900" s="35">
        <v>0</v>
      </c>
      <c r="G900" s="35" t="s">
        <v>2614</v>
      </c>
      <c r="H900" s="35" t="s">
        <v>2612</v>
      </c>
      <c r="I900" s="35">
        <v>24</v>
      </c>
      <c r="J900" s="35">
        <f>VALUE(COUNTIF(Validation!$A$2:$H$47,D900))</f>
        <v>0</v>
      </c>
      <c r="K900" s="361">
        <f>IF(OR(M900="RFA",M900="UFA",M900="",M900=0),0,M900)</f>
        <v>3250000</v>
      </c>
      <c r="L900" s="361">
        <f>IF(OR(N900="RFA",N900="UFA",N900="",N900=0),0,N900)</f>
        <v>3250000</v>
      </c>
      <c r="M900" s="358">
        <v>3250000</v>
      </c>
      <c r="N900" s="358">
        <v>3250000</v>
      </c>
      <c r="O900" s="358" t="s">
        <v>8</v>
      </c>
      <c r="P900" s="358">
        <v>0</v>
      </c>
      <c r="Q900" s="358">
        <v>0</v>
      </c>
      <c r="R900" s="358">
        <v>0</v>
      </c>
      <c r="S900" s="358">
        <v>0</v>
      </c>
      <c r="T900" s="35">
        <f>COUNTIF(M900:S900,"&gt;0")</f>
        <v>2</v>
      </c>
      <c r="V900">
        <f t="shared" si="42"/>
        <v>1</v>
      </c>
      <c r="W900" s="35">
        <f t="shared" si="43"/>
        <v>0</v>
      </c>
      <c r="X900">
        <f t="shared" si="44"/>
        <v>1</v>
      </c>
    </row>
    <row r="901" spans="1:24" ht="15.75" x14ac:dyDescent="0.25">
      <c r="A901" t="str">
        <f>B901&amp;" "&amp;C901</f>
        <v>Ryan Strome</v>
      </c>
      <c r="B901" t="str">
        <f>RIGHT(D901,(LEN(D901)-1)-SEARCH(",",D901,1))</f>
        <v>Ryan</v>
      </c>
      <c r="C901" t="str">
        <f>LEFT(D901,SEARCH(",",D901,1)-1)</f>
        <v>Strome</v>
      </c>
      <c r="D901" s="39" t="s">
        <v>2313</v>
      </c>
      <c r="E901" s="30" t="s">
        <v>26</v>
      </c>
      <c r="F901" s="35">
        <v>0</v>
      </c>
      <c r="G901" s="35" t="s">
        <v>2621</v>
      </c>
      <c r="H901" s="35" t="s">
        <v>2612</v>
      </c>
      <c r="I901" s="35">
        <v>25</v>
      </c>
      <c r="J901" s="35">
        <f>VALUE(COUNTIF(Validation!$A$2:$H$47,D901))</f>
        <v>0</v>
      </c>
      <c r="K901" s="361">
        <f>IF(OR(M901="RFA",M901="UFA",M901="",M901=0),0,M901)</f>
        <v>3100000</v>
      </c>
      <c r="L901" s="361">
        <f>IF(OR(N901="RFA",N901="UFA",N901="",N901=0),0,N901)</f>
        <v>0</v>
      </c>
      <c r="M901" s="358">
        <v>3100000</v>
      </c>
      <c r="N901" s="358" t="s">
        <v>8</v>
      </c>
      <c r="O901" s="358">
        <v>0</v>
      </c>
      <c r="P901" s="358">
        <v>0</v>
      </c>
      <c r="Q901" s="358">
        <v>0</v>
      </c>
      <c r="R901" s="358">
        <v>0</v>
      </c>
      <c r="S901" s="358">
        <v>0</v>
      </c>
      <c r="T901" s="35">
        <f>COUNTIF(M901:S901,"&gt;0")</f>
        <v>1</v>
      </c>
      <c r="V901">
        <f t="shared" si="42"/>
        <v>1</v>
      </c>
      <c r="W901" s="35">
        <f t="shared" si="43"/>
        <v>0</v>
      </c>
      <c r="X901">
        <f t="shared" si="44"/>
        <v>0</v>
      </c>
    </row>
    <row r="902" spans="1:24" ht="15.75" x14ac:dyDescent="0.25">
      <c r="A902" t="str">
        <f>B902&amp;" "&amp;C902</f>
        <v>Matt Beleskey</v>
      </c>
      <c r="B902" t="str">
        <f>RIGHT(D902,(LEN(D902)-1)-SEARCH(",",D902,1))</f>
        <v>Matt</v>
      </c>
      <c r="C902" t="str">
        <f>LEFT(D902,SEARCH(",",D902,1)-1)</f>
        <v>Beleskey</v>
      </c>
      <c r="D902" s="39" t="s">
        <v>1373</v>
      </c>
      <c r="E902" s="30" t="s">
        <v>26</v>
      </c>
      <c r="F902" s="35" t="s">
        <v>2689</v>
      </c>
      <c r="G902" s="35" t="s">
        <v>2613</v>
      </c>
      <c r="H902" s="35" t="s">
        <v>2612</v>
      </c>
      <c r="I902" s="35">
        <v>31</v>
      </c>
      <c r="J902" s="35">
        <f>VALUE(COUNTIF(Validation!$A$2:$H$47,D902))</f>
        <v>0</v>
      </c>
      <c r="K902" s="361">
        <f>IF(OR(M902="RFA",M902="UFA",M902="",M902=0),0,M902)</f>
        <v>1900000</v>
      </c>
      <c r="L902" s="361">
        <f>IF(OR(N902="RFA",N902="UFA",N902="",N902=0),0,N902)</f>
        <v>0</v>
      </c>
      <c r="M902" s="358">
        <v>1900000</v>
      </c>
      <c r="N902" s="358" t="s">
        <v>7</v>
      </c>
      <c r="O902" s="358">
        <v>0</v>
      </c>
      <c r="P902" s="358">
        <v>0</v>
      </c>
      <c r="Q902" s="358">
        <v>0</v>
      </c>
      <c r="R902" s="358">
        <v>0</v>
      </c>
      <c r="S902" s="358">
        <v>0</v>
      </c>
      <c r="T902" s="35">
        <f>COUNTIF(M902:S902,"&gt;0")</f>
        <v>1</v>
      </c>
      <c r="V902">
        <f t="shared" si="42"/>
        <v>1</v>
      </c>
      <c r="W902" s="35">
        <f t="shared" si="43"/>
        <v>0</v>
      </c>
      <c r="X902">
        <f t="shared" si="44"/>
        <v>0</v>
      </c>
    </row>
    <row r="903" spans="1:24" ht="15.75" x14ac:dyDescent="0.25">
      <c r="A903" t="str">
        <f>B903&amp;" "&amp;C903</f>
        <v>Jesper Fast</v>
      </c>
      <c r="B903" t="str">
        <f>RIGHT(D903,(LEN(D903)-1)-SEARCH(",",D903,1))</f>
        <v>Jesper</v>
      </c>
      <c r="C903" t="str">
        <f>LEFT(D903,SEARCH(",",D903,1)-1)</f>
        <v>Fast</v>
      </c>
      <c r="D903" s="39" t="s">
        <v>1812</v>
      </c>
      <c r="E903" s="30" t="s">
        <v>26</v>
      </c>
      <c r="F903" s="35">
        <v>0</v>
      </c>
      <c r="G903" s="35" t="s">
        <v>2611</v>
      </c>
      <c r="H903" s="35" t="s">
        <v>2612</v>
      </c>
      <c r="I903" s="35">
        <v>27</v>
      </c>
      <c r="J903" s="35">
        <f>VALUE(COUNTIF(Validation!$A$2:$H$47,D903))</f>
        <v>0</v>
      </c>
      <c r="K903" s="361">
        <f>IF(OR(M903="RFA",M903="UFA",M903="",M903=0),0,M903)</f>
        <v>1850000</v>
      </c>
      <c r="L903" s="361">
        <f>IF(OR(N903="RFA",N903="UFA",N903="",N903=0),0,N903)</f>
        <v>0</v>
      </c>
      <c r="M903" s="358">
        <v>1850000</v>
      </c>
      <c r="N903" s="358" t="s">
        <v>7</v>
      </c>
      <c r="O903" s="358">
        <v>0</v>
      </c>
      <c r="P903" s="358">
        <v>0</v>
      </c>
      <c r="Q903" s="358">
        <v>0</v>
      </c>
      <c r="R903" s="358">
        <v>0</v>
      </c>
      <c r="S903" s="358">
        <v>0</v>
      </c>
      <c r="T903" s="35">
        <f>COUNTIF(M903:S903,"&gt;0")</f>
        <v>1</v>
      </c>
      <c r="V903">
        <f t="shared" si="42"/>
        <v>1</v>
      </c>
      <c r="W903" s="35">
        <f t="shared" si="43"/>
        <v>0</v>
      </c>
      <c r="X903">
        <f t="shared" si="44"/>
        <v>0</v>
      </c>
    </row>
    <row r="904" spans="1:24" ht="15.75" x14ac:dyDescent="0.25">
      <c r="A904" t="str">
        <f>B904&amp;" "&amp;C904</f>
        <v>Adam Fox</v>
      </c>
      <c r="B904" t="str">
        <f>RIGHT(D904,(LEN(D904)-1)-SEARCH(",",D904,1))</f>
        <v>Adam</v>
      </c>
      <c r="C904" t="str">
        <f>LEFT(D904,SEARCH(",",D904,1)-1)</f>
        <v>Fox</v>
      </c>
      <c r="D904" s="39" t="s">
        <v>2761</v>
      </c>
      <c r="E904" s="30" t="s">
        <v>26</v>
      </c>
      <c r="F904" s="35" t="s">
        <v>395</v>
      </c>
      <c r="G904" s="35" t="s">
        <v>2617</v>
      </c>
      <c r="H904" s="35" t="s">
        <v>2612</v>
      </c>
      <c r="I904" s="35">
        <v>21</v>
      </c>
      <c r="J904" s="35">
        <f>VALUE(COUNTIF(Validation!$A$2:$H$47,D904))</f>
        <v>0</v>
      </c>
      <c r="K904" s="361">
        <f>IF(OR(M904="RFA",M904="UFA",M904="",M904=0),0,M904)</f>
        <v>1775000</v>
      </c>
      <c r="L904" s="361">
        <f>IF(OR(N904="RFA",N904="UFA",N904="",N904=0),0,N904)</f>
        <v>1775000</v>
      </c>
      <c r="M904" s="358">
        <v>1775000</v>
      </c>
      <c r="N904" s="358">
        <v>1775000</v>
      </c>
      <c r="O904" s="358">
        <v>1775000</v>
      </c>
      <c r="P904" s="358" t="s">
        <v>8</v>
      </c>
      <c r="Q904" s="358">
        <v>0</v>
      </c>
      <c r="R904" s="358">
        <v>0</v>
      </c>
      <c r="S904" s="358">
        <v>0</v>
      </c>
      <c r="T904" s="35">
        <f>COUNTIF(M904:S904,"&gt;0")</f>
        <v>3</v>
      </c>
      <c r="V904">
        <f t="shared" si="42"/>
        <v>1</v>
      </c>
      <c r="W904" s="35">
        <f t="shared" si="43"/>
        <v>1</v>
      </c>
      <c r="X904">
        <f t="shared" si="44"/>
        <v>1</v>
      </c>
    </row>
    <row r="905" spans="1:24" ht="15.75" x14ac:dyDescent="0.25">
      <c r="A905" t="str">
        <f>B905&amp;" "&amp;C905</f>
        <v>Vitali Kravtsov</v>
      </c>
      <c r="B905" t="str">
        <f>RIGHT(D905,(LEN(D905)-1)-SEARCH(",",D905,1))</f>
        <v>Vitali</v>
      </c>
      <c r="C905" t="str">
        <f>LEFT(D905,SEARCH(",",D905,1)-1)</f>
        <v>Kravtsov</v>
      </c>
      <c r="D905" s="39" t="s">
        <v>2762</v>
      </c>
      <c r="E905" s="30" t="s">
        <v>26</v>
      </c>
      <c r="F905" s="35" t="s">
        <v>395</v>
      </c>
      <c r="G905" s="35" t="s">
        <v>73</v>
      </c>
      <c r="H905" s="35" t="s">
        <v>2619</v>
      </c>
      <c r="I905" s="35">
        <v>19</v>
      </c>
      <c r="J905" s="35">
        <f>VALUE(COUNTIF(Validation!$A$2:$H$47,D905))</f>
        <v>0</v>
      </c>
      <c r="K905" s="361">
        <f>IF(OR(M905="RFA",M905="UFA",M905="",M905=0),0,M905)</f>
        <v>1775000</v>
      </c>
      <c r="L905" s="361">
        <f>IF(OR(N905="RFA",N905="UFA",N905="",N905=0),0,N905)</f>
        <v>1775000</v>
      </c>
      <c r="M905" s="358">
        <v>1775000</v>
      </c>
      <c r="N905" s="358">
        <v>1775000</v>
      </c>
      <c r="O905" s="358">
        <v>1775000</v>
      </c>
      <c r="P905" s="358" t="s">
        <v>8</v>
      </c>
      <c r="Q905" s="358">
        <v>0</v>
      </c>
      <c r="R905" s="358">
        <v>0</v>
      </c>
      <c r="S905" s="358">
        <v>0</v>
      </c>
      <c r="T905" s="35">
        <f>COUNTIF(M905:S905,"&gt;0")</f>
        <v>3</v>
      </c>
      <c r="V905">
        <f t="shared" si="42"/>
        <v>1</v>
      </c>
      <c r="W905" s="35">
        <f t="shared" si="43"/>
        <v>1</v>
      </c>
      <c r="X905">
        <f t="shared" si="44"/>
        <v>1</v>
      </c>
    </row>
    <row r="906" spans="1:24" ht="15.75" x14ac:dyDescent="0.25">
      <c r="A906" t="str">
        <f>B906&amp;" "&amp;C906</f>
        <v>Lias Andersson</v>
      </c>
      <c r="B906" t="str">
        <f>RIGHT(D906,(LEN(D906)-1)-SEARCH(",",D906,1))</f>
        <v>Lias</v>
      </c>
      <c r="C906" t="str">
        <f>LEFT(D906,SEARCH(",",D906,1)-1)</f>
        <v>Andersson</v>
      </c>
      <c r="D906" s="39" t="s">
        <v>1824</v>
      </c>
      <c r="E906" s="30" t="s">
        <v>26</v>
      </c>
      <c r="F906" s="35" t="s">
        <v>395</v>
      </c>
      <c r="G906" s="9" t="s">
        <v>2626</v>
      </c>
      <c r="H906" s="9" t="s">
        <v>2612</v>
      </c>
      <c r="I906" s="9">
        <v>20</v>
      </c>
      <c r="J906" s="35">
        <f>VALUE(COUNTIF(Validation!$A$2:$H$47,D906))</f>
        <v>0</v>
      </c>
      <c r="K906" s="361">
        <f>IF(OR(M906="RFA",M906="UFA",M906="",M906=0),0,M906)</f>
        <v>1744166</v>
      </c>
      <c r="L906" s="361">
        <f>IF(OR(N906="RFA",N906="UFA",N906="",N906=0),0,N906)</f>
        <v>1744166</v>
      </c>
      <c r="M906" s="358">
        <v>1744166</v>
      </c>
      <c r="N906" s="358">
        <v>1744166</v>
      </c>
      <c r="O906" s="358" t="s">
        <v>8</v>
      </c>
      <c r="P906" s="358">
        <v>0</v>
      </c>
      <c r="Q906" s="358">
        <v>0</v>
      </c>
      <c r="R906" s="358">
        <v>0</v>
      </c>
      <c r="S906" s="358">
        <v>0</v>
      </c>
      <c r="T906" s="35">
        <f>COUNTIF(M906:S906,"&gt;0")</f>
        <v>2</v>
      </c>
      <c r="V906">
        <f t="shared" si="42"/>
        <v>1</v>
      </c>
      <c r="W906" s="35">
        <f t="shared" si="43"/>
        <v>1</v>
      </c>
      <c r="X906">
        <f t="shared" si="44"/>
        <v>1</v>
      </c>
    </row>
    <row r="907" spans="1:24" ht="15.75" x14ac:dyDescent="0.25">
      <c r="A907" t="str">
        <f>B907&amp;" "&amp;C907</f>
        <v>Filip Chytil</v>
      </c>
      <c r="B907" t="str">
        <f>RIGHT(D907,(LEN(D907)-1)-SEARCH(",",D907,1))</f>
        <v>Filip</v>
      </c>
      <c r="C907" t="str">
        <f>LEFT(D907,SEARCH(",",D907,1)-1)</f>
        <v>Chytil</v>
      </c>
      <c r="D907" s="39" t="s">
        <v>1823</v>
      </c>
      <c r="E907" s="30" t="s">
        <v>26</v>
      </c>
      <c r="F907" s="35" t="s">
        <v>395</v>
      </c>
      <c r="G907" s="35" t="s">
        <v>2623</v>
      </c>
      <c r="H907" s="35" t="s">
        <v>2612</v>
      </c>
      <c r="I907" s="35">
        <v>19</v>
      </c>
      <c r="J907" s="35">
        <f>VALUE(COUNTIF(Validation!$A$2:$H$47,D907))</f>
        <v>0</v>
      </c>
      <c r="K907" s="361">
        <f>IF(OR(M907="RFA",M907="UFA",M907="",M907=0),0,M907)</f>
        <v>1244166</v>
      </c>
      <c r="L907" s="361">
        <f>IF(OR(N907="RFA",N907="UFA",N907="",N907=0),0,N907)</f>
        <v>1244166</v>
      </c>
      <c r="M907" s="358">
        <v>1244166</v>
      </c>
      <c r="N907" s="358">
        <v>1244166</v>
      </c>
      <c r="O907" s="358" t="s">
        <v>8</v>
      </c>
      <c r="P907" s="358">
        <v>0</v>
      </c>
      <c r="Q907" s="358">
        <v>0</v>
      </c>
      <c r="R907" s="358">
        <v>0</v>
      </c>
      <c r="S907" s="358">
        <v>0</v>
      </c>
      <c r="T907" s="35">
        <f>COUNTIF(M907:S907,"&gt;0")</f>
        <v>2</v>
      </c>
      <c r="V907">
        <f t="shared" si="42"/>
        <v>1</v>
      </c>
      <c r="W907" s="35">
        <f t="shared" si="43"/>
        <v>1</v>
      </c>
      <c r="X907">
        <f t="shared" si="44"/>
        <v>1</v>
      </c>
    </row>
    <row r="908" spans="1:24" ht="15.75" x14ac:dyDescent="0.25">
      <c r="A908" t="str">
        <f>B908&amp;" "&amp;C908</f>
        <v>Ville Meskanen</v>
      </c>
      <c r="B908" t="str">
        <f>RIGHT(D908,(LEN(D908)-1)-SEARCH(",",D908,1))</f>
        <v>Ville</v>
      </c>
      <c r="C908" t="str">
        <f>LEFT(D908,SEARCH(",",D908,1)-1)</f>
        <v>Meskanen</v>
      </c>
      <c r="D908" s="39" t="s">
        <v>1820</v>
      </c>
      <c r="E908" s="30" t="s">
        <v>26</v>
      </c>
      <c r="F908" s="35" t="s">
        <v>395</v>
      </c>
      <c r="G908" s="35" t="s">
        <v>2614</v>
      </c>
      <c r="H908" s="35" t="s">
        <v>2619</v>
      </c>
      <c r="I908" s="35">
        <v>23</v>
      </c>
      <c r="J908" s="35">
        <f>VALUE(COUNTIF(Validation!$A$2:$H$47,D908))</f>
        <v>0</v>
      </c>
      <c r="K908" s="361">
        <f>IF(OR(M908="RFA",M908="UFA",M908="",M908=0),0,M908)</f>
        <v>1137500</v>
      </c>
      <c r="L908" s="361">
        <f>IF(OR(N908="RFA",N908="UFA",N908="",N908=0),0,N908)</f>
        <v>0</v>
      </c>
      <c r="M908" s="358">
        <v>1137500</v>
      </c>
      <c r="N908" s="358" t="s">
        <v>8</v>
      </c>
      <c r="O908" s="358">
        <v>0</v>
      </c>
      <c r="P908" s="358">
        <v>0</v>
      </c>
      <c r="Q908" s="358">
        <v>0</v>
      </c>
      <c r="R908" s="358">
        <v>0</v>
      </c>
      <c r="S908" s="358">
        <v>0</v>
      </c>
      <c r="T908" s="35">
        <f>COUNTIF(M908:S908,"&gt;0")</f>
        <v>1</v>
      </c>
      <c r="V908">
        <f t="shared" si="42"/>
        <v>1</v>
      </c>
      <c r="W908" s="35">
        <f t="shared" si="43"/>
        <v>1</v>
      </c>
      <c r="X908">
        <f t="shared" si="44"/>
        <v>0</v>
      </c>
    </row>
    <row r="909" spans="1:24" ht="15.75" x14ac:dyDescent="0.25">
      <c r="A909" t="str">
        <f>B909&amp;" "&amp;C909</f>
        <v>Ryan Lindgren</v>
      </c>
      <c r="B909" t="str">
        <f>RIGHT(D909,(LEN(D909)-1)-SEARCH(",",D909,1))</f>
        <v>Ryan</v>
      </c>
      <c r="C909" t="str">
        <f>LEFT(D909,SEARCH(",",D909,1)-1)</f>
        <v>Lindgren</v>
      </c>
      <c r="D909" s="39" t="s">
        <v>1821</v>
      </c>
      <c r="E909" s="30" t="s">
        <v>26</v>
      </c>
      <c r="F909" s="35" t="s">
        <v>395</v>
      </c>
      <c r="G909" s="9" t="s">
        <v>2618</v>
      </c>
      <c r="H909" s="9" t="s">
        <v>2619</v>
      </c>
      <c r="I909" s="9">
        <v>21</v>
      </c>
      <c r="J909" s="35">
        <f>VALUE(COUNTIF(Validation!$A$2:$H$47,D909))</f>
        <v>0</v>
      </c>
      <c r="K909" s="361">
        <f>IF(OR(M909="RFA",M909="UFA",M909="",M909=0),0,M909)</f>
        <v>1100000</v>
      </c>
      <c r="L909" s="361">
        <f>IF(OR(N909="RFA",N909="UFA",N909="",N909=0),0,N909)</f>
        <v>1100000</v>
      </c>
      <c r="M909" s="358">
        <v>1100000</v>
      </c>
      <c r="N909" s="358">
        <v>1100000</v>
      </c>
      <c r="O909" s="358" t="s">
        <v>8</v>
      </c>
      <c r="P909" s="358">
        <v>0</v>
      </c>
      <c r="Q909" s="358">
        <v>0</v>
      </c>
      <c r="R909" s="358">
        <v>0</v>
      </c>
      <c r="S909" s="358">
        <v>0</v>
      </c>
      <c r="T909" s="35">
        <f>COUNTIF(M909:S909,"&gt;0")</f>
        <v>2</v>
      </c>
      <c r="V909">
        <f t="shared" si="42"/>
        <v>1</v>
      </c>
      <c r="W909" s="35">
        <f t="shared" si="43"/>
        <v>1</v>
      </c>
      <c r="X909">
        <f t="shared" si="44"/>
        <v>1</v>
      </c>
    </row>
    <row r="910" spans="1:24" ht="15.75" x14ac:dyDescent="0.25">
      <c r="A910" t="str">
        <f>B910&amp;" "&amp;C910</f>
        <v>Alexandar Georgiev</v>
      </c>
      <c r="B910" t="str">
        <f>RIGHT(D910,(LEN(D910)-1)-SEARCH(",",D910,1))</f>
        <v>Alexandar</v>
      </c>
      <c r="C910" t="str">
        <f>LEFT(D910,SEARCH(",",D910,1)-1)</f>
        <v>Georgiev</v>
      </c>
      <c r="D910" s="39" t="s">
        <v>1829</v>
      </c>
      <c r="E910" s="30" t="s">
        <v>26</v>
      </c>
      <c r="F910" s="35" t="s">
        <v>395</v>
      </c>
      <c r="G910" s="35" t="s">
        <v>128</v>
      </c>
      <c r="H910" s="35" t="s">
        <v>2612</v>
      </c>
      <c r="I910" s="35">
        <v>23</v>
      </c>
      <c r="J910" s="35">
        <f>VALUE(COUNTIF(Validation!$A$2:$H$47,D910))</f>
        <v>0</v>
      </c>
      <c r="K910" s="361">
        <f>IF(OR(M910="RFA",M910="UFA",M910="",M910=0),0,M910)</f>
        <v>925000</v>
      </c>
      <c r="L910" s="361">
        <f>IF(OR(N910="RFA",N910="UFA",N910="",N910=0),0,N910)</f>
        <v>0</v>
      </c>
      <c r="M910" s="358">
        <v>925000</v>
      </c>
      <c r="N910" s="358" t="s">
        <v>8</v>
      </c>
      <c r="O910" s="358">
        <v>0</v>
      </c>
      <c r="P910" s="358">
        <v>0</v>
      </c>
      <c r="Q910" s="358">
        <v>0</v>
      </c>
      <c r="R910" s="358">
        <v>0</v>
      </c>
      <c r="S910" s="358">
        <v>0</v>
      </c>
      <c r="T910" s="35">
        <f>COUNTIF(M910:S910,"&gt;0")</f>
        <v>1</v>
      </c>
      <c r="V910">
        <f t="shared" si="42"/>
        <v>1</v>
      </c>
      <c r="W910" s="35">
        <f t="shared" si="43"/>
        <v>1</v>
      </c>
      <c r="X910">
        <f t="shared" si="44"/>
        <v>0</v>
      </c>
    </row>
    <row r="911" spans="1:24" ht="15.75" x14ac:dyDescent="0.25">
      <c r="A911" t="str">
        <f>B911&amp;" "&amp;C911</f>
        <v>Jacob Elmer</v>
      </c>
      <c r="B911" t="str">
        <f>RIGHT(D911,(LEN(D911)-1)-SEARCH(",",D911,1))</f>
        <v>Jacob</v>
      </c>
      <c r="C911" t="str">
        <f>LEFT(D911,SEARCH(",",D911,1)-1)</f>
        <v>Elmer</v>
      </c>
      <c r="D911" s="39" t="s">
        <v>2763</v>
      </c>
      <c r="E911" s="30" t="s">
        <v>26</v>
      </c>
      <c r="F911" s="35" t="s">
        <v>395</v>
      </c>
      <c r="G911" s="35" t="s">
        <v>2611</v>
      </c>
      <c r="H911" s="35" t="s">
        <v>2619</v>
      </c>
      <c r="I911" s="35">
        <v>20</v>
      </c>
      <c r="J911" s="35">
        <f>VALUE(COUNTIF(Validation!$A$2:$H$47,D911))</f>
        <v>0</v>
      </c>
      <c r="K911" s="361">
        <f>IF(OR(M911="RFA",M911="UFA",M911="",M911=0),0,M911)</f>
        <v>925000</v>
      </c>
      <c r="L911" s="361">
        <f>IF(OR(N911="RFA",N911="UFA",N911="",N911=0),0,N911)</f>
        <v>925000</v>
      </c>
      <c r="M911" s="358">
        <v>925000</v>
      </c>
      <c r="N911" s="358">
        <v>925000</v>
      </c>
      <c r="O911" s="358">
        <v>925000</v>
      </c>
      <c r="P911" s="358" t="s">
        <v>8</v>
      </c>
      <c r="Q911" s="358">
        <v>0</v>
      </c>
      <c r="R911" s="358">
        <v>0</v>
      </c>
      <c r="S911" s="358">
        <v>0</v>
      </c>
      <c r="T911" s="35">
        <f>COUNTIF(M911:S911,"&gt;0")</f>
        <v>3</v>
      </c>
      <c r="V911">
        <f t="shared" si="42"/>
        <v>1</v>
      </c>
      <c r="W911" s="35">
        <f t="shared" si="43"/>
        <v>1</v>
      </c>
      <c r="X911">
        <f t="shared" si="44"/>
        <v>1</v>
      </c>
    </row>
    <row r="912" spans="1:24" ht="15.75" x14ac:dyDescent="0.25">
      <c r="A912" t="str">
        <f>B912&amp;" "&amp;C912</f>
        <v>Patrick Newell</v>
      </c>
      <c r="B912" t="str">
        <f>RIGHT(D912,(LEN(D912)-1)-SEARCH(",",D912,1))</f>
        <v>Patrick</v>
      </c>
      <c r="C912" t="str">
        <f>LEFT(D912,SEARCH(",",D912,1)-1)</f>
        <v>Newell</v>
      </c>
      <c r="D912" s="39" t="s">
        <v>2764</v>
      </c>
      <c r="E912" s="30" t="s">
        <v>26</v>
      </c>
      <c r="F912" s="35" t="s">
        <v>395</v>
      </c>
      <c r="G912" s="35" t="s">
        <v>2626</v>
      </c>
      <c r="H912" s="35" t="s">
        <v>2619</v>
      </c>
      <c r="I912" s="35">
        <v>23</v>
      </c>
      <c r="J912" s="35">
        <f>VALUE(COUNTIF(Validation!$A$2:$H$47,D912))</f>
        <v>0</v>
      </c>
      <c r="K912" s="361">
        <f>IF(OR(M912="RFA",M912="UFA",M912="",M912=0),0,M912)</f>
        <v>925000</v>
      </c>
      <c r="L912" s="361">
        <f>IF(OR(N912="RFA",N912="UFA",N912="",N912=0),0,N912)</f>
        <v>925000</v>
      </c>
      <c r="M912" s="358">
        <v>925000</v>
      </c>
      <c r="N912" s="358">
        <v>925000</v>
      </c>
      <c r="O912" s="358" t="s">
        <v>8</v>
      </c>
      <c r="P912" s="358">
        <v>0</v>
      </c>
      <c r="Q912" s="358">
        <v>0</v>
      </c>
      <c r="R912" s="358">
        <v>0</v>
      </c>
      <c r="S912" s="358">
        <v>0</v>
      </c>
      <c r="T912" s="35">
        <f>COUNTIF(M912:S912,"&gt;0")</f>
        <v>2</v>
      </c>
      <c r="V912">
        <f t="shared" si="42"/>
        <v>1</v>
      </c>
      <c r="W912" s="35">
        <f t="shared" si="43"/>
        <v>1</v>
      </c>
      <c r="X912">
        <f t="shared" si="44"/>
        <v>1</v>
      </c>
    </row>
    <row r="913" spans="1:24" ht="15.75" x14ac:dyDescent="0.25">
      <c r="A913" t="str">
        <f>B913&amp;" "&amp;C913</f>
        <v>Yegor Rykov</v>
      </c>
      <c r="B913" t="str">
        <f>RIGHT(D913,(LEN(D913)-1)-SEARCH(",",D913,1))</f>
        <v>Yegor</v>
      </c>
      <c r="C913" t="str">
        <f>LEFT(D913,SEARCH(",",D913,1)-1)</f>
        <v>Rykov</v>
      </c>
      <c r="D913" s="39" t="s">
        <v>2766</v>
      </c>
      <c r="E913" s="30" t="s">
        <v>26</v>
      </c>
      <c r="F913" s="35" t="s">
        <v>395</v>
      </c>
      <c r="G913" s="35" t="s">
        <v>2618</v>
      </c>
      <c r="H913" s="35" t="s">
        <v>2619</v>
      </c>
      <c r="I913" s="35">
        <v>22</v>
      </c>
      <c r="J913" s="35">
        <f>VALUE(COUNTIF(Validation!$A$2:$H$47,D913))</f>
        <v>0</v>
      </c>
      <c r="K913" s="361">
        <f>IF(OR(M913="RFA",M913="UFA",M913="",M913=0),0,M913)</f>
        <v>925000</v>
      </c>
      <c r="L913" s="361">
        <f>IF(OR(N913="RFA",N913="UFA",N913="",N913=0),0,N913)</f>
        <v>925000</v>
      </c>
      <c r="M913" s="358">
        <v>925000</v>
      </c>
      <c r="N913" s="358">
        <v>925000</v>
      </c>
      <c r="O913" s="358" t="s">
        <v>8</v>
      </c>
      <c r="P913" s="358">
        <v>0</v>
      </c>
      <c r="Q913" s="358">
        <v>0</v>
      </c>
      <c r="R913" s="358">
        <v>0</v>
      </c>
      <c r="S913" s="358">
        <v>0</v>
      </c>
      <c r="T913" s="35">
        <f>COUNTIF(M913:S913,"&gt;0")</f>
        <v>2</v>
      </c>
      <c r="V913">
        <f t="shared" si="42"/>
        <v>1</v>
      </c>
      <c r="W913" s="35">
        <f t="shared" si="43"/>
        <v>1</v>
      </c>
      <c r="X913">
        <f t="shared" si="44"/>
        <v>1</v>
      </c>
    </row>
    <row r="914" spans="1:24" ht="15.75" x14ac:dyDescent="0.25">
      <c r="A914" t="str">
        <f>B914&amp;" "&amp;C914</f>
        <v>Tarmo Reunanen</v>
      </c>
      <c r="B914" t="str">
        <f>RIGHT(D914,(LEN(D914)-1)-SEARCH(",",D914,1))</f>
        <v>Tarmo</v>
      </c>
      <c r="C914" t="str">
        <f>LEFT(D914,SEARCH(",",D914,1)-1)</f>
        <v>Reunanen</v>
      </c>
      <c r="D914" s="39" t="s">
        <v>2767</v>
      </c>
      <c r="E914" s="35" t="s">
        <v>26</v>
      </c>
      <c r="F914" s="35" t="s">
        <v>395</v>
      </c>
      <c r="G914" s="35" t="s">
        <v>82</v>
      </c>
      <c r="H914" s="35" t="s">
        <v>2619</v>
      </c>
      <c r="I914" s="35">
        <v>21</v>
      </c>
      <c r="J914" s="35">
        <f>VALUE(COUNTIF(Validation!$A$2:$H$47,D914))</f>
        <v>0</v>
      </c>
      <c r="K914" s="361">
        <f>IF(OR(M914="RFA",M914="UFA",M914="",M914=0),0,M914)</f>
        <v>925000</v>
      </c>
      <c r="L914" s="361">
        <f>IF(OR(N914="RFA",N914="UFA",N914="",N914=0),0,N914)</f>
        <v>925000</v>
      </c>
      <c r="M914" s="358">
        <v>925000</v>
      </c>
      <c r="N914" s="358">
        <v>925000</v>
      </c>
      <c r="O914" s="358">
        <v>925000</v>
      </c>
      <c r="P914" s="358" t="s">
        <v>8</v>
      </c>
      <c r="Q914" s="358">
        <v>0</v>
      </c>
      <c r="R914" s="358">
        <v>0</v>
      </c>
      <c r="S914" s="358">
        <v>0</v>
      </c>
      <c r="T914" s="35">
        <f>COUNTIF(M914:S914,"&gt;0")</f>
        <v>3</v>
      </c>
      <c r="V914">
        <f t="shared" si="42"/>
        <v>1</v>
      </c>
    </row>
    <row r="915" spans="1:24" ht="15.75" x14ac:dyDescent="0.25">
      <c r="A915" t="str">
        <f>B915&amp;" "&amp;C915</f>
        <v>Joey Keane</v>
      </c>
      <c r="B915" t="str">
        <f>RIGHT(D915,(LEN(D915)-1)-SEARCH(",",D915,1))</f>
        <v>Joey</v>
      </c>
      <c r="C915" t="str">
        <f>LEFT(D915,SEARCH(",",D915,1)-1)</f>
        <v>Keane</v>
      </c>
      <c r="D915" s="39" t="s">
        <v>2768</v>
      </c>
      <c r="E915" s="30" t="s">
        <v>26</v>
      </c>
      <c r="F915" s="35" t="s">
        <v>395</v>
      </c>
      <c r="G915" s="35" t="s">
        <v>2617</v>
      </c>
      <c r="H915" s="35" t="s">
        <v>2619</v>
      </c>
      <c r="I915" s="35">
        <v>20</v>
      </c>
      <c r="J915" s="35">
        <f>VALUE(COUNTIF(Validation!$A$2:$H$47,D915))</f>
        <v>0</v>
      </c>
      <c r="K915" s="361">
        <f>IF(OR(M915="RFA",M915="UFA",M915="",M915=0),0,M915)</f>
        <v>925000</v>
      </c>
      <c r="L915" s="361">
        <f>IF(OR(N915="RFA",N915="UFA",N915="",N915=0),0,N915)</f>
        <v>925000</v>
      </c>
      <c r="M915" s="358">
        <v>925000</v>
      </c>
      <c r="N915" s="358">
        <v>925000</v>
      </c>
      <c r="O915" s="358">
        <v>925000</v>
      </c>
      <c r="P915" s="358" t="s">
        <v>8</v>
      </c>
      <c r="Q915" s="358">
        <v>0</v>
      </c>
      <c r="R915" s="358">
        <v>0</v>
      </c>
      <c r="S915" s="358">
        <v>0</v>
      </c>
      <c r="T915" s="35">
        <f>COUNTIF(M915:S915,"&gt;0")</f>
        <v>3</v>
      </c>
      <c r="V915">
        <f t="shared" si="42"/>
        <v>1</v>
      </c>
      <c r="W915" s="35">
        <f t="shared" si="43"/>
        <v>1</v>
      </c>
      <c r="X915">
        <f t="shared" si="44"/>
        <v>1</v>
      </c>
    </row>
    <row r="916" spans="1:24" ht="15.75" x14ac:dyDescent="0.25">
      <c r="A916" t="str">
        <f>B916&amp;" "&amp;C916</f>
        <v>Adam Huska</v>
      </c>
      <c r="B916" t="str">
        <f>RIGHT(D916,(LEN(D916)-1)-SEARCH(",",D916,1))</f>
        <v>Adam</v>
      </c>
      <c r="C916" t="str">
        <f>LEFT(D916,SEARCH(",",D916,1)-1)</f>
        <v>Huska</v>
      </c>
      <c r="D916" s="39" t="s">
        <v>2769</v>
      </c>
      <c r="E916" s="30" t="s">
        <v>26</v>
      </c>
      <c r="F916" s="35" t="s">
        <v>395</v>
      </c>
      <c r="G916" s="35" t="s">
        <v>128</v>
      </c>
      <c r="H916" s="35" t="s">
        <v>2619</v>
      </c>
      <c r="I916" s="35">
        <v>22</v>
      </c>
      <c r="J916" s="35">
        <f>VALUE(COUNTIF(Validation!$A$2:$H$47,D916))</f>
        <v>0</v>
      </c>
      <c r="K916" s="361">
        <f>IF(OR(M916="RFA",M916="UFA",M916="",M916=0),0,M916)</f>
        <v>925000</v>
      </c>
      <c r="L916" s="361">
        <f>IF(OR(N916="RFA",N916="UFA",N916="",N916=0),0,N916)</f>
        <v>925000</v>
      </c>
      <c r="M916" s="358">
        <v>925000</v>
      </c>
      <c r="N916" s="358">
        <v>925000</v>
      </c>
      <c r="O916" s="358" t="s">
        <v>8</v>
      </c>
      <c r="P916" s="358">
        <v>0</v>
      </c>
      <c r="Q916" s="358">
        <v>0</v>
      </c>
      <c r="R916" s="358">
        <v>0</v>
      </c>
      <c r="S916" s="358">
        <v>0</v>
      </c>
      <c r="T916" s="35">
        <f>COUNTIF(M916:S916,"&gt;0")</f>
        <v>2</v>
      </c>
      <c r="V916">
        <f t="shared" si="42"/>
        <v>1</v>
      </c>
      <c r="W916" s="35">
        <f t="shared" si="43"/>
        <v>1</v>
      </c>
      <c r="X916">
        <f t="shared" si="44"/>
        <v>1</v>
      </c>
    </row>
    <row r="917" spans="1:24" ht="15.75" x14ac:dyDescent="0.25">
      <c r="A917" t="str">
        <f>B917&amp;" "&amp;C917</f>
        <v>Sean Day</v>
      </c>
      <c r="B917" t="str">
        <f>RIGHT(D917,(LEN(D917)-1)-SEARCH(",",D917,1))</f>
        <v>Sean</v>
      </c>
      <c r="C917" t="str">
        <f>LEFT(D917,SEARCH(",",D917,1)-1)</f>
        <v>Day</v>
      </c>
      <c r="D917" s="39" t="s">
        <v>1831</v>
      </c>
      <c r="E917" s="30" t="s">
        <v>26</v>
      </c>
      <c r="F917" s="35" t="s">
        <v>395</v>
      </c>
      <c r="G917" s="35" t="s">
        <v>82</v>
      </c>
      <c r="H917" s="35" t="s">
        <v>2619</v>
      </c>
      <c r="I917" s="35">
        <v>21</v>
      </c>
      <c r="J917" s="35">
        <f>VALUE(COUNTIF(Validation!$A$2:$H$47,D917))</f>
        <v>0</v>
      </c>
      <c r="K917" s="361">
        <f>IF(OR(M917="RFA",M917="UFA",M917="",M917=0),0,M917)</f>
        <v>910833</v>
      </c>
      <c r="L917" s="361">
        <f>IF(OR(N917="RFA",N917="UFA",N917="",N917=0),0,N917)</f>
        <v>910833</v>
      </c>
      <c r="M917" s="358">
        <v>910833</v>
      </c>
      <c r="N917" s="358">
        <v>910833</v>
      </c>
      <c r="O917" s="358" t="s">
        <v>8</v>
      </c>
      <c r="P917" s="358">
        <v>0</v>
      </c>
      <c r="Q917" s="358">
        <v>0</v>
      </c>
      <c r="R917" s="358">
        <v>0</v>
      </c>
      <c r="S917" s="358">
        <v>0</v>
      </c>
      <c r="T917" s="35">
        <f>COUNTIF(M917:S917,"&gt;0")</f>
        <v>2</v>
      </c>
      <c r="V917">
        <f t="shared" si="42"/>
        <v>1</v>
      </c>
      <c r="W917" s="35">
        <f t="shared" si="43"/>
        <v>1</v>
      </c>
      <c r="X917">
        <f t="shared" si="44"/>
        <v>1</v>
      </c>
    </row>
    <row r="918" spans="1:24" ht="15.75" x14ac:dyDescent="0.25">
      <c r="A918" t="str">
        <f>B918&amp;" "&amp;C918</f>
        <v>Libor Hájek</v>
      </c>
      <c r="B918" t="str">
        <f>RIGHT(D918,(LEN(D918)-1)-SEARCH(",",D918,1))</f>
        <v>Libor</v>
      </c>
      <c r="C918" t="str">
        <f>LEFT(D918,SEARCH(",",D918,1)-1)</f>
        <v>Hájek</v>
      </c>
      <c r="D918" s="39" t="s">
        <v>1827</v>
      </c>
      <c r="E918" s="30" t="s">
        <v>26</v>
      </c>
      <c r="F918" s="35" t="s">
        <v>395</v>
      </c>
      <c r="G918" s="35" t="s">
        <v>2618</v>
      </c>
      <c r="H918" s="35" t="s">
        <v>2612</v>
      </c>
      <c r="I918" s="35">
        <v>21</v>
      </c>
      <c r="J918" s="35">
        <f>VALUE(COUNTIF(Validation!$A$2:$H$47,D918))</f>
        <v>0</v>
      </c>
      <c r="K918" s="361">
        <f>IF(OR(M918="RFA",M918="UFA",M918="",M918=0),0,M918)</f>
        <v>894166</v>
      </c>
      <c r="L918" s="361">
        <f>IF(OR(N918="RFA",N918="UFA",N918="",N918=0),0,N918)</f>
        <v>894166</v>
      </c>
      <c r="M918" s="358">
        <v>894166</v>
      </c>
      <c r="N918" s="358">
        <v>894166</v>
      </c>
      <c r="O918" s="358" t="s">
        <v>8</v>
      </c>
      <c r="P918" s="358">
        <v>0</v>
      </c>
      <c r="Q918" s="358">
        <v>0</v>
      </c>
      <c r="R918" s="358">
        <v>0</v>
      </c>
      <c r="S918" s="358">
        <v>0</v>
      </c>
      <c r="T918" s="35">
        <f>COUNTIF(M918:S918,"&gt;0")</f>
        <v>2</v>
      </c>
      <c r="V918">
        <f t="shared" si="42"/>
        <v>1</v>
      </c>
      <c r="W918" s="35">
        <f t="shared" si="43"/>
        <v>1</v>
      </c>
      <c r="X918">
        <f t="shared" si="44"/>
        <v>1</v>
      </c>
    </row>
    <row r="919" spans="1:24" ht="15.75" x14ac:dyDescent="0.25">
      <c r="A919" t="str">
        <f>B919&amp;" "&amp;C919</f>
        <v>Ryan Gropp</v>
      </c>
      <c r="B919" t="str">
        <f>RIGHT(D919,(LEN(D919)-1)-SEARCH(",",D919,1))</f>
        <v>Ryan</v>
      </c>
      <c r="C919" t="str">
        <f>LEFT(D919,SEARCH(",",D919,1)-1)</f>
        <v>Gropp</v>
      </c>
      <c r="D919" s="39" t="s">
        <v>1828</v>
      </c>
      <c r="E919" s="30" t="s">
        <v>26</v>
      </c>
      <c r="F919" s="35" t="s">
        <v>395</v>
      </c>
      <c r="G919" s="35" t="s">
        <v>2613</v>
      </c>
      <c r="H919" s="35" t="s">
        <v>2619</v>
      </c>
      <c r="I919" s="35">
        <v>22</v>
      </c>
      <c r="J919" s="35">
        <f>VALUE(COUNTIF(Validation!$A$2:$H$47,D919))</f>
        <v>0</v>
      </c>
      <c r="K919" s="361">
        <f>IF(OR(M919="RFA",M919="UFA",M919="",M919=0),0,M919)</f>
        <v>888333</v>
      </c>
      <c r="L919" s="361">
        <f>IF(OR(N919="RFA",N919="UFA",N919="",N919=0),0,N919)</f>
        <v>0</v>
      </c>
      <c r="M919" s="358">
        <v>888333</v>
      </c>
      <c r="N919" s="358" t="s">
        <v>8</v>
      </c>
      <c r="O919" s="358">
        <v>0</v>
      </c>
      <c r="P919" s="358">
        <v>0</v>
      </c>
      <c r="Q919" s="358">
        <v>0</v>
      </c>
      <c r="R919" s="358">
        <v>0</v>
      </c>
      <c r="S919" s="358">
        <v>0</v>
      </c>
      <c r="T919" s="35">
        <f>COUNTIF(M919:S919,"&gt;0")</f>
        <v>1</v>
      </c>
      <c r="V919">
        <f t="shared" si="42"/>
        <v>1</v>
      </c>
      <c r="W919" s="35">
        <f t="shared" si="43"/>
        <v>1</v>
      </c>
      <c r="X919">
        <f t="shared" si="44"/>
        <v>0</v>
      </c>
    </row>
    <row r="920" spans="1:24" ht="15.75" x14ac:dyDescent="0.25">
      <c r="A920" t="str">
        <f>B920&amp;" "&amp;C920</f>
        <v>Brandon Crawley</v>
      </c>
      <c r="B920" t="str">
        <f>RIGHT(D920,(LEN(D920)-1)-SEARCH(",",D920,1))</f>
        <v>Brandon</v>
      </c>
      <c r="C920" t="str">
        <f>LEFT(D920,SEARCH(",",D920,1)-1)</f>
        <v>Crawley</v>
      </c>
      <c r="D920" s="39" t="s">
        <v>1830</v>
      </c>
      <c r="E920" s="30" t="s">
        <v>26</v>
      </c>
      <c r="F920" s="35" t="s">
        <v>395</v>
      </c>
      <c r="G920" s="35" t="s">
        <v>82</v>
      </c>
      <c r="H920" s="35" t="s">
        <v>2619</v>
      </c>
      <c r="I920" s="35">
        <v>22</v>
      </c>
      <c r="J920" s="35">
        <f>VALUE(COUNTIF(Validation!$A$2:$H$47,D920))</f>
        <v>0</v>
      </c>
      <c r="K920" s="361">
        <f>IF(OR(M920="RFA",M920="UFA",M920="",M920=0),0,M920)</f>
        <v>866666</v>
      </c>
      <c r="L920" s="361">
        <f>IF(OR(N920="RFA",N920="UFA",N920="",N920=0),0,N920)</f>
        <v>0</v>
      </c>
      <c r="M920" s="358">
        <v>866666</v>
      </c>
      <c r="N920" s="358" t="s">
        <v>8</v>
      </c>
      <c r="O920" s="358">
        <v>0</v>
      </c>
      <c r="P920" s="358">
        <v>0</v>
      </c>
      <c r="Q920" s="358">
        <v>0</v>
      </c>
      <c r="R920" s="358">
        <v>0</v>
      </c>
      <c r="S920" s="358">
        <v>0</v>
      </c>
      <c r="T920" s="35">
        <f>COUNTIF(M920:S920,"&gt;0")</f>
        <v>1</v>
      </c>
      <c r="V920">
        <f t="shared" si="42"/>
        <v>1</v>
      </c>
      <c r="W920" s="35">
        <f t="shared" si="43"/>
        <v>1</v>
      </c>
      <c r="X920">
        <f t="shared" si="44"/>
        <v>0</v>
      </c>
    </row>
    <row r="921" spans="1:24" ht="15.75" x14ac:dyDescent="0.25">
      <c r="A921" t="str">
        <f>B921&amp;" "&amp;C921</f>
        <v>Brett Howden</v>
      </c>
      <c r="B921" t="str">
        <f>RIGHT(D921,(LEN(D921)-1)-SEARCH(",",D921,1))</f>
        <v>Brett</v>
      </c>
      <c r="C921" t="str">
        <f>LEFT(D921,SEARCH(",",D921,1)-1)</f>
        <v>Howden</v>
      </c>
      <c r="D921" s="39" t="s">
        <v>1826</v>
      </c>
      <c r="E921" s="30" t="s">
        <v>26</v>
      </c>
      <c r="F921" s="35" t="s">
        <v>395</v>
      </c>
      <c r="G921" s="35" t="s">
        <v>73</v>
      </c>
      <c r="H921" s="35" t="s">
        <v>2612</v>
      </c>
      <c r="I921" s="35">
        <v>21</v>
      </c>
      <c r="J921" s="35">
        <f>VALUE(COUNTIF(Validation!$A$2:$H$47,D921))</f>
        <v>0</v>
      </c>
      <c r="K921" s="361">
        <f>IF(OR(M921="RFA",M921="UFA",M921="",M921=0),0,M921)</f>
        <v>863333</v>
      </c>
      <c r="L921" s="361">
        <f>IF(OR(N921="RFA",N921="UFA",N921="",N921=0),0,N921)</f>
        <v>863333</v>
      </c>
      <c r="M921" s="358">
        <v>863333</v>
      </c>
      <c r="N921" s="358">
        <v>863333</v>
      </c>
      <c r="O921" s="358" t="s">
        <v>8</v>
      </c>
      <c r="P921" s="358">
        <v>0</v>
      </c>
      <c r="Q921" s="358">
        <v>0</v>
      </c>
      <c r="R921" s="358">
        <v>0</v>
      </c>
      <c r="S921" s="358">
        <v>0</v>
      </c>
      <c r="T921" s="35">
        <f>COUNTIF(M921:S921,"&gt;0")</f>
        <v>2</v>
      </c>
      <c r="V921">
        <f t="shared" si="42"/>
        <v>1</v>
      </c>
      <c r="W921" s="35">
        <f t="shared" si="43"/>
        <v>1</v>
      </c>
      <c r="X921">
        <f t="shared" si="44"/>
        <v>1</v>
      </c>
    </row>
    <row r="922" spans="1:24" ht="15.75" x14ac:dyDescent="0.25">
      <c r="A922" t="str">
        <f>B922&amp;" "&amp;C922</f>
        <v>Dawson Leedahl</v>
      </c>
      <c r="B922" t="str">
        <f>RIGHT(D922,(LEN(D922)-1)-SEARCH(",",D922,1))</f>
        <v>Dawson</v>
      </c>
      <c r="C922" t="str">
        <f>LEFT(D922,SEARCH(",",D922,1)-1)</f>
        <v>Leedahl</v>
      </c>
      <c r="D922" s="39" t="s">
        <v>1833</v>
      </c>
      <c r="E922" s="30" t="s">
        <v>26</v>
      </c>
      <c r="F922" s="35" t="s">
        <v>395</v>
      </c>
      <c r="G922" s="35" t="s">
        <v>2613</v>
      </c>
      <c r="H922" s="35" t="s">
        <v>2619</v>
      </c>
      <c r="I922" s="35">
        <v>23</v>
      </c>
      <c r="J922" s="35">
        <f>VALUE(COUNTIF(Validation!$A$2:$H$47,D922))</f>
        <v>0</v>
      </c>
      <c r="K922" s="361">
        <f>IF(OR(M922="RFA",M922="UFA",M922="",M922=0),0,M922)</f>
        <v>825000</v>
      </c>
      <c r="L922" s="361">
        <f>IF(OR(N922="RFA",N922="UFA",N922="",N922=0),0,N922)</f>
        <v>0</v>
      </c>
      <c r="M922" s="358">
        <v>825000</v>
      </c>
      <c r="N922" s="358" t="s">
        <v>8</v>
      </c>
      <c r="O922" s="358">
        <v>0</v>
      </c>
      <c r="P922" s="358">
        <v>0</v>
      </c>
      <c r="Q922" s="358">
        <v>0</v>
      </c>
      <c r="R922" s="358">
        <v>0</v>
      </c>
      <c r="S922" s="358">
        <v>0</v>
      </c>
      <c r="T922" s="35">
        <f>COUNTIF(M922:S922,"&gt;0")</f>
        <v>1</v>
      </c>
      <c r="V922">
        <f t="shared" si="42"/>
        <v>1</v>
      </c>
      <c r="W922" s="35">
        <f t="shared" si="43"/>
        <v>1</v>
      </c>
      <c r="X922">
        <f t="shared" si="44"/>
        <v>0</v>
      </c>
    </row>
    <row r="923" spans="1:24" ht="15.75" x14ac:dyDescent="0.25">
      <c r="A923" t="str">
        <f>B923&amp;" "&amp;C923</f>
        <v>Ty Ronning</v>
      </c>
      <c r="B923" t="str">
        <f>RIGHT(D923,(LEN(D923)-1)-SEARCH(",",D923,1))</f>
        <v>Ty</v>
      </c>
      <c r="C923" t="str">
        <f>LEFT(D923,SEARCH(",",D923,1)-1)</f>
        <v>Ronning</v>
      </c>
      <c r="D923" s="39" t="s">
        <v>1832</v>
      </c>
      <c r="E923" s="30" t="s">
        <v>26</v>
      </c>
      <c r="F923" s="35" t="s">
        <v>395</v>
      </c>
      <c r="G923" s="35" t="s">
        <v>2611</v>
      </c>
      <c r="H923" s="35" t="s">
        <v>2619</v>
      </c>
      <c r="I923" s="35">
        <v>21</v>
      </c>
      <c r="J923" s="35">
        <f>VALUE(COUNTIF(Validation!$A$2:$H$47,D923))</f>
        <v>0</v>
      </c>
      <c r="K923" s="361">
        <f>IF(OR(M923="RFA",M923="UFA",M923="",M923=0),0,M923)</f>
        <v>750833</v>
      </c>
      <c r="L923" s="361">
        <f>IF(OR(N923="RFA",N923="UFA",N923="",N923=0),0,N923)</f>
        <v>750833</v>
      </c>
      <c r="M923" s="358">
        <v>750833</v>
      </c>
      <c r="N923" s="358">
        <v>750833</v>
      </c>
      <c r="O923" s="358" t="s">
        <v>8</v>
      </c>
      <c r="P923" s="358">
        <v>0</v>
      </c>
      <c r="Q923" s="358">
        <v>0</v>
      </c>
      <c r="R923" s="358">
        <v>0</v>
      </c>
      <c r="S923" s="358">
        <v>0</v>
      </c>
      <c r="T923" s="35">
        <f>COUNTIF(M923:S923,"&gt;0")</f>
        <v>2</v>
      </c>
      <c r="V923">
        <f t="shared" si="42"/>
        <v>1</v>
      </c>
      <c r="W923" s="35">
        <f t="shared" si="43"/>
        <v>1</v>
      </c>
      <c r="X923">
        <f t="shared" si="44"/>
        <v>1</v>
      </c>
    </row>
    <row r="924" spans="1:24" ht="15.75" x14ac:dyDescent="0.25">
      <c r="A924" t="str">
        <f>B924&amp;" "&amp;C924</f>
        <v>Greg McKegg</v>
      </c>
      <c r="B924" t="str">
        <f>RIGHT(D924,(LEN(D924)-1)-SEARCH(",",D924,1))</f>
        <v>Greg</v>
      </c>
      <c r="C924" t="str">
        <f>LEFT(D924,SEARCH(",",D924,1)-1)</f>
        <v>McKegg</v>
      </c>
      <c r="D924" s="39" t="s">
        <v>1685</v>
      </c>
      <c r="E924" s="30" t="s">
        <v>26</v>
      </c>
      <c r="F924" s="35">
        <v>0</v>
      </c>
      <c r="G924" s="9" t="s">
        <v>2626</v>
      </c>
      <c r="H924" s="9" t="s">
        <v>2612</v>
      </c>
      <c r="I924" s="9">
        <v>27</v>
      </c>
      <c r="J924" s="35">
        <f>VALUE(COUNTIF(Validation!$A$2:$H$47,D924))</f>
        <v>0</v>
      </c>
      <c r="K924" s="361">
        <f>IF(OR(M924="RFA",M924="UFA",M924="",M924=0),0,M924)</f>
        <v>750000</v>
      </c>
      <c r="L924" s="361">
        <f>IF(OR(N924="RFA",N924="UFA",N924="",N924=0),0,N924)</f>
        <v>0</v>
      </c>
      <c r="M924" s="358">
        <v>750000</v>
      </c>
      <c r="N924" s="358" t="s">
        <v>7</v>
      </c>
      <c r="O924" s="358">
        <v>0</v>
      </c>
      <c r="P924" s="358">
        <v>0</v>
      </c>
      <c r="Q924" s="358">
        <v>0</v>
      </c>
      <c r="R924" s="358">
        <v>0</v>
      </c>
      <c r="S924" s="358">
        <v>0</v>
      </c>
      <c r="T924" s="35">
        <f>COUNTIF(M924:S924,"&gt;0")</f>
        <v>1</v>
      </c>
      <c r="V924">
        <f t="shared" si="42"/>
        <v>1</v>
      </c>
      <c r="W924" s="35">
        <f t="shared" si="43"/>
        <v>0</v>
      </c>
      <c r="X924">
        <f t="shared" si="44"/>
        <v>0</v>
      </c>
    </row>
    <row r="925" spans="1:24" ht="15.75" x14ac:dyDescent="0.25">
      <c r="A925" t="str">
        <f>B925&amp;" "&amp;C925</f>
        <v>Gabriel Fontaine</v>
      </c>
      <c r="B925" t="str">
        <f>RIGHT(D925,(LEN(D925)-1)-SEARCH(",",D925,1))</f>
        <v>Gabriel</v>
      </c>
      <c r="C925" t="str">
        <f>LEFT(D925,SEARCH(",",D925,1)-1)</f>
        <v>Fontaine</v>
      </c>
      <c r="D925" s="39" t="s">
        <v>1834</v>
      </c>
      <c r="E925" s="30" t="s">
        <v>26</v>
      </c>
      <c r="F925" s="35" t="s">
        <v>395</v>
      </c>
      <c r="G925" s="35" t="s">
        <v>73</v>
      </c>
      <c r="H925" s="35" t="s">
        <v>2619</v>
      </c>
      <c r="I925" s="35">
        <v>22</v>
      </c>
      <c r="J925" s="35">
        <f>VALUE(COUNTIF(Validation!$A$2:$H$47,D925))</f>
        <v>0</v>
      </c>
      <c r="K925" s="361">
        <f>IF(OR(M925="RFA",M925="UFA",M925="",M925=0),0,M925)</f>
        <v>736667</v>
      </c>
      <c r="L925" s="361">
        <f>IF(OR(N925="RFA",N925="UFA",N925="",N925=0),0,N925)</f>
        <v>0</v>
      </c>
      <c r="M925" s="358">
        <v>736667</v>
      </c>
      <c r="N925" s="358" t="s">
        <v>8</v>
      </c>
      <c r="O925" s="358">
        <v>0</v>
      </c>
      <c r="P925" s="358">
        <v>0</v>
      </c>
      <c r="Q925" s="358">
        <v>0</v>
      </c>
      <c r="R925" s="358">
        <v>0</v>
      </c>
      <c r="S925" s="358">
        <v>0</v>
      </c>
      <c r="T925" s="35">
        <f>COUNTIF(M925:S925,"&gt;0")</f>
        <v>1</v>
      </c>
      <c r="V925">
        <f t="shared" si="42"/>
        <v>1</v>
      </c>
      <c r="W925" s="35">
        <f t="shared" si="43"/>
        <v>1</v>
      </c>
      <c r="X925">
        <f t="shared" si="44"/>
        <v>0</v>
      </c>
    </row>
    <row r="926" spans="1:24" ht="15.75" x14ac:dyDescent="0.25">
      <c r="A926" t="str">
        <f>B926&amp;" "&amp;C926</f>
        <v>Tim Gettinger</v>
      </c>
      <c r="B926" t="str">
        <f>RIGHT(D926,(LEN(D926)-1)-SEARCH(",",D926,1))</f>
        <v>Tim</v>
      </c>
      <c r="C926" t="str">
        <f>LEFT(D926,SEARCH(",",D926,1)-1)</f>
        <v>Gettinger</v>
      </c>
      <c r="D926" s="39" t="s">
        <v>1835</v>
      </c>
      <c r="E926" s="30" t="s">
        <v>26</v>
      </c>
      <c r="F926" s="35" t="s">
        <v>395</v>
      </c>
      <c r="G926" s="35" t="s">
        <v>2615</v>
      </c>
      <c r="H926" s="35" t="s">
        <v>2619</v>
      </c>
      <c r="I926" s="35">
        <v>21</v>
      </c>
      <c r="J926" s="35">
        <f>VALUE(COUNTIF(Validation!$A$2:$H$47,D926))</f>
        <v>0</v>
      </c>
      <c r="K926" s="361">
        <f>IF(OR(M926="RFA",M926="UFA",M926="",M926=0),0,M926)</f>
        <v>730000</v>
      </c>
      <c r="L926" s="361">
        <f>IF(OR(N926="RFA",N926="UFA",N926="",N926=0),0,N926)</f>
        <v>730000</v>
      </c>
      <c r="M926" s="358">
        <v>730000</v>
      </c>
      <c r="N926" s="358">
        <v>730000</v>
      </c>
      <c r="O926" s="358" t="s">
        <v>8</v>
      </c>
      <c r="P926" s="358">
        <v>0</v>
      </c>
      <c r="Q926" s="358">
        <v>0</v>
      </c>
      <c r="R926" s="358">
        <v>0</v>
      </c>
      <c r="S926" s="358">
        <v>0</v>
      </c>
      <c r="T926" s="35">
        <f>COUNTIF(M926:S926,"&gt;0")</f>
        <v>2</v>
      </c>
      <c r="V926">
        <f t="shared" si="42"/>
        <v>1</v>
      </c>
      <c r="W926" s="35">
        <f t="shared" si="43"/>
        <v>1</v>
      </c>
      <c r="X926">
        <f t="shared" si="44"/>
        <v>1</v>
      </c>
    </row>
    <row r="927" spans="1:24" ht="15.75" x14ac:dyDescent="0.25">
      <c r="A927" t="str">
        <f>B927&amp;" "&amp;C927</f>
        <v>Darren Raddysh</v>
      </c>
      <c r="B927" t="str">
        <f>RIGHT(D927,(LEN(D927)-1)-SEARCH(",",D927,1))</f>
        <v>Darren</v>
      </c>
      <c r="C927" t="str">
        <f>LEFT(D927,SEARCH(",",D927,1)-1)</f>
        <v>Raddysh</v>
      </c>
      <c r="D927" s="39" t="s">
        <v>1981</v>
      </c>
      <c r="E927" s="30" t="s">
        <v>26</v>
      </c>
      <c r="F927" s="35" t="s">
        <v>395</v>
      </c>
      <c r="G927" s="35" t="s">
        <v>2617</v>
      </c>
      <c r="H927" s="35" t="s">
        <v>2619</v>
      </c>
      <c r="I927" s="35">
        <v>23</v>
      </c>
      <c r="J927" s="35">
        <f>VALUE(COUNTIF(Validation!$A$2:$H$47,D927))</f>
        <v>0</v>
      </c>
      <c r="K927" s="361">
        <f>IF(OR(M927="RFA",M927="UFA",M927="",M927=0),0,M927)</f>
        <v>730000</v>
      </c>
      <c r="L927" s="361">
        <f>IF(OR(N927="RFA",N927="UFA",N927="",N927=0),0,N927)</f>
        <v>0</v>
      </c>
      <c r="M927" s="358">
        <v>730000</v>
      </c>
      <c r="N927" s="358" t="s">
        <v>8</v>
      </c>
      <c r="O927" s="358">
        <v>0</v>
      </c>
      <c r="P927" s="358">
        <v>0</v>
      </c>
      <c r="Q927" s="358">
        <v>0</v>
      </c>
      <c r="R927" s="358">
        <v>0</v>
      </c>
      <c r="S927" s="358">
        <v>0</v>
      </c>
      <c r="T927" s="35">
        <f>COUNTIF(M927:S927,"&gt;0")</f>
        <v>1</v>
      </c>
      <c r="V927">
        <f t="shared" si="42"/>
        <v>1</v>
      </c>
      <c r="W927" s="35">
        <f t="shared" si="43"/>
        <v>1</v>
      </c>
      <c r="X927">
        <f t="shared" si="44"/>
        <v>0</v>
      </c>
    </row>
    <row r="928" spans="1:24" ht="15.75" x14ac:dyDescent="0.25">
      <c r="A928" t="str">
        <f>B928&amp;" "&amp;C928</f>
        <v>Cristoval Nieves</v>
      </c>
      <c r="B928" t="str">
        <f>RIGHT(D928,(LEN(D928)-1)-SEARCH(",",D928,1))</f>
        <v>Cristoval</v>
      </c>
      <c r="C928" t="str">
        <f>LEFT(D928,SEARCH(",",D928,1)-1)</f>
        <v>Nieves</v>
      </c>
      <c r="D928" s="39" t="s">
        <v>1837</v>
      </c>
      <c r="E928" s="30" t="s">
        <v>26</v>
      </c>
      <c r="F928" s="35">
        <v>0</v>
      </c>
      <c r="G928" s="35" t="s">
        <v>2626</v>
      </c>
      <c r="H928" s="35" t="s">
        <v>2612</v>
      </c>
      <c r="I928" s="35">
        <v>25</v>
      </c>
      <c r="J928" s="35">
        <f>VALUE(COUNTIF(Validation!$A$2:$H$47,D928))</f>
        <v>0</v>
      </c>
      <c r="K928" s="361">
        <f>IF(OR(M928="RFA",M928="UFA",M928="",M928=0),0,M928)</f>
        <v>700000</v>
      </c>
      <c r="L928" s="361">
        <f>IF(OR(N928="RFA",N928="UFA",N928="",N928=0),0,N928)</f>
        <v>0</v>
      </c>
      <c r="M928" s="358">
        <v>700000</v>
      </c>
      <c r="N928" s="358" t="s">
        <v>8</v>
      </c>
      <c r="O928" s="358">
        <v>0</v>
      </c>
      <c r="P928" s="358">
        <v>0</v>
      </c>
      <c r="Q928" s="358">
        <v>0</v>
      </c>
      <c r="R928" s="358">
        <v>0</v>
      </c>
      <c r="S928" s="358">
        <v>0</v>
      </c>
      <c r="T928" s="35">
        <f>COUNTIF(M928:S928,"&gt;0")</f>
        <v>1</v>
      </c>
      <c r="V928">
        <f t="shared" si="42"/>
        <v>1</v>
      </c>
      <c r="W928" s="35">
        <f t="shared" si="43"/>
        <v>0</v>
      </c>
      <c r="X928">
        <f t="shared" si="44"/>
        <v>0</v>
      </c>
    </row>
    <row r="929" spans="1:24" ht="15.75" x14ac:dyDescent="0.25">
      <c r="A929" t="str">
        <f>B929&amp;" "&amp;C929</f>
        <v>Steven Fogarty</v>
      </c>
      <c r="B929" t="str">
        <f>RIGHT(D929,(LEN(D929)-1)-SEARCH(",",D929,1))</f>
        <v>Steven</v>
      </c>
      <c r="C929" t="str">
        <f>LEFT(D929,SEARCH(",",D929,1)-1)</f>
        <v>Fogarty</v>
      </c>
      <c r="D929" s="39" t="s">
        <v>1836</v>
      </c>
      <c r="E929" s="30" t="s">
        <v>26</v>
      </c>
      <c r="F929" s="35">
        <v>0</v>
      </c>
      <c r="G929" s="9" t="s">
        <v>2621</v>
      </c>
      <c r="H929" s="9" t="s">
        <v>2619</v>
      </c>
      <c r="I929" s="9">
        <v>26</v>
      </c>
      <c r="J929" s="35">
        <f>VALUE(COUNTIF(Validation!$A$2:$H$47,D929))</f>
        <v>0</v>
      </c>
      <c r="K929" s="361">
        <f>IF(OR(M929="RFA",M929="UFA",M929="",M929=0),0,M929)</f>
        <v>700000</v>
      </c>
      <c r="L929" s="361">
        <f>IF(OR(N929="RFA",N929="UFA",N929="",N929=0),0,N929)</f>
        <v>0</v>
      </c>
      <c r="M929" s="358">
        <v>700000</v>
      </c>
      <c r="N929" s="358" t="s">
        <v>7</v>
      </c>
      <c r="O929" s="358">
        <v>0</v>
      </c>
      <c r="P929" s="358">
        <v>0</v>
      </c>
      <c r="Q929" s="358">
        <v>0</v>
      </c>
      <c r="R929" s="358">
        <v>0</v>
      </c>
      <c r="S929" s="358">
        <v>0</v>
      </c>
      <c r="T929" s="35">
        <f>COUNTIF(M929:S929,"&gt;0")</f>
        <v>1</v>
      </c>
      <c r="V929">
        <f t="shared" si="42"/>
        <v>1</v>
      </c>
      <c r="W929" s="35">
        <f t="shared" si="43"/>
        <v>0</v>
      </c>
      <c r="X929">
        <f t="shared" si="44"/>
        <v>0</v>
      </c>
    </row>
    <row r="930" spans="1:24" ht="15.75" x14ac:dyDescent="0.25">
      <c r="A930" t="str">
        <f>B930&amp;" "&amp;C930</f>
        <v>Brendan Lemieux</v>
      </c>
      <c r="B930" t="str">
        <f>RIGHT(D930,(LEN(D930)-1)-SEARCH(",",D930,1))</f>
        <v>Brendan</v>
      </c>
      <c r="C930" t="str">
        <f>LEFT(D930,SEARCH(",",D930,1)-1)</f>
        <v>Lemieux</v>
      </c>
      <c r="D930" s="39" t="s">
        <v>2184</v>
      </c>
      <c r="E930" s="30" t="s">
        <v>26</v>
      </c>
      <c r="F930" s="35">
        <v>0</v>
      </c>
      <c r="G930" s="35" t="s">
        <v>2615</v>
      </c>
      <c r="H930" s="35" t="s">
        <v>2612</v>
      </c>
      <c r="I930" s="35">
        <v>23</v>
      </c>
      <c r="J930" s="35">
        <f>VALUE(COUNTIF(Validation!$A$2:$H$47,D930))</f>
        <v>0</v>
      </c>
      <c r="K930" s="361">
        <f>IF(OR(M930="RFA",M930="UFA",M930="",M930=0),0,M930)</f>
        <v>0</v>
      </c>
      <c r="L930" s="361">
        <f>IF(OR(N930="RFA",N930="UFA",N930="",N930=0),0,N930)</f>
        <v>0</v>
      </c>
      <c r="M930" s="358" t="s">
        <v>8</v>
      </c>
      <c r="N930" s="358">
        <v>0</v>
      </c>
      <c r="O930" s="358">
        <v>0</v>
      </c>
      <c r="P930" s="358">
        <v>0</v>
      </c>
      <c r="Q930" s="358">
        <v>0</v>
      </c>
      <c r="R930" s="358">
        <v>0</v>
      </c>
      <c r="S930" s="358">
        <v>0</v>
      </c>
      <c r="T930" s="35">
        <f>COUNTIF(M930:S930,"&gt;0")</f>
        <v>0</v>
      </c>
      <c r="V930">
        <f t="shared" si="42"/>
        <v>1</v>
      </c>
      <c r="W930" s="35">
        <f t="shared" si="43"/>
        <v>0</v>
      </c>
      <c r="X930">
        <f t="shared" si="44"/>
        <v>1</v>
      </c>
    </row>
    <row r="931" spans="1:24" ht="15.75" x14ac:dyDescent="0.25">
      <c r="A931" t="str">
        <f>B931&amp;" "&amp;C931</f>
        <v>Anthony Deangelo</v>
      </c>
      <c r="B931" t="str">
        <f>RIGHT(D931,(LEN(D931)-1)-SEARCH(",",D931,1))</f>
        <v>Anthony</v>
      </c>
      <c r="C931" t="str">
        <f>LEFT(D931,SEARCH(",",D931,1)-1)</f>
        <v>Deangelo</v>
      </c>
      <c r="D931" s="39" t="s">
        <v>1817</v>
      </c>
      <c r="E931" s="30" t="s">
        <v>26</v>
      </c>
      <c r="F931" s="35">
        <v>0</v>
      </c>
      <c r="G931" s="35" t="s">
        <v>2617</v>
      </c>
      <c r="H931" s="35" t="s">
        <v>2612</v>
      </c>
      <c r="I931" s="35">
        <v>23</v>
      </c>
      <c r="J931" s="35">
        <f>VALUE(COUNTIF(Validation!$A$2:$H$47,D931))</f>
        <v>0</v>
      </c>
      <c r="K931" s="361">
        <f>IF(OR(M931="RFA",M931="UFA",M931="",M931=0),0,M931)</f>
        <v>0</v>
      </c>
      <c r="L931" s="361">
        <f>IF(OR(N931="RFA",N931="UFA",N931="",N931=0),0,N931)</f>
        <v>0</v>
      </c>
      <c r="M931" s="358" t="s">
        <v>8</v>
      </c>
      <c r="N931" s="358">
        <v>0</v>
      </c>
      <c r="O931" s="358">
        <v>0</v>
      </c>
      <c r="P931" s="358">
        <v>0</v>
      </c>
      <c r="Q931" s="358">
        <v>0</v>
      </c>
      <c r="R931" s="358">
        <v>0</v>
      </c>
      <c r="S931" s="358">
        <v>0</v>
      </c>
      <c r="T931" s="35">
        <f>COUNTIF(M931:S931,"&gt;0")</f>
        <v>0</v>
      </c>
      <c r="V931">
        <f t="shared" si="42"/>
        <v>1</v>
      </c>
      <c r="W931" s="35">
        <f t="shared" si="43"/>
        <v>0</v>
      </c>
      <c r="X931">
        <f t="shared" si="44"/>
        <v>1</v>
      </c>
    </row>
    <row r="932" spans="1:24" ht="15.75" x14ac:dyDescent="0.25">
      <c r="A932" t="str">
        <f>B932&amp;" "&amp;C932</f>
        <v>Vinni Lettieri</v>
      </c>
      <c r="B932" t="str">
        <f>RIGHT(D932,(LEN(D932)-1)-SEARCH(",",D932,1))</f>
        <v>Vinni</v>
      </c>
      <c r="C932" t="str">
        <f>LEFT(D932,SEARCH(",",D932,1)-1)</f>
        <v>Lettieri</v>
      </c>
      <c r="D932" s="39" t="s">
        <v>1819</v>
      </c>
      <c r="E932" s="30" t="s">
        <v>26</v>
      </c>
      <c r="F932" s="35">
        <v>0</v>
      </c>
      <c r="G932" s="35" t="s">
        <v>2621</v>
      </c>
      <c r="H932" s="35" t="s">
        <v>2619</v>
      </c>
      <c r="I932" s="35">
        <v>24</v>
      </c>
      <c r="J932" s="35">
        <f>VALUE(COUNTIF(Validation!$A$2:$H$47,D932))</f>
        <v>0</v>
      </c>
      <c r="K932" s="361">
        <f>IF(OR(M932="RFA",M932="UFA",M932="",M932=0),0,M932)</f>
        <v>0</v>
      </c>
      <c r="L932" s="361">
        <f>IF(OR(N932="RFA",N932="UFA",N932="",N932=0),0,N932)</f>
        <v>0</v>
      </c>
      <c r="M932" s="358" t="s">
        <v>8</v>
      </c>
      <c r="N932" s="358">
        <v>0</v>
      </c>
      <c r="O932" s="358">
        <v>0</v>
      </c>
      <c r="P932" s="358">
        <v>0</v>
      </c>
      <c r="Q932" s="358">
        <v>0</v>
      </c>
      <c r="R932" s="358">
        <v>0</v>
      </c>
      <c r="S932" s="358">
        <v>0</v>
      </c>
      <c r="T932" s="35">
        <f>COUNTIF(M932:S932,"&gt;0")</f>
        <v>0</v>
      </c>
      <c r="V932">
        <f t="shared" si="42"/>
        <v>1</v>
      </c>
      <c r="W932" s="35">
        <f t="shared" si="43"/>
        <v>0</v>
      </c>
      <c r="X932">
        <f t="shared" si="44"/>
        <v>1</v>
      </c>
    </row>
    <row r="933" spans="1:24" ht="15.75" x14ac:dyDescent="0.25">
      <c r="A933" t="str">
        <f>B933&amp;" "&amp;C933</f>
        <v>Bobby Ryan</v>
      </c>
      <c r="B933" t="str">
        <f>RIGHT(D933,(LEN(D933)-1)-SEARCH(",",D933,1))</f>
        <v>Bobby</v>
      </c>
      <c r="C933" t="str">
        <f>LEFT(D933,SEARCH(",",D933,1)-1)</f>
        <v>Ryan</v>
      </c>
      <c r="D933" s="39" t="s">
        <v>1540</v>
      </c>
      <c r="E933" s="30" t="s">
        <v>27</v>
      </c>
      <c r="F933" s="35" t="s">
        <v>379</v>
      </c>
      <c r="G933" s="9" t="s">
        <v>2614</v>
      </c>
      <c r="H933" s="9" t="s">
        <v>2612</v>
      </c>
      <c r="I933" s="9">
        <v>32</v>
      </c>
      <c r="J933" s="35">
        <f>VALUE(COUNTIF(Validation!$A$2:$H$47,D933))</f>
        <v>0</v>
      </c>
      <c r="K933" s="361">
        <f>IF(OR(M933="RFA",M933="UFA",M933="",M933=0),0,M933)</f>
        <v>7250000</v>
      </c>
      <c r="L933" s="361">
        <f>IF(OR(N933="RFA",N933="UFA",N933="",N933=0),0,N933)</f>
        <v>7250000</v>
      </c>
      <c r="M933" s="358">
        <v>7250000</v>
      </c>
      <c r="N933" s="358">
        <v>7250000</v>
      </c>
      <c r="O933" s="358">
        <v>7250000</v>
      </c>
      <c r="P933" s="358" t="s">
        <v>7</v>
      </c>
      <c r="Q933" s="358">
        <v>0</v>
      </c>
      <c r="R933" s="358">
        <v>0</v>
      </c>
      <c r="S933" s="358">
        <v>0</v>
      </c>
      <c r="T933" s="35">
        <f>COUNTIF(M933:S933,"&gt;0")</f>
        <v>3</v>
      </c>
      <c r="V933">
        <f t="shared" si="42"/>
        <v>1</v>
      </c>
      <c r="W933" s="35">
        <f t="shared" si="43"/>
        <v>0</v>
      </c>
      <c r="X933">
        <f t="shared" si="44"/>
        <v>1</v>
      </c>
    </row>
    <row r="934" spans="1:24" ht="15.75" x14ac:dyDescent="0.25">
      <c r="A934" t="str">
        <f>B934&amp;" "&amp;C934</f>
        <v>Marián Gáborík</v>
      </c>
      <c r="B934" t="str">
        <f>RIGHT(D934,(LEN(D934)-1)-SEARCH(",",D934,1))</f>
        <v>Marián</v>
      </c>
      <c r="C934" t="str">
        <f>LEFT(D934,SEARCH(",",D934,1)-1)</f>
        <v>Gáborík</v>
      </c>
      <c r="D934" s="39" t="s">
        <v>1542</v>
      </c>
      <c r="E934" s="30" t="s">
        <v>27</v>
      </c>
      <c r="F934" s="35">
        <v>0</v>
      </c>
      <c r="G934" s="35" t="s">
        <v>2611</v>
      </c>
      <c r="H934" s="35" t="s">
        <v>383</v>
      </c>
      <c r="I934" s="35">
        <v>37</v>
      </c>
      <c r="J934" s="35">
        <f>VALUE(COUNTIF(Validation!$A$2:$H$47,D934))</f>
        <v>0</v>
      </c>
      <c r="K934" s="361">
        <f>IF(OR(M934="RFA",M934="UFA",M934="",M934=0),0,M934)</f>
        <v>4875000</v>
      </c>
      <c r="L934" s="361">
        <f>IF(OR(N934="RFA",N934="UFA",N934="",N934=0),0,N934)</f>
        <v>4875000</v>
      </c>
      <c r="M934" s="358">
        <v>4875000</v>
      </c>
      <c r="N934" s="358">
        <v>4875000</v>
      </c>
      <c r="O934" s="358" t="s">
        <v>7</v>
      </c>
      <c r="P934" s="358">
        <v>0</v>
      </c>
      <c r="Q934" s="358">
        <v>0</v>
      </c>
      <c r="R934" s="358">
        <v>0</v>
      </c>
      <c r="S934" s="358">
        <v>0</v>
      </c>
      <c r="T934" s="35">
        <f>COUNTIF(M934:S934,"&gt;0")</f>
        <v>2</v>
      </c>
      <c r="V934">
        <f t="shared" si="42"/>
        <v>1</v>
      </c>
      <c r="W934" s="35">
        <f t="shared" si="43"/>
        <v>0</v>
      </c>
      <c r="X934">
        <f t="shared" si="44"/>
        <v>1</v>
      </c>
    </row>
    <row r="935" spans="1:24" ht="15.75" x14ac:dyDescent="0.25">
      <c r="A935" t="str">
        <f>B935&amp;" "&amp;C935</f>
        <v>Craig Anderson</v>
      </c>
      <c r="B935" t="str">
        <f>RIGHT(D935,(LEN(D935)-1)-SEARCH(",",D935,1))</f>
        <v>Craig</v>
      </c>
      <c r="C935" t="str">
        <f>LEFT(D935,SEARCH(",",D935,1)-1)</f>
        <v>Anderson</v>
      </c>
      <c r="D935" s="39" t="s">
        <v>1556</v>
      </c>
      <c r="E935" s="30" t="s">
        <v>27</v>
      </c>
      <c r="F935" s="35" t="s">
        <v>2780</v>
      </c>
      <c r="G935" s="35" t="s">
        <v>128</v>
      </c>
      <c r="H935" s="35" t="s">
        <v>2612</v>
      </c>
      <c r="I935" s="35">
        <v>38</v>
      </c>
      <c r="J935" s="35">
        <f>VALUE(COUNTIF(Validation!$A$2:$H$47,D935))</f>
        <v>0</v>
      </c>
      <c r="K935" s="361">
        <f>IF(OR(M935="RFA",M935="UFA",M935="",M935=0),0,M935)</f>
        <v>4750000</v>
      </c>
      <c r="L935" s="361">
        <f>IF(OR(N935="RFA",N935="UFA",N935="",N935=0),0,N935)</f>
        <v>0</v>
      </c>
      <c r="M935" s="358">
        <v>4750000</v>
      </c>
      <c r="N935" s="358" t="s">
        <v>7</v>
      </c>
      <c r="O935" s="358">
        <v>0</v>
      </c>
      <c r="P935" s="358">
        <v>0</v>
      </c>
      <c r="Q935" s="358">
        <v>0</v>
      </c>
      <c r="R935" s="358">
        <v>0</v>
      </c>
      <c r="S935" s="358">
        <v>0</v>
      </c>
      <c r="T935" s="35">
        <f>COUNTIF(M935:S935,"&gt;0")</f>
        <v>1</v>
      </c>
      <c r="V935">
        <f t="shared" si="42"/>
        <v>1</v>
      </c>
      <c r="W935" s="35">
        <f t="shared" si="43"/>
        <v>0</v>
      </c>
      <c r="X935">
        <f t="shared" si="44"/>
        <v>0</v>
      </c>
    </row>
    <row r="936" spans="1:24" ht="15.75" x14ac:dyDescent="0.25">
      <c r="A936" t="str">
        <f>B936&amp;" "&amp;C936</f>
        <v>Clarke MacArthur</v>
      </c>
      <c r="B936" t="str">
        <f>RIGHT(D936,(LEN(D936)-1)-SEARCH(",",D936,1))</f>
        <v>Clarke</v>
      </c>
      <c r="C936" t="str">
        <f>LEFT(D936,SEARCH(",",D936,1)-1)</f>
        <v>MacArthur</v>
      </c>
      <c r="D936" s="39" t="s">
        <v>1543</v>
      </c>
      <c r="E936" s="30" t="s">
        <v>27</v>
      </c>
      <c r="F936" s="35" t="s">
        <v>390</v>
      </c>
      <c r="G936" s="9" t="s">
        <v>2613</v>
      </c>
      <c r="H936" s="9" t="s">
        <v>383</v>
      </c>
      <c r="I936" s="9">
        <v>34</v>
      </c>
      <c r="J936" s="35">
        <f>VALUE(COUNTIF(Validation!$A$2:$H$47,D936))</f>
        <v>0</v>
      </c>
      <c r="K936" s="361">
        <f>IF(OR(M936="RFA",M936="UFA",M936="",M936=0),0,M936)</f>
        <v>4650000</v>
      </c>
      <c r="L936" s="361">
        <f>IF(OR(N936="RFA",N936="UFA",N936="",N936=0),0,N936)</f>
        <v>0</v>
      </c>
      <c r="M936" s="358">
        <v>4650000</v>
      </c>
      <c r="N936" s="358" t="s">
        <v>7</v>
      </c>
      <c r="O936" s="358">
        <v>0</v>
      </c>
      <c r="P936" s="358">
        <v>0</v>
      </c>
      <c r="Q936" s="358">
        <v>0</v>
      </c>
      <c r="R936" s="358">
        <v>0</v>
      </c>
      <c r="S936" s="358">
        <v>0</v>
      </c>
      <c r="T936" s="35">
        <f>COUNTIF(M936:S936,"&gt;0")</f>
        <v>1</v>
      </c>
      <c r="V936">
        <f t="shared" si="42"/>
        <v>1</v>
      </c>
      <c r="W936" s="35">
        <f t="shared" si="43"/>
        <v>0</v>
      </c>
      <c r="X936">
        <f t="shared" si="44"/>
        <v>0</v>
      </c>
    </row>
    <row r="937" spans="1:24" ht="15.75" x14ac:dyDescent="0.25">
      <c r="A937" t="str">
        <f>B937&amp;" "&amp;C937</f>
        <v>Nikita Zaitsev</v>
      </c>
      <c r="B937" t="str">
        <f>RIGHT(D937,(LEN(D937)-1)-SEARCH(",",D937,1))</f>
        <v>Nikita</v>
      </c>
      <c r="C937" t="str">
        <f>LEFT(D937,SEARCH(",",D937,1)-1)</f>
        <v>Zaitsev</v>
      </c>
      <c r="D937" s="39" t="s">
        <v>1628</v>
      </c>
      <c r="E937" s="30" t="s">
        <v>27</v>
      </c>
      <c r="F937" s="35" t="s">
        <v>390</v>
      </c>
      <c r="G937" s="9" t="s">
        <v>2617</v>
      </c>
      <c r="H937" s="9" t="s">
        <v>2612</v>
      </c>
      <c r="I937" s="9">
        <v>27</v>
      </c>
      <c r="J937" s="35">
        <f>VALUE(COUNTIF(Validation!$A$2:$H$47,D937))</f>
        <v>0</v>
      </c>
      <c r="K937" s="361">
        <f>IF(OR(M937="RFA",M937="UFA",M937="",M937=0),0,M937)</f>
        <v>4500000</v>
      </c>
      <c r="L937" s="361">
        <f>IF(OR(N937="RFA",N937="UFA",N937="",N937=0),0,N937)</f>
        <v>4500000</v>
      </c>
      <c r="M937" s="358">
        <v>4500000</v>
      </c>
      <c r="N937" s="358">
        <v>4500000</v>
      </c>
      <c r="O937" s="358">
        <v>4500000</v>
      </c>
      <c r="P937" s="358">
        <v>4500000</v>
      </c>
      <c r="Q937" s="358">
        <v>4500000</v>
      </c>
      <c r="R937" s="358" t="s">
        <v>7</v>
      </c>
      <c r="S937" s="358">
        <v>0</v>
      </c>
      <c r="T937" s="35">
        <f>COUNTIF(M937:S937,"&gt;0")</f>
        <v>5</v>
      </c>
      <c r="V937">
        <f t="shared" si="42"/>
        <v>1</v>
      </c>
      <c r="W937" s="35">
        <f t="shared" si="43"/>
        <v>0</v>
      </c>
      <c r="X937">
        <f t="shared" si="44"/>
        <v>1</v>
      </c>
    </row>
    <row r="938" spans="1:24" ht="15.75" x14ac:dyDescent="0.25">
      <c r="A938" t="str">
        <f>B938&amp;" "&amp;C938</f>
        <v>Mikkel Boedker</v>
      </c>
      <c r="B938" t="str">
        <f>RIGHT(D938,(LEN(D938)-1)-SEARCH(",",D938,1))</f>
        <v>Mikkel</v>
      </c>
      <c r="C938" t="str">
        <f>LEFT(D938,SEARCH(",",D938,1)-1)</f>
        <v>Boedker</v>
      </c>
      <c r="D938" s="39" t="s">
        <v>1544</v>
      </c>
      <c r="E938" s="30" t="s">
        <v>27</v>
      </c>
      <c r="F938" s="35">
        <v>0</v>
      </c>
      <c r="G938" s="9" t="s">
        <v>2615</v>
      </c>
      <c r="H938" s="9" t="s">
        <v>2612</v>
      </c>
      <c r="I938" s="9">
        <v>29</v>
      </c>
      <c r="J938" s="35">
        <f>VALUE(COUNTIF(Validation!$A$2:$H$47,D938))</f>
        <v>0</v>
      </c>
      <c r="K938" s="361">
        <f>IF(OR(M938="RFA",M938="UFA",M938="",M938=0),0,M938)</f>
        <v>4000000</v>
      </c>
      <c r="L938" s="361">
        <f>IF(OR(N938="RFA",N938="UFA",N938="",N938=0),0,N938)</f>
        <v>0</v>
      </c>
      <c r="M938" s="358">
        <v>4000000</v>
      </c>
      <c r="N938" s="358" t="s">
        <v>7</v>
      </c>
      <c r="O938" s="358">
        <v>0</v>
      </c>
      <c r="P938" s="358">
        <v>0</v>
      </c>
      <c r="Q938" s="358">
        <v>0</v>
      </c>
      <c r="R938" s="358">
        <v>0</v>
      </c>
      <c r="S938" s="358">
        <v>0</v>
      </c>
      <c r="T938" s="35">
        <f>COUNTIF(M938:S938,"&gt;0")</f>
        <v>1</v>
      </c>
      <c r="V938">
        <f t="shared" si="42"/>
        <v>1</v>
      </c>
      <c r="W938" s="35">
        <f t="shared" si="43"/>
        <v>0</v>
      </c>
      <c r="X938">
        <f t="shared" si="44"/>
        <v>0</v>
      </c>
    </row>
    <row r="939" spans="1:24" ht="15.75" x14ac:dyDescent="0.25">
      <c r="A939" t="str">
        <f>B939&amp;" "&amp;C939</f>
        <v>Ron Hainsey</v>
      </c>
      <c r="B939" t="str">
        <f>RIGHT(D939,(LEN(D939)-1)-SEARCH(",",D939,1))</f>
        <v>Ron</v>
      </c>
      <c r="C939" t="str">
        <f>LEFT(D939,SEARCH(",",D939,1)-1)</f>
        <v>Hainsey</v>
      </c>
      <c r="D939" s="39" t="s">
        <v>1629</v>
      </c>
      <c r="E939" s="30" t="s">
        <v>27</v>
      </c>
      <c r="F939" s="35" t="s">
        <v>2780</v>
      </c>
      <c r="G939" s="9" t="s">
        <v>2617</v>
      </c>
      <c r="H939" s="9" t="s">
        <v>2612</v>
      </c>
      <c r="I939" s="9">
        <v>38</v>
      </c>
      <c r="J939" s="35">
        <f>VALUE(COUNTIF(Validation!$A$2:$H$47,D939))</f>
        <v>0</v>
      </c>
      <c r="K939" s="361">
        <f>IF(OR(M939="RFA",M939="UFA",M939="",M939=0),0,M939)</f>
        <v>3500000</v>
      </c>
      <c r="L939" s="361">
        <f>IF(OR(N939="RFA",N939="UFA",N939="",N939=0),0,N939)</f>
        <v>0</v>
      </c>
      <c r="M939" s="358">
        <v>3500000</v>
      </c>
      <c r="N939" s="358" t="s">
        <v>7</v>
      </c>
      <c r="O939" s="358">
        <v>0</v>
      </c>
      <c r="P939" s="358">
        <v>0</v>
      </c>
      <c r="Q939" s="358">
        <v>0</v>
      </c>
      <c r="R939" s="358">
        <v>0</v>
      </c>
      <c r="S939" s="358">
        <v>0</v>
      </c>
      <c r="T939" s="35">
        <f>COUNTIF(M939:S939,"&gt;0")</f>
        <v>1</v>
      </c>
      <c r="V939">
        <f t="shared" si="42"/>
        <v>1</v>
      </c>
      <c r="W939" s="35">
        <f t="shared" si="43"/>
        <v>0</v>
      </c>
      <c r="X939">
        <f t="shared" si="44"/>
        <v>0</v>
      </c>
    </row>
    <row r="940" spans="1:24" ht="15.75" x14ac:dyDescent="0.25">
      <c r="A940" t="str">
        <f>B940&amp;" "&amp;C940</f>
        <v>Brady Tkachuk</v>
      </c>
      <c r="B940" t="str">
        <f>RIGHT(D940,(LEN(D940)-1)-SEARCH(",",D940,1))</f>
        <v>Brady</v>
      </c>
      <c r="C940" t="str">
        <f>LEFT(D940,SEARCH(",",D940,1)-1)</f>
        <v>Tkachuk</v>
      </c>
      <c r="D940" s="39" t="s">
        <v>1558</v>
      </c>
      <c r="E940" s="30" t="s">
        <v>27</v>
      </c>
      <c r="F940" s="35" t="s">
        <v>395</v>
      </c>
      <c r="G940" s="35" t="s">
        <v>2623</v>
      </c>
      <c r="H940" s="35" t="s">
        <v>2612</v>
      </c>
      <c r="I940" s="35">
        <v>19</v>
      </c>
      <c r="J940" s="35">
        <f>VALUE(COUNTIF(Validation!$A$2:$H$47,D940))</f>
        <v>0</v>
      </c>
      <c r="K940" s="361">
        <f>IF(OR(M940="RFA",M940="UFA",M940="",M940=0),0,M940)</f>
        <v>3425000</v>
      </c>
      <c r="L940" s="361">
        <f>IF(OR(N940="RFA",N940="UFA",N940="",N940=0),0,N940)</f>
        <v>3425000</v>
      </c>
      <c r="M940" s="358">
        <v>3425000</v>
      </c>
      <c r="N940" s="358">
        <v>3425000</v>
      </c>
      <c r="O940" s="358" t="s">
        <v>8</v>
      </c>
      <c r="P940" s="358">
        <v>0</v>
      </c>
      <c r="Q940" s="358">
        <v>0</v>
      </c>
      <c r="R940" s="358">
        <v>0</v>
      </c>
      <c r="S940" s="358">
        <v>0</v>
      </c>
      <c r="T940" s="35">
        <f>COUNTIF(M940:S940,"&gt;0")</f>
        <v>2</v>
      </c>
      <c r="V940">
        <f t="shared" si="42"/>
        <v>1</v>
      </c>
      <c r="W940" s="35">
        <f t="shared" si="43"/>
        <v>1</v>
      </c>
      <c r="X940">
        <f t="shared" si="44"/>
        <v>1</v>
      </c>
    </row>
    <row r="941" spans="1:24" ht="15.75" x14ac:dyDescent="0.25">
      <c r="A941" t="str">
        <f>B941&amp;" "&amp;C941</f>
        <v>Zack Smith</v>
      </c>
      <c r="B941" t="str">
        <f>RIGHT(D941,(LEN(D941)-1)-SEARCH(",",D941,1))</f>
        <v>Zack</v>
      </c>
      <c r="C941" t="str">
        <f>LEFT(D941,SEARCH(",",D941,1)-1)</f>
        <v>Smith</v>
      </c>
      <c r="D941" s="39" t="s">
        <v>1545</v>
      </c>
      <c r="E941" s="30" t="s">
        <v>27</v>
      </c>
      <c r="F941" s="35" t="s">
        <v>390</v>
      </c>
      <c r="G941" s="35" t="s">
        <v>2623</v>
      </c>
      <c r="H941" s="35" t="s">
        <v>2612</v>
      </c>
      <c r="I941" s="35">
        <v>31</v>
      </c>
      <c r="J941" s="35">
        <f>VALUE(COUNTIF(Validation!$A$2:$H$47,D941))</f>
        <v>0</v>
      </c>
      <c r="K941" s="361">
        <f>IF(OR(M941="RFA",M941="UFA",M941="",M941=0),0,M941)</f>
        <v>3250000</v>
      </c>
      <c r="L941" s="361">
        <f>IF(OR(N941="RFA",N941="UFA",N941="",N941=0),0,N941)</f>
        <v>3250000</v>
      </c>
      <c r="M941" s="358">
        <v>3250000</v>
      </c>
      <c r="N941" s="358">
        <v>3250000</v>
      </c>
      <c r="O941" s="358" t="s">
        <v>7</v>
      </c>
      <c r="P941" s="358">
        <v>0</v>
      </c>
      <c r="Q941" s="358">
        <v>0</v>
      </c>
      <c r="R941" s="358">
        <v>0</v>
      </c>
      <c r="S941" s="358">
        <v>0</v>
      </c>
      <c r="T941" s="35">
        <f>COUNTIF(M941:S941,"&gt;0")</f>
        <v>2</v>
      </c>
      <c r="V941">
        <f t="shared" si="42"/>
        <v>1</v>
      </c>
      <c r="W941" s="35">
        <f t="shared" si="43"/>
        <v>0</v>
      </c>
      <c r="X941">
        <f t="shared" si="44"/>
        <v>1</v>
      </c>
    </row>
    <row r="942" spans="1:24" ht="15.75" x14ac:dyDescent="0.25">
      <c r="A942" t="str">
        <f>B942&amp;" "&amp;C942</f>
        <v>Jean-Gabriel Pageau</v>
      </c>
      <c r="B942" t="str">
        <f>RIGHT(D942,(LEN(D942)-1)-SEARCH(",",D942,1))</f>
        <v>Jean-Gabriel</v>
      </c>
      <c r="C942" t="str">
        <f>LEFT(D942,SEARCH(",",D942,1)-1)</f>
        <v>Pageau</v>
      </c>
      <c r="D942" s="39" t="s">
        <v>1546</v>
      </c>
      <c r="E942" s="30" t="s">
        <v>27</v>
      </c>
      <c r="F942" s="35">
        <v>0</v>
      </c>
      <c r="G942" s="9" t="s">
        <v>73</v>
      </c>
      <c r="H942" s="9" t="s">
        <v>2612</v>
      </c>
      <c r="I942" s="9">
        <v>26</v>
      </c>
      <c r="J942" s="35">
        <f>VALUE(COUNTIF(Validation!$A$2:$H$47,D942))</f>
        <v>0</v>
      </c>
      <c r="K942" s="361">
        <f>IF(OR(M942="RFA",M942="UFA",M942="",M942=0),0,M942)</f>
        <v>3100000</v>
      </c>
      <c r="L942" s="361">
        <f>IF(OR(N942="RFA",N942="UFA",N942="",N942=0),0,N942)</f>
        <v>0</v>
      </c>
      <c r="M942" s="358">
        <v>3100000</v>
      </c>
      <c r="N942" s="358" t="s">
        <v>7</v>
      </c>
      <c r="O942" s="358">
        <v>0</v>
      </c>
      <c r="P942" s="358">
        <v>0</v>
      </c>
      <c r="Q942" s="358">
        <v>0</v>
      </c>
      <c r="R942" s="358">
        <v>0</v>
      </c>
      <c r="S942" s="358">
        <v>0</v>
      </c>
      <c r="T942" s="35">
        <f>COUNTIF(M942:S942,"&gt;0")</f>
        <v>1</v>
      </c>
      <c r="V942">
        <f t="shared" si="42"/>
        <v>1</v>
      </c>
      <c r="W942" s="35">
        <f t="shared" si="43"/>
        <v>0</v>
      </c>
      <c r="X942">
        <f t="shared" si="44"/>
        <v>0</v>
      </c>
    </row>
    <row r="943" spans="1:24" ht="15.75" x14ac:dyDescent="0.25">
      <c r="A943" t="str">
        <f>B943&amp;" "&amp;C943</f>
        <v>Chris Tierney</v>
      </c>
      <c r="B943" t="str">
        <f>RIGHT(D943,(LEN(D943)-1)-SEARCH(",",D943,1))</f>
        <v>Chris</v>
      </c>
      <c r="C943" t="str">
        <f>LEFT(D943,SEARCH(",",D943,1)-1)</f>
        <v>Tierney</v>
      </c>
      <c r="D943" s="39" t="s">
        <v>1547</v>
      </c>
      <c r="E943" s="30" t="s">
        <v>27</v>
      </c>
      <c r="F943" s="35">
        <v>0</v>
      </c>
      <c r="G943" s="35" t="s">
        <v>73</v>
      </c>
      <c r="H943" s="35" t="s">
        <v>2612</v>
      </c>
      <c r="I943" s="35">
        <v>25</v>
      </c>
      <c r="J943" s="35">
        <f>VALUE(COUNTIF(Validation!$A$2:$H$47,D943))</f>
        <v>0</v>
      </c>
      <c r="K943" s="361">
        <f>IF(OR(M943="RFA",M943="UFA",M943="",M943=0),0,M943)</f>
        <v>2937500</v>
      </c>
      <c r="L943" s="361">
        <f>IF(OR(N943="RFA",N943="UFA",N943="",N943=0),0,N943)</f>
        <v>0</v>
      </c>
      <c r="M943" s="358">
        <v>2937500</v>
      </c>
      <c r="N943" s="358" t="s">
        <v>8</v>
      </c>
      <c r="O943" s="358">
        <v>0</v>
      </c>
      <c r="P943" s="358">
        <v>0</v>
      </c>
      <c r="Q943" s="358">
        <v>0</v>
      </c>
      <c r="R943" s="358">
        <v>0</v>
      </c>
      <c r="S943" s="358">
        <v>0</v>
      </c>
      <c r="T943" s="35">
        <f>COUNTIF(M943:S943,"&gt;0")</f>
        <v>1</v>
      </c>
      <c r="V943">
        <f t="shared" si="42"/>
        <v>1</v>
      </c>
      <c r="W943" s="35">
        <f t="shared" si="43"/>
        <v>0</v>
      </c>
      <c r="X943">
        <f t="shared" si="44"/>
        <v>0</v>
      </c>
    </row>
    <row r="944" spans="1:24" ht="15.75" x14ac:dyDescent="0.25">
      <c r="A944" t="str">
        <f>B944&amp;" "&amp;C944</f>
        <v>Anders Nilsson</v>
      </c>
      <c r="B944" t="str">
        <f>RIGHT(D944,(LEN(D944)-1)-SEARCH(",",D944,1))</f>
        <v>Anders</v>
      </c>
      <c r="C944" t="str">
        <f>LEFT(D944,SEARCH(",",D944,1)-1)</f>
        <v>Nilsson</v>
      </c>
      <c r="D944" s="39" t="s">
        <v>2449</v>
      </c>
      <c r="E944" s="30" t="s">
        <v>27</v>
      </c>
      <c r="F944" s="35">
        <v>0</v>
      </c>
      <c r="G944" s="35" t="s">
        <v>128</v>
      </c>
      <c r="H944" s="35" t="s">
        <v>2612</v>
      </c>
      <c r="I944" s="35">
        <v>29</v>
      </c>
      <c r="J944" s="35">
        <f>VALUE(COUNTIF(Validation!$A$2:$H$47,D944))</f>
        <v>0</v>
      </c>
      <c r="K944" s="361">
        <f>IF(OR(M944="RFA",M944="UFA",M944="",M944=0),0,M944)</f>
        <v>2600000</v>
      </c>
      <c r="L944" s="361">
        <f>IF(OR(N944="RFA",N944="UFA",N944="",N944=0),0,N944)</f>
        <v>2600000</v>
      </c>
      <c r="M944" s="358">
        <v>2600000</v>
      </c>
      <c r="N944" s="358">
        <v>2600000</v>
      </c>
      <c r="O944" s="358" t="s">
        <v>7</v>
      </c>
      <c r="P944" s="358">
        <v>0</v>
      </c>
      <c r="Q944" s="358">
        <v>0</v>
      </c>
      <c r="R944" s="358">
        <v>0</v>
      </c>
      <c r="S944" s="358">
        <v>0</v>
      </c>
      <c r="T944" s="35">
        <f>COUNTIF(M944:S944,"&gt;0")</f>
        <v>2</v>
      </c>
      <c r="V944">
        <f t="shared" si="42"/>
        <v>1</v>
      </c>
      <c r="W944" s="35">
        <f t="shared" si="43"/>
        <v>0</v>
      </c>
      <c r="X944">
        <f t="shared" si="44"/>
        <v>1</v>
      </c>
    </row>
    <row r="945" spans="1:24" ht="15.75" x14ac:dyDescent="0.25">
      <c r="A945" t="str">
        <f>B945&amp;" "&amp;C945</f>
        <v>Mike Condon</v>
      </c>
      <c r="B945" t="str">
        <f>RIGHT(D945,(LEN(D945)-1)-SEARCH(",",D945,1))</f>
        <v>Mike</v>
      </c>
      <c r="C945" t="str">
        <f>LEFT(D945,SEARCH(",",D945,1)-1)</f>
        <v>Condon</v>
      </c>
      <c r="D945" s="39" t="s">
        <v>1557</v>
      </c>
      <c r="E945" s="30" t="s">
        <v>27</v>
      </c>
      <c r="F945" s="35">
        <v>0</v>
      </c>
      <c r="G945" s="35" t="s">
        <v>128</v>
      </c>
      <c r="H945" s="35" t="s">
        <v>2612</v>
      </c>
      <c r="I945" s="35">
        <v>29</v>
      </c>
      <c r="J945" s="35">
        <f>VALUE(COUNTIF(Validation!$A$2:$H$47,D945))</f>
        <v>0</v>
      </c>
      <c r="K945" s="361">
        <f>IF(OR(M945="RFA",M945="UFA",M945="",M945=0),0,M945)</f>
        <v>2400000</v>
      </c>
      <c r="L945" s="361">
        <f>IF(OR(N945="RFA",N945="UFA",N945="",N945=0),0,N945)</f>
        <v>0</v>
      </c>
      <c r="M945" s="358">
        <v>2400000</v>
      </c>
      <c r="N945" s="358" t="s">
        <v>7</v>
      </c>
      <c r="O945" s="358">
        <v>0</v>
      </c>
      <c r="P945" s="358">
        <v>0</v>
      </c>
      <c r="Q945" s="358">
        <v>0</v>
      </c>
      <c r="R945" s="358">
        <v>0</v>
      </c>
      <c r="S945" s="358">
        <v>0</v>
      </c>
      <c r="T945" s="35">
        <f>COUNTIF(M945:S945,"&gt;0")</f>
        <v>1</v>
      </c>
      <c r="V945">
        <f t="shared" si="42"/>
        <v>1</v>
      </c>
      <c r="W945" s="35">
        <f t="shared" si="43"/>
        <v>0</v>
      </c>
      <c r="X945">
        <f t="shared" si="44"/>
        <v>0</v>
      </c>
    </row>
    <row r="946" spans="1:24" ht="15.75" x14ac:dyDescent="0.25">
      <c r="A946" t="str">
        <f>B946&amp;" "&amp;C946</f>
        <v>Connor Brown</v>
      </c>
      <c r="B946" t="str">
        <f>RIGHT(D946,(LEN(D946)-1)-SEARCH(",",D946,1))</f>
        <v>Connor</v>
      </c>
      <c r="C946" t="str">
        <f>LEFT(D946,SEARCH(",",D946,1)-1)</f>
        <v>Brown</v>
      </c>
      <c r="D946" s="39" t="s">
        <v>1619</v>
      </c>
      <c r="E946" s="30" t="s">
        <v>27</v>
      </c>
      <c r="F946" s="35">
        <v>0</v>
      </c>
      <c r="G946" s="9" t="s">
        <v>2615</v>
      </c>
      <c r="H946" s="9" t="s">
        <v>2612</v>
      </c>
      <c r="I946" s="9">
        <v>25</v>
      </c>
      <c r="J946" s="35">
        <f>VALUE(COUNTIF(Validation!$A$2:$H$47,D946))</f>
        <v>0</v>
      </c>
      <c r="K946" s="361">
        <f>IF(OR(M946="RFA",M946="UFA",M946="",M946=0),0,M946)</f>
        <v>2100000</v>
      </c>
      <c r="L946" s="361">
        <f>IF(OR(N946="RFA",N946="UFA",N946="",N946=0),0,N946)</f>
        <v>0</v>
      </c>
      <c r="M946" s="358">
        <v>2100000</v>
      </c>
      <c r="N946" s="358" t="s">
        <v>8</v>
      </c>
      <c r="O946" s="358">
        <v>0</v>
      </c>
      <c r="P946" s="358">
        <v>0</v>
      </c>
      <c r="Q946" s="358">
        <v>0</v>
      </c>
      <c r="R946" s="358">
        <v>0</v>
      </c>
      <c r="S946" s="358">
        <v>0</v>
      </c>
      <c r="T946" s="35">
        <f>COUNTIF(M946:S946,"&gt;0")</f>
        <v>1</v>
      </c>
      <c r="V946">
        <f t="shared" si="42"/>
        <v>1</v>
      </c>
      <c r="W946" s="35">
        <f t="shared" si="43"/>
        <v>0</v>
      </c>
      <c r="X946">
        <f t="shared" si="44"/>
        <v>0</v>
      </c>
    </row>
    <row r="947" spans="1:24" ht="15.75" x14ac:dyDescent="0.25">
      <c r="A947" t="str">
        <f>B947&amp;" "&amp;C947</f>
        <v>Anthony Duclair</v>
      </c>
      <c r="B947" t="str">
        <f>RIGHT(D947,(LEN(D947)-1)-SEARCH(",",D947,1))</f>
        <v>Anthony</v>
      </c>
      <c r="C947" t="str">
        <f>LEFT(D947,SEARCH(",",D947,1)-1)</f>
        <v>Duclair</v>
      </c>
      <c r="D947" s="39" t="s">
        <v>1703</v>
      </c>
      <c r="E947" s="30" t="s">
        <v>27</v>
      </c>
      <c r="F947" s="35">
        <v>0</v>
      </c>
      <c r="G947" s="35" t="s">
        <v>2615</v>
      </c>
      <c r="H947" s="35" t="s">
        <v>2612</v>
      </c>
      <c r="I947" s="35">
        <v>23</v>
      </c>
      <c r="J947" s="35">
        <f>VALUE(COUNTIF(Validation!$A$2:$H$47,D947))</f>
        <v>0</v>
      </c>
      <c r="K947" s="361">
        <f>IF(OR(M947="RFA",M947="UFA",M947="",M947=0),0,M947)</f>
        <v>1650000</v>
      </c>
      <c r="L947" s="361">
        <f>IF(OR(N947="RFA",N947="UFA",N947="",N947=0),0,N947)</f>
        <v>0</v>
      </c>
      <c r="M947" s="358">
        <v>1650000</v>
      </c>
      <c r="N947" s="358" t="s">
        <v>8</v>
      </c>
      <c r="O947" s="358">
        <v>0</v>
      </c>
      <c r="P947" s="358">
        <v>0</v>
      </c>
      <c r="Q947" s="358">
        <v>0</v>
      </c>
      <c r="R947" s="358">
        <v>0</v>
      </c>
      <c r="S947" s="358">
        <v>0</v>
      </c>
      <c r="T947" s="35">
        <f>COUNTIF(M947:S947,"&gt;0")</f>
        <v>1</v>
      </c>
      <c r="V947">
        <f t="shared" si="42"/>
        <v>1</v>
      </c>
      <c r="W947" s="35">
        <f t="shared" si="43"/>
        <v>0</v>
      </c>
      <c r="X947">
        <f t="shared" si="44"/>
        <v>0</v>
      </c>
    </row>
    <row r="948" spans="1:24" ht="15.75" x14ac:dyDescent="0.25">
      <c r="A948" t="str">
        <f>B948&amp;" "&amp;C948</f>
        <v>Joshua Norris</v>
      </c>
      <c r="B948" t="str">
        <f>RIGHT(D948,(LEN(D948)-1)-SEARCH(",",D948,1))</f>
        <v>Joshua</v>
      </c>
      <c r="C948" t="str">
        <f>LEFT(D948,SEARCH(",",D948,1)-1)</f>
        <v>Norris</v>
      </c>
      <c r="D948" s="39" t="s">
        <v>2870</v>
      </c>
      <c r="E948" s="30" t="s">
        <v>27</v>
      </c>
      <c r="F948" s="35" t="s">
        <v>395</v>
      </c>
      <c r="G948" s="9" t="s">
        <v>73</v>
      </c>
      <c r="H948" s="9" t="s">
        <v>2619</v>
      </c>
      <c r="I948" s="9">
        <v>20</v>
      </c>
      <c r="J948" s="35">
        <f>VALUE(COUNTIF(Validation!$A$2:$H$47,D948))</f>
        <v>0</v>
      </c>
      <c r="K948" s="361">
        <f>IF(OR(M948="RFA",M948="UFA",M948="",M948=0),0,M948)</f>
        <v>1633333</v>
      </c>
      <c r="L948" s="361">
        <f>IF(OR(N948="RFA",N948="UFA",N948="",N948=0),0,N948)</f>
        <v>1633333</v>
      </c>
      <c r="M948" s="358">
        <v>1633333</v>
      </c>
      <c r="N948" s="358">
        <v>1633333</v>
      </c>
      <c r="O948" s="358">
        <v>1633333</v>
      </c>
      <c r="P948" s="358" t="s">
        <v>8</v>
      </c>
      <c r="Q948" s="358">
        <v>0</v>
      </c>
      <c r="R948" s="358">
        <v>0</v>
      </c>
      <c r="S948" s="358">
        <v>0</v>
      </c>
      <c r="T948" s="35">
        <f>COUNTIF(M948:S948,"&gt;0")</f>
        <v>3</v>
      </c>
      <c r="V948">
        <f t="shared" si="42"/>
        <v>1</v>
      </c>
      <c r="W948" s="35">
        <f t="shared" si="43"/>
        <v>1</v>
      </c>
      <c r="X948">
        <f t="shared" si="44"/>
        <v>1</v>
      </c>
    </row>
    <row r="949" spans="1:24" ht="15.75" x14ac:dyDescent="0.25">
      <c r="A949" t="str">
        <f>B949&amp;" "&amp;C949</f>
        <v>Logan Brown</v>
      </c>
      <c r="B949" t="str">
        <f>RIGHT(D949,(LEN(D949)-1)-SEARCH(",",D949,1))</f>
        <v>Logan</v>
      </c>
      <c r="C949" t="str">
        <f>LEFT(D949,SEARCH(",",D949,1)-1)</f>
        <v>Brown</v>
      </c>
      <c r="D949" s="39" t="s">
        <v>1559</v>
      </c>
      <c r="E949" s="30" t="s">
        <v>27</v>
      </c>
      <c r="F949" s="35" t="s">
        <v>395</v>
      </c>
      <c r="G949" s="9" t="s">
        <v>73</v>
      </c>
      <c r="H949" s="9" t="s">
        <v>2619</v>
      </c>
      <c r="I949" s="9">
        <v>21</v>
      </c>
      <c r="J949" s="35">
        <f>VALUE(COUNTIF(Validation!$A$2:$H$47,D949))</f>
        <v>0</v>
      </c>
      <c r="K949" s="361">
        <f>IF(OR(M949="RFA",M949="UFA",M949="",M949=0),0,M949)</f>
        <v>1573333</v>
      </c>
      <c r="L949" s="361">
        <f>IF(OR(N949="RFA",N949="UFA",N949="",N949=0),0,N949)</f>
        <v>1573333</v>
      </c>
      <c r="M949" s="358">
        <v>1573333</v>
      </c>
      <c r="N949" s="358">
        <v>1573333</v>
      </c>
      <c r="O949" s="358" t="s">
        <v>8</v>
      </c>
      <c r="P949" s="358">
        <v>0</v>
      </c>
      <c r="Q949" s="358">
        <v>0</v>
      </c>
      <c r="R949" s="358">
        <v>0</v>
      </c>
      <c r="S949" s="358">
        <v>0</v>
      </c>
      <c r="T949" s="35">
        <f>COUNTIF(M949:S949,"&gt;0")</f>
        <v>2</v>
      </c>
      <c r="V949">
        <f t="shared" si="42"/>
        <v>1</v>
      </c>
      <c r="W949" s="35">
        <f t="shared" si="43"/>
        <v>1</v>
      </c>
      <c r="X949">
        <f t="shared" si="44"/>
        <v>1</v>
      </c>
    </row>
    <row r="950" spans="1:24" ht="15.75" x14ac:dyDescent="0.25">
      <c r="A950" t="str">
        <f>B950&amp;" "&amp;C950</f>
        <v>Max Veronneau</v>
      </c>
      <c r="B950" t="str">
        <f>RIGHT(D950,(LEN(D950)-1)-SEARCH(",",D950,1))</f>
        <v>Max</v>
      </c>
      <c r="C950" t="str">
        <f>LEFT(D950,SEARCH(",",D950,1)-1)</f>
        <v>Veronneau</v>
      </c>
      <c r="D950" s="39" t="s">
        <v>2868</v>
      </c>
      <c r="E950" s="30" t="s">
        <v>27</v>
      </c>
      <c r="F950" s="35" t="s">
        <v>395</v>
      </c>
      <c r="G950" s="35" t="s">
        <v>2611</v>
      </c>
      <c r="H950" s="35" t="s">
        <v>2612</v>
      </c>
      <c r="I950" s="35">
        <v>23</v>
      </c>
      <c r="J950" s="35">
        <f>VALUE(COUNTIF(Validation!$A$2:$H$47,D950))</f>
        <v>0</v>
      </c>
      <c r="K950" s="361">
        <f>IF(OR(M950="RFA",M950="UFA",M950="",M950=0),0,M950)</f>
        <v>1350000</v>
      </c>
      <c r="L950" s="361">
        <f>IF(OR(N950="RFA",N950="UFA",N950="",N950=0),0,N950)</f>
        <v>0</v>
      </c>
      <c r="M950" s="358">
        <v>1350000</v>
      </c>
      <c r="N950" s="358" t="s">
        <v>8</v>
      </c>
      <c r="O950" s="358">
        <v>0</v>
      </c>
      <c r="P950" s="358">
        <v>0</v>
      </c>
      <c r="Q950" s="358">
        <v>0</v>
      </c>
      <c r="R950" s="358">
        <v>0</v>
      </c>
      <c r="S950" s="358">
        <v>0</v>
      </c>
      <c r="T950" s="35">
        <f>COUNTIF(M950:S950,"&gt;0")</f>
        <v>1</v>
      </c>
      <c r="V950">
        <f t="shared" si="42"/>
        <v>1</v>
      </c>
      <c r="W950" s="35">
        <f t="shared" si="43"/>
        <v>1</v>
      </c>
      <c r="X950">
        <f t="shared" si="44"/>
        <v>0</v>
      </c>
    </row>
    <row r="951" spans="1:24" ht="15.75" x14ac:dyDescent="0.25">
      <c r="A951" t="str">
        <f>B951&amp;" "&amp;C951</f>
        <v>Erik Brännström</v>
      </c>
      <c r="B951" t="str">
        <f>RIGHT(D951,(LEN(D951)-1)-SEARCH(",",D951,1))</f>
        <v>Erik</v>
      </c>
      <c r="C951" t="str">
        <f>LEFT(D951,SEARCH(",",D951,1)-1)</f>
        <v>Brännström</v>
      </c>
      <c r="D951" s="39" t="s">
        <v>2492</v>
      </c>
      <c r="E951" s="30" t="s">
        <v>27</v>
      </c>
      <c r="F951" s="35" t="s">
        <v>395</v>
      </c>
      <c r="G951" s="9" t="s">
        <v>2618</v>
      </c>
      <c r="H951" s="9" t="s">
        <v>2619</v>
      </c>
      <c r="I951" s="9">
        <v>19</v>
      </c>
      <c r="J951" s="35">
        <f>VALUE(COUNTIF(Validation!$A$2:$H$47,D951))</f>
        <v>0</v>
      </c>
      <c r="K951" s="361">
        <f>IF(OR(M951="RFA",M951="UFA",M951="",M951=0),0,M951)</f>
        <v>1313333</v>
      </c>
      <c r="L951" s="361">
        <f>IF(OR(N951="RFA",N951="UFA",N951="",N951=0),0,N951)</f>
        <v>1313333</v>
      </c>
      <c r="M951" s="358">
        <v>1313333</v>
      </c>
      <c r="N951" s="358">
        <v>1313333</v>
      </c>
      <c r="O951" s="358">
        <v>1313333</v>
      </c>
      <c r="P951" s="358" t="s">
        <v>8</v>
      </c>
      <c r="Q951" s="358">
        <v>0</v>
      </c>
      <c r="R951" s="358">
        <v>0</v>
      </c>
      <c r="S951" s="358">
        <v>0</v>
      </c>
      <c r="T951" s="35">
        <f>COUNTIF(M951:S951,"&gt;0")</f>
        <v>3</v>
      </c>
      <c r="V951">
        <f t="shared" si="42"/>
        <v>1</v>
      </c>
      <c r="W951" s="35">
        <f t="shared" si="43"/>
        <v>1</v>
      </c>
      <c r="X951">
        <f t="shared" si="44"/>
        <v>1</v>
      </c>
    </row>
    <row r="952" spans="1:24" ht="15.75" x14ac:dyDescent="0.25">
      <c r="A952" t="str">
        <f>B952&amp;" "&amp;C952</f>
        <v>Thomas Chabot</v>
      </c>
      <c r="B952" t="str">
        <f>RIGHT(D952,(LEN(D952)-1)-SEARCH(",",D952,1))</f>
        <v>Thomas</v>
      </c>
      <c r="C952" t="str">
        <f>LEFT(D952,SEARCH(",",D952,1)-1)</f>
        <v>Chabot</v>
      </c>
      <c r="D952" s="39" t="s">
        <v>1554</v>
      </c>
      <c r="E952" s="30" t="s">
        <v>27</v>
      </c>
      <c r="F952" s="35" t="s">
        <v>395</v>
      </c>
      <c r="G952" s="9" t="s">
        <v>2618</v>
      </c>
      <c r="H952" s="9" t="s">
        <v>2612</v>
      </c>
      <c r="I952" s="9">
        <v>22</v>
      </c>
      <c r="J952" s="35">
        <f>VALUE(COUNTIF(Validation!$A$2:$H$47,D952))</f>
        <v>0</v>
      </c>
      <c r="K952" s="361">
        <f>IF(OR(M952="RFA",M952="UFA",M952="",M952=0),0,M952)</f>
        <v>1223333</v>
      </c>
      <c r="L952" s="361">
        <f>IF(OR(N952="RFA",N952="UFA",N952="",N952=0),0,N952)</f>
        <v>0</v>
      </c>
      <c r="M952" s="358">
        <v>1223333</v>
      </c>
      <c r="N952" s="358" t="s">
        <v>8</v>
      </c>
      <c r="O952" s="358">
        <v>0</v>
      </c>
      <c r="P952" s="358">
        <v>0</v>
      </c>
      <c r="Q952" s="358">
        <v>0</v>
      </c>
      <c r="R952" s="358">
        <v>0</v>
      </c>
      <c r="S952" s="358">
        <v>0</v>
      </c>
      <c r="T952" s="35">
        <f>COUNTIF(M952:S952,"&gt;0")</f>
        <v>1</v>
      </c>
      <c r="V952">
        <f t="shared" si="42"/>
        <v>1</v>
      </c>
      <c r="W952" s="35">
        <f t="shared" si="43"/>
        <v>1</v>
      </c>
      <c r="X952">
        <f t="shared" si="44"/>
        <v>0</v>
      </c>
    </row>
    <row r="953" spans="1:24" ht="15.75" x14ac:dyDescent="0.25">
      <c r="A953" t="str">
        <f>B953&amp;" "&amp;C953</f>
        <v>Mark Borowiecki</v>
      </c>
      <c r="B953" t="str">
        <f>RIGHT(D953,(LEN(D953)-1)-SEARCH(",",D953,1))</f>
        <v>Mark</v>
      </c>
      <c r="C953" t="str">
        <f>LEFT(D953,SEARCH(",",D953,1)-1)</f>
        <v>Borowiecki</v>
      </c>
      <c r="D953" s="39" t="s">
        <v>1551</v>
      </c>
      <c r="E953" s="30" t="s">
        <v>27</v>
      </c>
      <c r="F953" s="35">
        <v>0</v>
      </c>
      <c r="G953" s="35" t="s">
        <v>2618</v>
      </c>
      <c r="H953" s="35" t="s">
        <v>2612</v>
      </c>
      <c r="I953" s="35">
        <v>29</v>
      </c>
      <c r="J953" s="35">
        <f>VALUE(COUNTIF(Validation!$A$2:$H$47,D953))</f>
        <v>0</v>
      </c>
      <c r="K953" s="361">
        <f>IF(OR(M953="RFA",M953="UFA",M953="",M953=0),0,M953)</f>
        <v>1200000</v>
      </c>
      <c r="L953" s="361">
        <f>IF(OR(N953="RFA",N953="UFA",N953="",N953=0),0,N953)</f>
        <v>0</v>
      </c>
      <c r="M953" s="358">
        <v>1200000</v>
      </c>
      <c r="N953" s="358" t="s">
        <v>7</v>
      </c>
      <c r="O953" s="358">
        <v>0</v>
      </c>
      <c r="P953" s="358">
        <v>0</v>
      </c>
      <c r="Q953" s="358">
        <v>0</v>
      </c>
      <c r="R953" s="358">
        <v>0</v>
      </c>
      <c r="S953" s="358">
        <v>0</v>
      </c>
      <c r="T953" s="35">
        <f>COUNTIF(M953:S953,"&gt;0")</f>
        <v>1</v>
      </c>
      <c r="V953">
        <f t="shared" si="42"/>
        <v>1</v>
      </c>
      <c r="W953" s="35">
        <f t="shared" si="43"/>
        <v>0</v>
      </c>
      <c r="X953">
        <f t="shared" si="44"/>
        <v>0</v>
      </c>
    </row>
    <row r="954" spans="1:24" ht="15.75" x14ac:dyDescent="0.25">
      <c r="A954" t="str">
        <f>B954&amp;" "&amp;C954</f>
        <v>Andrew Sturtz</v>
      </c>
      <c r="B954" t="str">
        <f>RIGHT(D954,(LEN(D954)-1)-SEARCH(",",D954,1))</f>
        <v>Andrew</v>
      </c>
      <c r="C954" t="str">
        <f>LEFT(D954,SEARCH(",",D954,1)-1)</f>
        <v>Sturtz</v>
      </c>
      <c r="D954" s="39" t="s">
        <v>1562</v>
      </c>
      <c r="E954" s="30" t="s">
        <v>27</v>
      </c>
      <c r="F954" s="35" t="s">
        <v>395</v>
      </c>
      <c r="G954" s="9" t="s">
        <v>2611</v>
      </c>
      <c r="H954" s="9" t="s">
        <v>2619</v>
      </c>
      <c r="I954" s="9">
        <v>24</v>
      </c>
      <c r="J954" s="35">
        <f>VALUE(COUNTIF(Validation!$A$2:$H$47,D954))</f>
        <v>0</v>
      </c>
      <c r="K954" s="361">
        <f>IF(OR(M954="RFA",M954="UFA",M954="",M954=0),0,M954)</f>
        <v>925000</v>
      </c>
      <c r="L954" s="361">
        <f>IF(OR(N954="RFA",N954="UFA",N954="",N954=0),0,N954)</f>
        <v>0</v>
      </c>
      <c r="M954" s="358">
        <v>925000</v>
      </c>
      <c r="N954" s="358" t="s">
        <v>8</v>
      </c>
      <c r="O954" s="358">
        <v>0</v>
      </c>
      <c r="P954" s="358">
        <v>0</v>
      </c>
      <c r="Q954" s="358">
        <v>0</v>
      </c>
      <c r="R954" s="358">
        <v>0</v>
      </c>
      <c r="S954" s="358">
        <v>0</v>
      </c>
      <c r="T954" s="35">
        <f>COUNTIF(M954:S954,"&gt;0")</f>
        <v>1</v>
      </c>
      <c r="V954">
        <f t="shared" si="42"/>
        <v>1</v>
      </c>
      <c r="W954" s="35">
        <f t="shared" si="43"/>
        <v>1</v>
      </c>
      <c r="X954">
        <f t="shared" si="44"/>
        <v>0</v>
      </c>
    </row>
    <row r="955" spans="1:24" ht="15.75" x14ac:dyDescent="0.25">
      <c r="A955" t="str">
        <f>B955&amp;" "&amp;C955</f>
        <v>Rūdolfs Balcers</v>
      </c>
      <c r="B955" t="str">
        <f>RIGHT(D955,(LEN(D955)-1)-SEARCH(",",D955,1))</f>
        <v>Rūdolfs</v>
      </c>
      <c r="C955" t="str">
        <f>LEFT(D955,SEARCH(",",D955,1)-1)</f>
        <v>Balcers</v>
      </c>
      <c r="D955" s="39" t="s">
        <v>2872</v>
      </c>
      <c r="E955" s="30" t="s">
        <v>27</v>
      </c>
      <c r="F955" s="35" t="s">
        <v>395</v>
      </c>
      <c r="G955" s="9" t="s">
        <v>2614</v>
      </c>
      <c r="H955" s="9" t="s">
        <v>2619</v>
      </c>
      <c r="I955" s="9">
        <v>22</v>
      </c>
      <c r="J955" s="35">
        <f>VALUE(COUNTIF(Validation!$A$2:$H$47,D955))</f>
        <v>0</v>
      </c>
      <c r="K955" s="361">
        <f>IF(OR(M955="RFA",M955="UFA",M955="",M955=0),0,M955)</f>
        <v>925000</v>
      </c>
      <c r="L955" s="361">
        <f>IF(OR(N955="RFA",N955="UFA",N955="",N955=0),0,N955)</f>
        <v>0</v>
      </c>
      <c r="M955" s="358">
        <v>925000</v>
      </c>
      <c r="N955" s="358" t="s">
        <v>8</v>
      </c>
      <c r="O955" s="358">
        <v>0</v>
      </c>
      <c r="P955" s="358">
        <v>0</v>
      </c>
      <c r="Q955" s="358">
        <v>0</v>
      </c>
      <c r="R955" s="358">
        <v>0</v>
      </c>
      <c r="S955" s="358">
        <v>0</v>
      </c>
      <c r="T955" s="35">
        <f>COUNTIF(M955:S955,"&gt;0")</f>
        <v>1</v>
      </c>
      <c r="V955">
        <f t="shared" si="42"/>
        <v>1</v>
      </c>
      <c r="W955" s="35">
        <f t="shared" si="43"/>
        <v>1</v>
      </c>
      <c r="X955">
        <f t="shared" si="44"/>
        <v>0</v>
      </c>
    </row>
    <row r="956" spans="1:24" ht="15.75" x14ac:dyDescent="0.25">
      <c r="A956" t="str">
        <f>B956&amp;" "&amp;C956</f>
        <v>Olle Alsing</v>
      </c>
      <c r="B956" t="str">
        <f>RIGHT(D956,(LEN(D956)-1)-SEARCH(",",D956,1))</f>
        <v>Olle</v>
      </c>
      <c r="C956" t="str">
        <f>LEFT(D956,SEARCH(",",D956,1)-1)</f>
        <v>Alsing</v>
      </c>
      <c r="D956" s="39" t="s">
        <v>2873</v>
      </c>
      <c r="E956" s="30" t="s">
        <v>27</v>
      </c>
      <c r="F956" s="35" t="s">
        <v>395</v>
      </c>
      <c r="G956" s="35" t="s">
        <v>2618</v>
      </c>
      <c r="H956" s="35" t="s">
        <v>2619</v>
      </c>
      <c r="I956" s="35">
        <v>23</v>
      </c>
      <c r="J956" s="35">
        <f>VALUE(COUNTIF(Validation!$A$2:$H$47,D956))</f>
        <v>0</v>
      </c>
      <c r="K956" s="361">
        <f>IF(OR(M956="RFA",M956="UFA",M956="",M956=0),0,M956)</f>
        <v>925000</v>
      </c>
      <c r="L956" s="361">
        <f>IF(OR(N956="RFA",N956="UFA",N956="",N956=0),0,N956)</f>
        <v>925000</v>
      </c>
      <c r="M956" s="358">
        <v>925000</v>
      </c>
      <c r="N956" s="358">
        <v>925000</v>
      </c>
      <c r="O956" s="358" t="s">
        <v>8</v>
      </c>
      <c r="P956" s="358">
        <v>0</v>
      </c>
      <c r="Q956" s="358">
        <v>0</v>
      </c>
      <c r="R956" s="358">
        <v>0</v>
      </c>
      <c r="S956" s="358">
        <v>0</v>
      </c>
      <c r="T956" s="35">
        <f>COUNTIF(M956:S956,"&gt;0")</f>
        <v>2</v>
      </c>
      <c r="V956">
        <f t="shared" si="42"/>
        <v>1</v>
      </c>
      <c r="W956" s="35">
        <f t="shared" si="43"/>
        <v>1</v>
      </c>
      <c r="X956">
        <f t="shared" si="44"/>
        <v>1</v>
      </c>
    </row>
    <row r="957" spans="1:24" ht="15.75" x14ac:dyDescent="0.25">
      <c r="A957" t="str">
        <f>B957&amp;" "&amp;C957</f>
        <v>Joey Daccord</v>
      </c>
      <c r="B957" t="str">
        <f>RIGHT(D957,(LEN(D957)-1)-SEARCH(",",D957,1))</f>
        <v>Joey</v>
      </c>
      <c r="C957" t="str">
        <f>LEFT(D957,SEARCH(",",D957,1)-1)</f>
        <v>Daccord</v>
      </c>
      <c r="D957" s="39" t="s">
        <v>2875</v>
      </c>
      <c r="E957" s="30" t="s">
        <v>27</v>
      </c>
      <c r="F957" s="35" t="s">
        <v>395</v>
      </c>
      <c r="G957" s="35" t="s">
        <v>128</v>
      </c>
      <c r="H957" s="35" t="s">
        <v>2619</v>
      </c>
      <c r="I957" s="35">
        <v>22</v>
      </c>
      <c r="J957" s="35">
        <f>VALUE(COUNTIF(Validation!$A$2:$H$47,D957))</f>
        <v>0</v>
      </c>
      <c r="K957" s="361">
        <f>IF(OR(M957="RFA",M957="UFA",M957="",M957=0),0,M957)</f>
        <v>925000</v>
      </c>
      <c r="L957" s="361">
        <f>IF(OR(N957="RFA",N957="UFA",N957="",N957=0),0,N957)</f>
        <v>0</v>
      </c>
      <c r="M957" s="358">
        <v>925000</v>
      </c>
      <c r="N957" s="358" t="s">
        <v>8</v>
      </c>
      <c r="O957" s="358">
        <v>0</v>
      </c>
      <c r="P957" s="358">
        <v>0</v>
      </c>
      <c r="Q957" s="358">
        <v>0</v>
      </c>
      <c r="R957" s="358">
        <v>0</v>
      </c>
      <c r="S957" s="358">
        <v>0</v>
      </c>
      <c r="T957" s="35">
        <f>COUNTIF(M957:S957,"&gt;0")</f>
        <v>1</v>
      </c>
      <c r="V957">
        <f t="shared" si="42"/>
        <v>1</v>
      </c>
      <c r="W957" s="35">
        <f t="shared" si="43"/>
        <v>1</v>
      </c>
      <c r="X957">
        <f t="shared" si="44"/>
        <v>0</v>
      </c>
    </row>
    <row r="958" spans="1:24" ht="15.75" x14ac:dyDescent="0.25">
      <c r="A958" t="str">
        <f>B958&amp;" "&amp;C958</f>
        <v>Filip Gustavsson</v>
      </c>
      <c r="B958" t="str">
        <f>RIGHT(D958,(LEN(D958)-1)-SEARCH(",",D958,1))</f>
        <v>Filip</v>
      </c>
      <c r="C958" t="str">
        <f>LEFT(D958,SEARCH(",",D958,1)-1)</f>
        <v>Gustavsson</v>
      </c>
      <c r="D958" s="39" t="s">
        <v>1563</v>
      </c>
      <c r="E958" s="30" t="s">
        <v>27</v>
      </c>
      <c r="F958" s="35" t="s">
        <v>395</v>
      </c>
      <c r="G958" s="9" t="s">
        <v>128</v>
      </c>
      <c r="H958" s="9" t="s">
        <v>2619</v>
      </c>
      <c r="I958" s="9">
        <v>21</v>
      </c>
      <c r="J958" s="35">
        <f>VALUE(COUNTIF(Validation!$A$2:$H$47,D958))</f>
        <v>0</v>
      </c>
      <c r="K958" s="361">
        <f>IF(OR(M958="RFA",M958="UFA",M958="",M958=0),0,M958)</f>
        <v>910833</v>
      </c>
      <c r="L958" s="361">
        <f>IF(OR(N958="RFA",N958="UFA",N958="",N958=0),0,N958)</f>
        <v>910833</v>
      </c>
      <c r="M958" s="358">
        <v>910833</v>
      </c>
      <c r="N958" s="358">
        <v>910833</v>
      </c>
      <c r="O958" s="358" t="s">
        <v>8</v>
      </c>
      <c r="P958" s="358">
        <v>0</v>
      </c>
      <c r="Q958" s="358">
        <v>0</v>
      </c>
      <c r="R958" s="358">
        <v>0</v>
      </c>
      <c r="S958" s="358">
        <v>0</v>
      </c>
      <c r="T958" s="35">
        <f>COUNTIF(M958:S958,"&gt;0")</f>
        <v>2</v>
      </c>
      <c r="V958">
        <f t="shared" si="42"/>
        <v>1</v>
      </c>
      <c r="W958" s="35">
        <f t="shared" si="43"/>
        <v>1</v>
      </c>
      <c r="X958">
        <f t="shared" si="44"/>
        <v>1</v>
      </c>
    </row>
    <row r="959" spans="1:24" ht="15.75" x14ac:dyDescent="0.25">
      <c r="A959" t="str">
        <f>B959&amp;" "&amp;C959</f>
        <v>Dylan DeMelo</v>
      </c>
      <c r="B959" t="str">
        <f>RIGHT(D959,(LEN(D959)-1)-SEARCH(",",D959,1))</f>
        <v>Dylan</v>
      </c>
      <c r="C959" t="str">
        <f>LEFT(D959,SEARCH(",",D959,1)-1)</f>
        <v>DeMelo</v>
      </c>
      <c r="D959" s="39" t="s">
        <v>1553</v>
      </c>
      <c r="E959" s="30" t="s">
        <v>27</v>
      </c>
      <c r="F959" s="35">
        <v>0</v>
      </c>
      <c r="G959" s="9" t="s">
        <v>2617</v>
      </c>
      <c r="H959" s="9" t="s">
        <v>2612</v>
      </c>
      <c r="I959" s="9">
        <v>26</v>
      </c>
      <c r="J959" s="35">
        <f>VALUE(COUNTIF(Validation!$A$2:$H$47,D959))</f>
        <v>0</v>
      </c>
      <c r="K959" s="361">
        <f>IF(OR(M959="RFA",M959="UFA",M959="",M959=0),0,M959)</f>
        <v>900000</v>
      </c>
      <c r="L959" s="361">
        <f>IF(OR(N959="RFA",N959="UFA",N959="",N959=0),0,N959)</f>
        <v>0</v>
      </c>
      <c r="M959" s="358">
        <v>900000</v>
      </c>
      <c r="N959" s="358" t="s">
        <v>7</v>
      </c>
      <c r="O959" s="358">
        <v>0</v>
      </c>
      <c r="P959" s="358">
        <v>0</v>
      </c>
      <c r="Q959" s="358">
        <v>0</v>
      </c>
      <c r="R959" s="358">
        <v>0</v>
      </c>
      <c r="S959" s="358">
        <v>0</v>
      </c>
      <c r="T959" s="35">
        <f>COUNTIF(M959:S959,"&gt;0")</f>
        <v>1</v>
      </c>
      <c r="V959">
        <f t="shared" si="42"/>
        <v>1</v>
      </c>
      <c r="W959" s="35">
        <f t="shared" si="43"/>
        <v>0</v>
      </c>
      <c r="X959">
        <f t="shared" si="44"/>
        <v>0</v>
      </c>
    </row>
    <row r="960" spans="1:24" ht="15.75" x14ac:dyDescent="0.25">
      <c r="A960" t="str">
        <f>B960&amp;" "&amp;C960</f>
        <v>Filip Chlapik</v>
      </c>
      <c r="B960" t="str">
        <f>RIGHT(D960,(LEN(D960)-1)-SEARCH(",",D960,1))</f>
        <v>Filip</v>
      </c>
      <c r="C960" t="str">
        <f>LEFT(D960,SEARCH(",",D960,1)-1)</f>
        <v>Chlapik</v>
      </c>
      <c r="D960" s="39" t="s">
        <v>1569</v>
      </c>
      <c r="E960" s="30" t="s">
        <v>27</v>
      </c>
      <c r="F960" s="35" t="s">
        <v>395</v>
      </c>
      <c r="G960" s="9" t="s">
        <v>73</v>
      </c>
      <c r="H960" s="9" t="s">
        <v>2619</v>
      </c>
      <c r="I960" s="9">
        <v>22</v>
      </c>
      <c r="J960" s="35">
        <f>VALUE(COUNTIF(Validation!$A$2:$H$47,D960))</f>
        <v>0</v>
      </c>
      <c r="K960" s="361">
        <f>IF(OR(M960="RFA",M960="UFA",M960="",M960=0),0,M960)</f>
        <v>894166</v>
      </c>
      <c r="L960" s="361">
        <f>IF(OR(N960="RFA",N960="UFA",N960="",N960=0),0,N960)</f>
        <v>0</v>
      </c>
      <c r="M960" s="358">
        <v>894166</v>
      </c>
      <c r="N960" s="358" t="s">
        <v>8</v>
      </c>
      <c r="O960" s="358">
        <v>0</v>
      </c>
      <c r="P960" s="358">
        <v>0</v>
      </c>
      <c r="Q960" s="358">
        <v>0</v>
      </c>
      <c r="R960" s="358">
        <v>0</v>
      </c>
      <c r="S960" s="358">
        <v>0</v>
      </c>
      <c r="T960" s="35">
        <f>COUNTIF(M960:S960,"&gt;0")</f>
        <v>1</v>
      </c>
      <c r="V960">
        <f t="shared" si="42"/>
        <v>1</v>
      </c>
      <c r="W960" s="35">
        <f t="shared" si="43"/>
        <v>1</v>
      </c>
      <c r="X960">
        <f t="shared" si="44"/>
        <v>0</v>
      </c>
    </row>
    <row r="961" spans="1:24" ht="15.75" x14ac:dyDescent="0.25">
      <c r="A961" t="str">
        <f>B961&amp;" "&amp;C961</f>
        <v>Alex Formenton</v>
      </c>
      <c r="B961" t="str">
        <f>RIGHT(D961,(LEN(D961)-1)-SEARCH(",",D961,1))</f>
        <v>Alex</v>
      </c>
      <c r="C961" t="str">
        <f>LEFT(D961,SEARCH(",",D961,1)-1)</f>
        <v>Formenton</v>
      </c>
      <c r="D961" s="39" t="s">
        <v>1566</v>
      </c>
      <c r="E961" s="30" t="s">
        <v>27</v>
      </c>
      <c r="F961" s="35" t="s">
        <v>395</v>
      </c>
      <c r="G961" s="9" t="s">
        <v>2613</v>
      </c>
      <c r="H961" s="9" t="s">
        <v>2619</v>
      </c>
      <c r="I961" s="9">
        <v>19</v>
      </c>
      <c r="J961" s="35">
        <f>VALUE(COUNTIF(Validation!$A$2:$H$47,D961))</f>
        <v>0</v>
      </c>
      <c r="K961" s="361">
        <f>IF(OR(M961="RFA",M961="UFA",M961="",M961=0),0,M961)</f>
        <v>888333</v>
      </c>
      <c r="L961" s="361">
        <f>IF(OR(N961="RFA",N961="UFA",N961="",N961=0),0,N961)</f>
        <v>888333</v>
      </c>
      <c r="M961" s="358">
        <v>888333</v>
      </c>
      <c r="N961" s="358">
        <v>888333</v>
      </c>
      <c r="O961" s="358">
        <v>888333</v>
      </c>
      <c r="P961" s="358" t="s">
        <v>8</v>
      </c>
      <c r="Q961" s="358">
        <v>0</v>
      </c>
      <c r="R961" s="358">
        <v>0</v>
      </c>
      <c r="S961" s="358">
        <v>0</v>
      </c>
      <c r="T961" s="35">
        <f>COUNTIF(M961:S961,"&gt;0")</f>
        <v>3</v>
      </c>
      <c r="V961">
        <f t="shared" si="42"/>
        <v>1</v>
      </c>
      <c r="W961" s="35">
        <f t="shared" si="43"/>
        <v>1</v>
      </c>
      <c r="X961">
        <f t="shared" si="44"/>
        <v>1</v>
      </c>
    </row>
    <row r="962" spans="1:24" ht="15.75" x14ac:dyDescent="0.25">
      <c r="A962" t="str">
        <f>B962&amp;" "&amp;C962</f>
        <v>Vitaly Abramov</v>
      </c>
      <c r="B962" t="str">
        <f>RIGHT(D962,(LEN(D962)-1)-SEARCH(",",D962,1))</f>
        <v>Vitaly</v>
      </c>
      <c r="C962" t="str">
        <f>LEFT(D962,SEARCH(",",D962,1)-1)</f>
        <v>Abramov</v>
      </c>
      <c r="D962" s="39" t="s">
        <v>1725</v>
      </c>
      <c r="E962" s="30" t="s">
        <v>27</v>
      </c>
      <c r="F962" s="35" t="s">
        <v>395</v>
      </c>
      <c r="G962" s="9" t="s">
        <v>2613</v>
      </c>
      <c r="H962" s="9" t="s">
        <v>2619</v>
      </c>
      <c r="I962" s="9">
        <v>21</v>
      </c>
      <c r="J962" s="35">
        <f>VALUE(COUNTIF(Validation!$A$2:$H$47,D962))</f>
        <v>0</v>
      </c>
      <c r="K962" s="361">
        <f>IF(OR(M962="RFA",M962="UFA",M962="",M962=0),0,M962)</f>
        <v>880000</v>
      </c>
      <c r="L962" s="361">
        <f>IF(OR(N962="RFA",N962="UFA",N962="",N962=0),0,N962)</f>
        <v>880000</v>
      </c>
      <c r="M962" s="358">
        <v>880000</v>
      </c>
      <c r="N962" s="358">
        <v>880000</v>
      </c>
      <c r="O962" s="358" t="s">
        <v>8</v>
      </c>
      <c r="P962" s="358">
        <v>0</v>
      </c>
      <c r="Q962" s="358">
        <v>0</v>
      </c>
      <c r="R962" s="358">
        <v>0</v>
      </c>
      <c r="S962" s="358">
        <v>0</v>
      </c>
      <c r="T962" s="35">
        <f>COUNTIF(M962:S962,"&gt;0")</f>
        <v>2</v>
      </c>
      <c r="V962">
        <f t="shared" si="42"/>
        <v>1</v>
      </c>
      <c r="W962" s="35">
        <f t="shared" si="43"/>
        <v>1</v>
      </c>
      <c r="X962">
        <f t="shared" si="44"/>
        <v>1</v>
      </c>
    </row>
    <row r="963" spans="1:24" ht="15.75" x14ac:dyDescent="0.25">
      <c r="A963" t="str">
        <f>B963&amp;" "&amp;C963</f>
        <v>Jonathan Davidsson</v>
      </c>
      <c r="B963" t="str">
        <f>RIGHT(D963,(LEN(D963)-1)-SEARCH(",",D963,1))</f>
        <v>Jonathan</v>
      </c>
      <c r="C963" t="str">
        <f>LEFT(D963,SEARCH(",",D963,1)-1)</f>
        <v>Davidsson</v>
      </c>
      <c r="D963" s="39" t="s">
        <v>1721</v>
      </c>
      <c r="E963" s="30" t="s">
        <v>27</v>
      </c>
      <c r="F963" s="35" t="s">
        <v>395</v>
      </c>
      <c r="G963" s="9" t="s">
        <v>2611</v>
      </c>
      <c r="H963" s="9" t="s">
        <v>2619</v>
      </c>
      <c r="I963" s="9">
        <v>22</v>
      </c>
      <c r="J963" s="35">
        <f>VALUE(COUNTIF(Validation!$A$2:$H$47,D963))</f>
        <v>0</v>
      </c>
      <c r="K963" s="361">
        <f>IF(OR(M963="RFA",M963="UFA",M963="",M963=0),0,M963)</f>
        <v>850000</v>
      </c>
      <c r="L963" s="361">
        <f>IF(OR(N963="RFA",N963="UFA",N963="",N963=0),0,N963)</f>
        <v>850000</v>
      </c>
      <c r="M963" s="358">
        <v>850000</v>
      </c>
      <c r="N963" s="358">
        <v>850000</v>
      </c>
      <c r="O963" s="358" t="s">
        <v>8</v>
      </c>
      <c r="P963" s="358">
        <v>0</v>
      </c>
      <c r="Q963" s="358">
        <v>0</v>
      </c>
      <c r="R963" s="358">
        <v>0</v>
      </c>
      <c r="S963" s="358">
        <v>0</v>
      </c>
      <c r="T963" s="35">
        <f>COUNTIF(M963:S963,"&gt;0")</f>
        <v>2</v>
      </c>
      <c r="V963">
        <f t="shared" ref="V963:V1026" si="45">COUNTIF($D$3:$D$1490,D963)</f>
        <v>1</v>
      </c>
      <c r="W963" s="35">
        <f t="shared" si="43"/>
        <v>1</v>
      </c>
      <c r="X963">
        <f t="shared" si="44"/>
        <v>1</v>
      </c>
    </row>
    <row r="964" spans="1:24" ht="15.75" x14ac:dyDescent="0.25">
      <c r="A964" t="str">
        <f>B964&amp;" "&amp;C964</f>
        <v>Jonathan Gruden</v>
      </c>
      <c r="B964" t="str">
        <f>RIGHT(D964,(LEN(D964)-1)-SEARCH(",",D964,1))</f>
        <v>Jonathan</v>
      </c>
      <c r="C964" t="str">
        <f>LEFT(D964,SEARCH(",",D964,1)-1)</f>
        <v>Gruden</v>
      </c>
      <c r="D964" s="39" t="s">
        <v>2871</v>
      </c>
      <c r="E964" s="30" t="s">
        <v>27</v>
      </c>
      <c r="F964" s="35" t="s">
        <v>397</v>
      </c>
      <c r="G964" s="9" t="s">
        <v>2613</v>
      </c>
      <c r="H964" s="9" t="s">
        <v>398</v>
      </c>
      <c r="I964" s="9">
        <v>19</v>
      </c>
      <c r="J964" s="35">
        <f>VALUE(COUNTIF(Validation!$A$2:$H$47,D964))</f>
        <v>0</v>
      </c>
      <c r="K964" s="361">
        <f>IF(OR(M964="RFA",M964="UFA",M964="",M964=0),0,M964)</f>
        <v>830000</v>
      </c>
      <c r="L964" s="361">
        <f>IF(OR(N964="RFA",N964="UFA",N964="",N964=0),0,N964)</f>
        <v>830000</v>
      </c>
      <c r="M964" s="358">
        <v>830000</v>
      </c>
      <c r="N964" s="358">
        <v>830000</v>
      </c>
      <c r="O964" s="358">
        <v>830000</v>
      </c>
      <c r="P964" s="358" t="s">
        <v>8</v>
      </c>
      <c r="Q964" s="358">
        <v>0</v>
      </c>
      <c r="R964" s="358">
        <v>0</v>
      </c>
      <c r="S964" s="358">
        <v>0</v>
      </c>
      <c r="T964" s="35">
        <f>COUNTIF(M964:S964,"&gt;0")</f>
        <v>3</v>
      </c>
      <c r="V964">
        <f t="shared" si="45"/>
        <v>1</v>
      </c>
      <c r="W964" s="35">
        <f t="shared" ref="W964:W1027" si="46">IF(LEFT(F964,3)="ELC",1,0)</f>
        <v>1</v>
      </c>
      <c r="X964">
        <f t="shared" ref="X964:X1027" si="47">IF(K964=L964,1,0)</f>
        <v>1</v>
      </c>
    </row>
    <row r="965" spans="1:24" ht="15.75" x14ac:dyDescent="0.25">
      <c r="A965" t="str">
        <f>B965&amp;" "&amp;C965</f>
        <v>J.C. Beaudin</v>
      </c>
      <c r="B965" t="str">
        <f>RIGHT(D965,(LEN(D965)-1)-SEARCH(",",D965,1))</f>
        <v>J.C.</v>
      </c>
      <c r="C965" t="str">
        <f>LEFT(D965,SEARCH(",",D965,1)-1)</f>
        <v>Beaudin</v>
      </c>
      <c r="D965" s="39" t="s">
        <v>2011</v>
      </c>
      <c r="E965" s="30" t="s">
        <v>27</v>
      </c>
      <c r="F965" s="35" t="s">
        <v>395</v>
      </c>
      <c r="G965" s="9" t="s">
        <v>2621</v>
      </c>
      <c r="H965" s="9" t="s">
        <v>2619</v>
      </c>
      <c r="I965" s="9">
        <v>22</v>
      </c>
      <c r="J965" s="35">
        <f>VALUE(COUNTIF(Validation!$A$2:$H$47,D965))</f>
        <v>0</v>
      </c>
      <c r="K965" s="361">
        <f>IF(OR(M965="RFA",M965="UFA",M965="",M965=0),0,M965)</f>
        <v>816667</v>
      </c>
      <c r="L965" s="361">
        <f>IF(OR(N965="RFA",N965="UFA",N965="",N965=0),0,N965)</f>
        <v>0</v>
      </c>
      <c r="M965" s="358">
        <v>816667</v>
      </c>
      <c r="N965" s="358" t="s">
        <v>8</v>
      </c>
      <c r="O965" s="358">
        <v>0</v>
      </c>
      <c r="P965" s="358">
        <v>0</v>
      </c>
      <c r="Q965" s="358">
        <v>0</v>
      </c>
      <c r="R965" s="358">
        <v>0</v>
      </c>
      <c r="S965" s="358">
        <v>0</v>
      </c>
      <c r="T965" s="35">
        <f>COUNTIF(M965:S965,"&gt;0")</f>
        <v>1</v>
      </c>
      <c r="V965">
        <f t="shared" si="45"/>
        <v>1</v>
      </c>
      <c r="W965" s="35">
        <f t="shared" si="46"/>
        <v>1</v>
      </c>
      <c r="X965">
        <f t="shared" si="47"/>
        <v>0</v>
      </c>
    </row>
    <row r="966" spans="1:24" ht="15.75" x14ac:dyDescent="0.25">
      <c r="A966" t="str">
        <f>B966&amp;" "&amp;C966</f>
        <v>Christian Jaros</v>
      </c>
      <c r="B966" t="str">
        <f>RIGHT(D966,(LEN(D966)-1)-SEARCH(",",D966,1))</f>
        <v>Christian</v>
      </c>
      <c r="C966" t="str">
        <f>LEFT(D966,SEARCH(",",D966,1)-1)</f>
        <v>Jaros</v>
      </c>
      <c r="D966" s="39" t="s">
        <v>1565</v>
      </c>
      <c r="E966" s="30" t="s">
        <v>27</v>
      </c>
      <c r="F966" s="35" t="s">
        <v>395</v>
      </c>
      <c r="G966" s="9" t="s">
        <v>2617</v>
      </c>
      <c r="H966" s="9" t="s">
        <v>2612</v>
      </c>
      <c r="I966" s="9">
        <v>23</v>
      </c>
      <c r="J966" s="35">
        <f>VALUE(COUNTIF(Validation!$A$2:$H$47,D966))</f>
        <v>0</v>
      </c>
      <c r="K966" s="361">
        <f>IF(OR(M966="RFA",M966="UFA",M966="",M966=0),0,M966)</f>
        <v>801667</v>
      </c>
      <c r="L966" s="361">
        <f>IF(OR(N966="RFA",N966="UFA",N966="",N966=0),0,N966)</f>
        <v>0</v>
      </c>
      <c r="M966" s="358">
        <v>801667</v>
      </c>
      <c r="N966" s="358" t="s">
        <v>8</v>
      </c>
      <c r="O966" s="358">
        <v>0</v>
      </c>
      <c r="P966" s="358">
        <v>0</v>
      </c>
      <c r="Q966" s="358">
        <v>0</v>
      </c>
      <c r="R966" s="358">
        <v>0</v>
      </c>
      <c r="S966" s="358">
        <v>0</v>
      </c>
      <c r="T966" s="35">
        <f>COUNTIF(M966:S966,"&gt;0")</f>
        <v>1</v>
      </c>
      <c r="V966">
        <f t="shared" si="45"/>
        <v>1</v>
      </c>
      <c r="W966" s="35">
        <f t="shared" si="46"/>
        <v>1</v>
      </c>
      <c r="X966">
        <f t="shared" si="47"/>
        <v>0</v>
      </c>
    </row>
    <row r="967" spans="1:24" ht="15.75" x14ac:dyDescent="0.25">
      <c r="A967" t="str">
        <f>B967&amp;" "&amp;C967</f>
        <v>Tyler Ennis</v>
      </c>
      <c r="B967" t="str">
        <f>RIGHT(D967,(LEN(D967)-1)-SEARCH(",",D967,1))</f>
        <v>Tyler</v>
      </c>
      <c r="C967" t="str">
        <f>LEFT(D967,SEARCH(",",D967,1)-1)</f>
        <v>Ennis</v>
      </c>
      <c r="D967" s="39" t="s">
        <v>1626</v>
      </c>
      <c r="E967" s="30" t="s">
        <v>27</v>
      </c>
      <c r="F967" s="35">
        <v>0</v>
      </c>
      <c r="G967" s="35" t="s">
        <v>2676</v>
      </c>
      <c r="H967" s="35" t="s">
        <v>2612</v>
      </c>
      <c r="I967" s="35">
        <v>29</v>
      </c>
      <c r="J967" s="35">
        <f>VALUE(COUNTIF(Validation!$A$2:$H$47,D967))</f>
        <v>0</v>
      </c>
      <c r="K967" s="361">
        <f>IF(OR(M967="RFA",M967="UFA",M967="",M967=0),0,M967)</f>
        <v>800000</v>
      </c>
      <c r="L967" s="361">
        <f>IF(OR(N967="RFA",N967="UFA",N967="",N967=0),0,N967)</f>
        <v>0</v>
      </c>
      <c r="M967" s="358">
        <v>800000</v>
      </c>
      <c r="N967" s="358" t="s">
        <v>7</v>
      </c>
      <c r="O967" s="358">
        <v>0</v>
      </c>
      <c r="P967" s="358">
        <v>0</v>
      </c>
      <c r="Q967" s="358">
        <v>0</v>
      </c>
      <c r="R967" s="358">
        <v>0</v>
      </c>
      <c r="S967" s="358">
        <v>0</v>
      </c>
      <c r="T967" s="35">
        <f>COUNTIF(M967:S967,"&gt;0")</f>
        <v>1</v>
      </c>
      <c r="V967">
        <f t="shared" si="45"/>
        <v>1</v>
      </c>
      <c r="W967" s="35">
        <f t="shared" si="46"/>
        <v>0</v>
      </c>
      <c r="X967">
        <f t="shared" si="47"/>
        <v>0</v>
      </c>
    </row>
    <row r="968" spans="1:24" ht="15.75" x14ac:dyDescent="0.25">
      <c r="A968" t="str">
        <f>B968&amp;" "&amp;C968</f>
        <v>Jordan Szwarz</v>
      </c>
      <c r="B968" t="str">
        <f>RIGHT(D968,(LEN(D968)-1)-SEARCH(",",D968,1))</f>
        <v>Jordan</v>
      </c>
      <c r="C968" t="str">
        <f>LEFT(D968,SEARCH(",",D968,1)-1)</f>
        <v>Szwarz</v>
      </c>
      <c r="D968" s="39" t="s">
        <v>1394</v>
      </c>
      <c r="E968" s="30" t="s">
        <v>27</v>
      </c>
      <c r="F968" s="35">
        <v>0</v>
      </c>
      <c r="G968" s="9" t="s">
        <v>2611</v>
      </c>
      <c r="H968" s="9" t="s">
        <v>2619</v>
      </c>
      <c r="I968" s="9">
        <v>28</v>
      </c>
      <c r="J968" s="35">
        <f>VALUE(COUNTIF(Validation!$A$2:$H$47,D968))</f>
        <v>0</v>
      </c>
      <c r="K968" s="361">
        <f>IF(OR(M968="RFA",M968="UFA",M968="",M968=0),0,M968)</f>
        <v>800000</v>
      </c>
      <c r="L968" s="361">
        <f>IF(OR(N968="RFA",N968="UFA",N968="",N968=0),0,N968)</f>
        <v>0</v>
      </c>
      <c r="M968" s="358">
        <v>800000</v>
      </c>
      <c r="N968" s="358" t="s">
        <v>7</v>
      </c>
      <c r="O968" s="358">
        <v>0</v>
      </c>
      <c r="P968" s="358">
        <v>0</v>
      </c>
      <c r="Q968" s="358">
        <v>0</v>
      </c>
      <c r="R968" s="358">
        <v>0</v>
      </c>
      <c r="S968" s="358">
        <v>0</v>
      </c>
      <c r="T968" s="35">
        <f>COUNTIF(M968:S968,"&gt;0")</f>
        <v>1</v>
      </c>
      <c r="V968">
        <f t="shared" si="45"/>
        <v>1</v>
      </c>
      <c r="W968" s="35">
        <f t="shared" si="46"/>
        <v>0</v>
      </c>
      <c r="X968">
        <f t="shared" si="47"/>
        <v>0</v>
      </c>
    </row>
    <row r="969" spans="1:24" ht="15.75" x14ac:dyDescent="0.25">
      <c r="A969" t="str">
        <f>B969&amp;" "&amp;C969</f>
        <v>Cody Goloubef</v>
      </c>
      <c r="B969" t="str">
        <f>RIGHT(D969,(LEN(D969)-1)-SEARCH(",",D969,1))</f>
        <v>Cody</v>
      </c>
      <c r="C969" t="str">
        <f>LEFT(D969,SEARCH(",",D969,1)-1)</f>
        <v>Goloubef</v>
      </c>
      <c r="D969" s="39" t="s">
        <v>1395</v>
      </c>
      <c r="E969" s="30" t="s">
        <v>27</v>
      </c>
      <c r="F969" s="35">
        <v>0</v>
      </c>
      <c r="G969" s="9" t="s">
        <v>2617</v>
      </c>
      <c r="H969" s="9" t="s">
        <v>2619</v>
      </c>
      <c r="I969" s="9">
        <v>29</v>
      </c>
      <c r="J969" s="35">
        <f>VALUE(COUNTIF(Validation!$A$2:$H$47,D969))</f>
        <v>0</v>
      </c>
      <c r="K969" s="361">
        <f>IF(OR(M969="RFA",M969="UFA",M969="",M969=0),0,M969)</f>
        <v>800000</v>
      </c>
      <c r="L969" s="361">
        <f>IF(OR(N969="RFA",N969="UFA",N969="",N969=0),0,N969)</f>
        <v>0</v>
      </c>
      <c r="M969" s="358">
        <v>800000</v>
      </c>
      <c r="N969" s="358" t="s">
        <v>7</v>
      </c>
      <c r="O969" s="358">
        <v>0</v>
      </c>
      <c r="P969" s="358">
        <v>0</v>
      </c>
      <c r="Q969" s="358">
        <v>0</v>
      </c>
      <c r="R969" s="358">
        <v>0</v>
      </c>
      <c r="S969" s="358">
        <v>0</v>
      </c>
      <c r="T969" s="35">
        <f>COUNTIF(M969:S969,"&gt;0")</f>
        <v>1</v>
      </c>
      <c r="V969">
        <f t="shared" si="45"/>
        <v>1</v>
      </c>
      <c r="W969" s="35">
        <f t="shared" si="46"/>
        <v>0</v>
      </c>
      <c r="X969">
        <f t="shared" si="47"/>
        <v>0</v>
      </c>
    </row>
    <row r="970" spans="1:24" ht="15.75" x14ac:dyDescent="0.25">
      <c r="A970" t="str">
        <f>B970&amp;" "&amp;C970</f>
        <v>Maxime Lajoie</v>
      </c>
      <c r="B970" t="str">
        <f>RIGHT(D970,(LEN(D970)-1)-SEARCH(",",D970,1))</f>
        <v>Maxime</v>
      </c>
      <c r="C970" t="str">
        <f>LEFT(D970,SEARCH(",",D970,1)-1)</f>
        <v>Lajoie</v>
      </c>
      <c r="D970" s="39" t="s">
        <v>1570</v>
      </c>
      <c r="E970" s="30" t="s">
        <v>27</v>
      </c>
      <c r="F970" s="35" t="s">
        <v>395</v>
      </c>
      <c r="G970" s="35" t="s">
        <v>2618</v>
      </c>
      <c r="H970" s="35" t="s">
        <v>2619</v>
      </c>
      <c r="I970" s="35">
        <v>21</v>
      </c>
      <c r="J970" s="35">
        <f>VALUE(COUNTIF(Validation!$A$2:$H$47,D970))</f>
        <v>0</v>
      </c>
      <c r="K970" s="361">
        <f>IF(OR(M970="RFA",M970="UFA",M970="",M970=0),0,M970)</f>
        <v>780000</v>
      </c>
      <c r="L970" s="361">
        <f>IF(OR(N970="RFA",N970="UFA",N970="",N970=0),0,N970)</f>
        <v>780000</v>
      </c>
      <c r="M970" s="358">
        <v>780000</v>
      </c>
      <c r="N970" s="358">
        <v>780000</v>
      </c>
      <c r="O970" s="358" t="s">
        <v>8</v>
      </c>
      <c r="P970" s="358">
        <v>0</v>
      </c>
      <c r="Q970" s="358">
        <v>0</v>
      </c>
      <c r="R970" s="358">
        <v>0</v>
      </c>
      <c r="S970" s="358">
        <v>0</v>
      </c>
      <c r="T970" s="35">
        <f>COUNTIF(M970:S970,"&gt;0")</f>
        <v>2</v>
      </c>
      <c r="V970">
        <f t="shared" si="45"/>
        <v>1</v>
      </c>
      <c r="W970" s="35">
        <f t="shared" si="46"/>
        <v>1</v>
      </c>
      <c r="X970">
        <f t="shared" si="47"/>
        <v>1</v>
      </c>
    </row>
    <row r="971" spans="1:24" ht="15.75" x14ac:dyDescent="0.25">
      <c r="A971" t="str">
        <f>B971&amp;" "&amp;C971</f>
        <v>Drake Batherson</v>
      </c>
      <c r="B971" t="str">
        <f>RIGHT(D971,(LEN(D971)-1)-SEARCH(",",D971,1))</f>
        <v>Drake</v>
      </c>
      <c r="C971" t="str">
        <f>LEFT(D971,SEARCH(",",D971,1)-1)</f>
        <v>Batherson</v>
      </c>
      <c r="D971" s="39" t="s">
        <v>1568</v>
      </c>
      <c r="E971" s="30" t="s">
        <v>27</v>
      </c>
      <c r="F971" s="35" t="s">
        <v>395</v>
      </c>
      <c r="G971" s="9" t="s">
        <v>73</v>
      </c>
      <c r="H971" s="9" t="s">
        <v>2619</v>
      </c>
      <c r="I971" s="9">
        <v>21</v>
      </c>
      <c r="J971" s="35">
        <f>VALUE(COUNTIF(Validation!$A$2:$H$47,D971))</f>
        <v>0</v>
      </c>
      <c r="K971" s="361">
        <f>IF(OR(M971="RFA",M971="UFA",M971="",M971=0),0,M971)</f>
        <v>773333</v>
      </c>
      <c r="L971" s="361">
        <f>IF(OR(N971="RFA",N971="UFA",N971="",N971=0),0,N971)</f>
        <v>773333</v>
      </c>
      <c r="M971" s="358">
        <v>773333</v>
      </c>
      <c r="N971" s="358">
        <v>773333</v>
      </c>
      <c r="O971" s="358" t="s">
        <v>8</v>
      </c>
      <c r="P971" s="358">
        <v>0</v>
      </c>
      <c r="Q971" s="358">
        <v>0</v>
      </c>
      <c r="R971" s="358">
        <v>0</v>
      </c>
      <c r="S971" s="358">
        <v>0</v>
      </c>
      <c r="T971" s="35">
        <f>COUNTIF(M971:S971,"&gt;0")</f>
        <v>2</v>
      </c>
      <c r="V971">
        <f t="shared" si="45"/>
        <v>1</v>
      </c>
      <c r="W971" s="35">
        <f t="shared" si="46"/>
        <v>1</v>
      </c>
      <c r="X971">
        <f t="shared" si="47"/>
        <v>1</v>
      </c>
    </row>
    <row r="972" spans="1:24" ht="15.75" x14ac:dyDescent="0.25">
      <c r="A972" t="str">
        <f>B972&amp;" "&amp;C972</f>
        <v>Nicholas Paul</v>
      </c>
      <c r="B972" t="str">
        <f>RIGHT(D972,(LEN(D972)-1)-SEARCH(",",D972,1))</f>
        <v>Nicholas</v>
      </c>
      <c r="C972" t="str">
        <f>LEFT(D972,SEARCH(",",D972,1)-1)</f>
        <v>Paul</v>
      </c>
      <c r="D972" s="39" t="s">
        <v>1573</v>
      </c>
      <c r="E972" s="30" t="s">
        <v>27</v>
      </c>
      <c r="F972" s="35">
        <v>0</v>
      </c>
      <c r="G972" s="9" t="s">
        <v>2626</v>
      </c>
      <c r="H972" s="9" t="s">
        <v>2619</v>
      </c>
      <c r="I972" s="9">
        <v>24</v>
      </c>
      <c r="J972" s="35">
        <f>VALUE(COUNTIF(Validation!$A$2:$H$47,D972))</f>
        <v>0</v>
      </c>
      <c r="K972" s="361">
        <f>IF(OR(M972="RFA",M972="UFA",M972="",M972=0),0,M972)</f>
        <v>750000</v>
      </c>
      <c r="L972" s="361">
        <f>IF(OR(N972="RFA",N972="UFA",N972="",N972=0),0,N972)</f>
        <v>0</v>
      </c>
      <c r="M972" s="358">
        <v>750000</v>
      </c>
      <c r="N972" s="358" t="s">
        <v>8</v>
      </c>
      <c r="O972" s="358">
        <v>0</v>
      </c>
      <c r="P972" s="358">
        <v>0</v>
      </c>
      <c r="Q972" s="358">
        <v>0</v>
      </c>
      <c r="R972" s="358">
        <v>0</v>
      </c>
      <c r="S972" s="358">
        <v>0</v>
      </c>
      <c r="T972" s="35">
        <f>COUNTIF(M972:S972,"&gt;0")</f>
        <v>1</v>
      </c>
      <c r="V972">
        <f t="shared" si="45"/>
        <v>1</v>
      </c>
      <c r="W972" s="35">
        <f t="shared" si="46"/>
        <v>0</v>
      </c>
      <c r="X972">
        <f t="shared" si="47"/>
        <v>0</v>
      </c>
    </row>
    <row r="973" spans="1:24" ht="15.75" x14ac:dyDescent="0.25">
      <c r="A973" t="str">
        <f>B973&amp;" "&amp;C973</f>
        <v>Parker Kelly</v>
      </c>
      <c r="B973" t="str">
        <f>RIGHT(D973,(LEN(D973)-1)-SEARCH(",",D973,1))</f>
        <v>Parker</v>
      </c>
      <c r="C973" t="str">
        <f>LEFT(D973,SEARCH(",",D973,1)-1)</f>
        <v>Kelly</v>
      </c>
      <c r="D973" s="39" t="s">
        <v>1567</v>
      </c>
      <c r="E973" s="30" t="s">
        <v>27</v>
      </c>
      <c r="F973" s="35" t="s">
        <v>395</v>
      </c>
      <c r="G973" s="35" t="s">
        <v>2626</v>
      </c>
      <c r="H973" s="35" t="s">
        <v>2619</v>
      </c>
      <c r="I973" s="35">
        <v>20</v>
      </c>
      <c r="J973" s="35">
        <f>VALUE(COUNTIF(Validation!$A$2:$H$47,D973))</f>
        <v>0</v>
      </c>
      <c r="K973" s="361">
        <f>IF(OR(M973="RFA",M973="UFA",M973="",M973=0),0,M973)</f>
        <v>726667</v>
      </c>
      <c r="L973" s="361">
        <f>IF(OR(N973="RFA",N973="UFA",N973="",N973=0),0,N973)</f>
        <v>726667</v>
      </c>
      <c r="M973" s="358">
        <v>726667</v>
      </c>
      <c r="N973" s="358">
        <v>726667</v>
      </c>
      <c r="O973" s="358">
        <v>726667</v>
      </c>
      <c r="P973" s="358" t="s">
        <v>8</v>
      </c>
      <c r="Q973" s="358">
        <v>0</v>
      </c>
      <c r="R973" s="358">
        <v>0</v>
      </c>
      <c r="S973" s="358">
        <v>0</v>
      </c>
      <c r="T973" s="35">
        <f>COUNTIF(M973:S973,"&gt;0")</f>
        <v>3</v>
      </c>
      <c r="V973">
        <f t="shared" si="45"/>
        <v>1</v>
      </c>
      <c r="W973" s="35">
        <f t="shared" si="46"/>
        <v>1</v>
      </c>
      <c r="X973">
        <f t="shared" si="47"/>
        <v>1</v>
      </c>
    </row>
    <row r="974" spans="1:24" ht="15.75" x14ac:dyDescent="0.25">
      <c r="A974" t="str">
        <f>B974&amp;" "&amp;C974</f>
        <v>Jack Rodewald</v>
      </c>
      <c r="B974" t="str">
        <f>RIGHT(D974,(LEN(D974)-1)-SEARCH(",",D974,1))</f>
        <v>Jack</v>
      </c>
      <c r="C974" t="str">
        <f>LEFT(D974,SEARCH(",",D974,1)-1)</f>
        <v>Rodewald</v>
      </c>
      <c r="D974" s="39" t="s">
        <v>1571</v>
      </c>
      <c r="E974" s="30" t="s">
        <v>27</v>
      </c>
      <c r="F974" s="35">
        <v>0</v>
      </c>
      <c r="G974" s="9" t="s">
        <v>2611</v>
      </c>
      <c r="H974" s="9" t="s">
        <v>2619</v>
      </c>
      <c r="I974" s="9">
        <v>25</v>
      </c>
      <c r="J974" s="35">
        <f>VALUE(COUNTIF(Validation!$A$2:$H$47,D974))</f>
        <v>0</v>
      </c>
      <c r="K974" s="361">
        <f>IF(OR(M974="RFA",M974="UFA",M974="",M974=0),0,M974)</f>
        <v>725000</v>
      </c>
      <c r="L974" s="361">
        <f>IF(OR(N974="RFA",N974="UFA",N974="",N974=0),0,N974)</f>
        <v>0</v>
      </c>
      <c r="M974" s="358">
        <v>725000</v>
      </c>
      <c r="N974" s="358" t="s">
        <v>8</v>
      </c>
      <c r="O974" s="358">
        <v>0</v>
      </c>
      <c r="P974" s="358">
        <v>0</v>
      </c>
      <c r="Q974" s="358">
        <v>0</v>
      </c>
      <c r="R974" s="358">
        <v>0</v>
      </c>
      <c r="S974" s="358">
        <v>0</v>
      </c>
      <c r="T974" s="35">
        <f>COUNTIF(M974:S974,"&gt;0")</f>
        <v>1</v>
      </c>
      <c r="V974">
        <f t="shared" si="45"/>
        <v>1</v>
      </c>
      <c r="W974" s="35">
        <f t="shared" si="46"/>
        <v>0</v>
      </c>
      <c r="X974">
        <f t="shared" si="47"/>
        <v>0</v>
      </c>
    </row>
    <row r="975" spans="1:24" ht="15.75" x14ac:dyDescent="0.25">
      <c r="A975" t="str">
        <f>B975&amp;" "&amp;C975</f>
        <v>Morgan Klimchuk</v>
      </c>
      <c r="B975" t="str">
        <f>RIGHT(D975,(LEN(D975)-1)-SEARCH(",",D975,1))</f>
        <v>Morgan</v>
      </c>
      <c r="C975" t="str">
        <f>LEFT(D975,SEARCH(",",D975,1)-1)</f>
        <v>Klimchuk</v>
      </c>
      <c r="D975" s="39" t="s">
        <v>2309</v>
      </c>
      <c r="E975" s="30" t="s">
        <v>27</v>
      </c>
      <c r="F975" s="35">
        <v>0</v>
      </c>
      <c r="G975" s="9" t="s">
        <v>2613</v>
      </c>
      <c r="H975" s="9" t="s">
        <v>2619</v>
      </c>
      <c r="I975" s="9">
        <v>24</v>
      </c>
      <c r="J975" s="35">
        <f>VALUE(COUNTIF(Validation!$A$2:$H$47,D975))</f>
        <v>0</v>
      </c>
      <c r="K975" s="361">
        <f>IF(OR(M975="RFA",M975="UFA",M975="",M975=0),0,M975)</f>
        <v>700000</v>
      </c>
      <c r="L975" s="361">
        <f>IF(OR(N975="RFA",N975="UFA",N975="",N975=0),0,N975)</f>
        <v>0</v>
      </c>
      <c r="M975" s="358">
        <v>700000</v>
      </c>
      <c r="N975" s="358" t="s">
        <v>8</v>
      </c>
      <c r="O975" s="358">
        <v>0</v>
      </c>
      <c r="P975" s="358">
        <v>0</v>
      </c>
      <c r="Q975" s="358">
        <v>0</v>
      </c>
      <c r="R975" s="358">
        <v>0</v>
      </c>
      <c r="S975" s="358">
        <v>0</v>
      </c>
      <c r="T975" s="35">
        <f>COUNTIF(M975:S975,"&gt;0")</f>
        <v>1</v>
      </c>
      <c r="V975">
        <f t="shared" si="45"/>
        <v>1</v>
      </c>
      <c r="W975" s="35">
        <f t="shared" si="46"/>
        <v>0</v>
      </c>
      <c r="X975">
        <f t="shared" si="47"/>
        <v>0</v>
      </c>
    </row>
    <row r="976" spans="1:24" ht="15.75" x14ac:dyDescent="0.25">
      <c r="A976" t="str">
        <f>B976&amp;" "&amp;C976</f>
        <v>Nick Ebert</v>
      </c>
      <c r="B976" t="str">
        <f>RIGHT(D976,(LEN(D976)-1)-SEARCH(",",D976,1))</f>
        <v>Nick</v>
      </c>
      <c r="C976" t="str">
        <f>LEFT(D976,SEARCH(",",D976,1)-1)</f>
        <v>Ebert</v>
      </c>
      <c r="D976" s="39" t="s">
        <v>2874</v>
      </c>
      <c r="E976" s="30" t="s">
        <v>27</v>
      </c>
      <c r="F976" s="35">
        <v>0</v>
      </c>
      <c r="G976" s="35" t="s">
        <v>2617</v>
      </c>
      <c r="H976" s="35" t="s">
        <v>2619</v>
      </c>
      <c r="I976" s="35">
        <v>25</v>
      </c>
      <c r="J976" s="35">
        <f>VALUE(COUNTIF(Validation!$A$2:$H$47,D976))</f>
        <v>0</v>
      </c>
      <c r="K976" s="361">
        <f>IF(OR(M976="RFA",M976="UFA",M976="",M976=0),0,M976)</f>
        <v>700000</v>
      </c>
      <c r="L976" s="361">
        <f>IF(OR(N976="RFA",N976="UFA",N976="",N976=0),0,N976)</f>
        <v>0</v>
      </c>
      <c r="M976" s="358">
        <v>700000</v>
      </c>
      <c r="N976" s="358" t="s">
        <v>8</v>
      </c>
      <c r="O976" s="358">
        <v>0</v>
      </c>
      <c r="P976" s="358">
        <v>0</v>
      </c>
      <c r="Q976" s="358">
        <v>0</v>
      </c>
      <c r="R976" s="358">
        <v>0</v>
      </c>
      <c r="S976" s="358">
        <v>0</v>
      </c>
      <c r="T976" s="35">
        <f>COUNTIF(M976:S976,"&gt;0")</f>
        <v>1</v>
      </c>
      <c r="V976">
        <f t="shared" si="45"/>
        <v>1</v>
      </c>
      <c r="W976" s="35">
        <f t="shared" si="46"/>
        <v>0</v>
      </c>
      <c r="X976">
        <f t="shared" si="47"/>
        <v>0</v>
      </c>
    </row>
    <row r="977" spans="1:24" ht="15.75" x14ac:dyDescent="0.25">
      <c r="A977" t="str">
        <f>B977&amp;" "&amp;C977</f>
        <v>Andreas Englund</v>
      </c>
      <c r="B977" t="str">
        <f>RIGHT(D977,(LEN(D977)-1)-SEARCH(",",D977,1))</f>
        <v>Andreas</v>
      </c>
      <c r="C977" t="str">
        <f>LEFT(D977,SEARCH(",",D977,1)-1)</f>
        <v>Englund</v>
      </c>
      <c r="D977" s="39" t="s">
        <v>1561</v>
      </c>
      <c r="E977" s="30" t="s">
        <v>27</v>
      </c>
      <c r="F977" s="35">
        <v>0</v>
      </c>
      <c r="G977" s="35" t="s">
        <v>2618</v>
      </c>
      <c r="H977" s="35" t="s">
        <v>2619</v>
      </c>
      <c r="I977" s="35">
        <v>23</v>
      </c>
      <c r="J977" s="35">
        <f>VALUE(COUNTIF(Validation!$A$2:$H$47,D977))</f>
        <v>0</v>
      </c>
      <c r="K977" s="361">
        <f>IF(OR(M977="RFA",M977="UFA",M977="",M977=0),0,M977)</f>
        <v>700000</v>
      </c>
      <c r="L977" s="361">
        <f>IF(OR(N977="RFA",N977="UFA",N977="",N977=0),0,N977)</f>
        <v>0</v>
      </c>
      <c r="M977" s="358">
        <v>700000</v>
      </c>
      <c r="N977" s="358" t="s">
        <v>8</v>
      </c>
      <c r="O977" s="358">
        <v>0</v>
      </c>
      <c r="P977" s="358">
        <v>0</v>
      </c>
      <c r="Q977" s="358">
        <v>0</v>
      </c>
      <c r="R977" s="358">
        <v>0</v>
      </c>
      <c r="S977" s="358">
        <v>0</v>
      </c>
      <c r="T977" s="35">
        <f>COUNTIF(M977:S977,"&gt;0")</f>
        <v>1</v>
      </c>
      <c r="V977">
        <f t="shared" si="45"/>
        <v>1</v>
      </c>
      <c r="W977" s="35">
        <f t="shared" si="46"/>
        <v>0</v>
      </c>
      <c r="X977">
        <f t="shared" si="47"/>
        <v>0</v>
      </c>
    </row>
    <row r="978" spans="1:24" ht="15.75" x14ac:dyDescent="0.25">
      <c r="A978" t="str">
        <f>B978&amp;" "&amp;C978</f>
        <v>Marcus Högberg</v>
      </c>
      <c r="B978" t="str">
        <f>RIGHT(D978,(LEN(D978)-1)-SEARCH(",",D978,1))</f>
        <v>Marcus</v>
      </c>
      <c r="C978" t="str">
        <f>LEFT(D978,SEARCH(",",D978,1)-1)</f>
        <v>Högberg</v>
      </c>
      <c r="D978" s="39" t="s">
        <v>1560</v>
      </c>
      <c r="E978" s="30" t="s">
        <v>27</v>
      </c>
      <c r="F978" s="35">
        <v>0</v>
      </c>
      <c r="G978" s="35" t="s">
        <v>128</v>
      </c>
      <c r="H978" s="35" t="s">
        <v>2619</v>
      </c>
      <c r="I978" s="35">
        <v>24</v>
      </c>
      <c r="J978" s="35">
        <f>VALUE(COUNTIF(Validation!$A$2:$H$47,D978))</f>
        <v>0</v>
      </c>
      <c r="K978" s="361">
        <f>IF(OR(M978="RFA",M978="UFA",M978="",M978=0),0,M978)</f>
        <v>700000</v>
      </c>
      <c r="L978" s="361">
        <f>IF(OR(N978="RFA",N978="UFA",N978="",N978=0),0,N978)</f>
        <v>700000</v>
      </c>
      <c r="M978" s="358">
        <v>700000</v>
      </c>
      <c r="N978" s="358">
        <v>700000</v>
      </c>
      <c r="O978" s="358" t="s">
        <v>8</v>
      </c>
      <c r="P978" s="358">
        <v>0</v>
      </c>
      <c r="Q978" s="358">
        <v>0</v>
      </c>
      <c r="R978" s="358">
        <v>0</v>
      </c>
      <c r="S978" s="358">
        <v>0</v>
      </c>
      <c r="T978" s="35">
        <f>COUNTIF(M978:S978,"&gt;0")</f>
        <v>2</v>
      </c>
      <c r="V978">
        <f t="shared" si="45"/>
        <v>1</v>
      </c>
      <c r="W978" s="35">
        <f t="shared" si="46"/>
        <v>0</v>
      </c>
      <c r="X978">
        <f t="shared" si="47"/>
        <v>1</v>
      </c>
    </row>
    <row r="979" spans="1:24" ht="15.75" x14ac:dyDescent="0.25">
      <c r="A979" t="str">
        <f>B979&amp;" "&amp;C979</f>
        <v>Colin White</v>
      </c>
      <c r="B979" t="str">
        <f>RIGHT(D979,(LEN(D979)-1)-SEARCH(",",D979,1))</f>
        <v>Colin</v>
      </c>
      <c r="C979" t="str">
        <f>LEFT(D979,SEARCH(",",D979,1)-1)</f>
        <v>White</v>
      </c>
      <c r="D979" s="39" t="s">
        <v>1548</v>
      </c>
      <c r="E979" s="30" t="s">
        <v>27</v>
      </c>
      <c r="F979" s="35">
        <v>0</v>
      </c>
      <c r="G979" s="9" t="s">
        <v>2627</v>
      </c>
      <c r="H979" s="9" t="s">
        <v>2612</v>
      </c>
      <c r="I979" s="9">
        <v>22</v>
      </c>
      <c r="J979" s="35">
        <f>VALUE(COUNTIF(Validation!$A$2:$H$47,D979))</f>
        <v>0</v>
      </c>
      <c r="K979" s="361">
        <f>IF(OR(M979="RFA",M979="UFA",M979="",M979=0),0,M979)</f>
        <v>0</v>
      </c>
      <c r="L979" s="361">
        <f>IF(OR(N979="RFA",N979="UFA",N979="",N979=0),0,N979)</f>
        <v>0</v>
      </c>
      <c r="M979" s="358" t="s">
        <v>8</v>
      </c>
      <c r="N979" s="358">
        <v>0</v>
      </c>
      <c r="O979" s="358">
        <v>0</v>
      </c>
      <c r="P979" s="358">
        <v>0</v>
      </c>
      <c r="Q979" s="358">
        <v>0</v>
      </c>
      <c r="R979" s="358">
        <v>0</v>
      </c>
      <c r="S979" s="358">
        <v>0</v>
      </c>
      <c r="T979" s="35">
        <f>COUNTIF(M979:S979,"&gt;0")</f>
        <v>0</v>
      </c>
      <c r="V979">
        <f t="shared" si="45"/>
        <v>1</v>
      </c>
      <c r="W979" s="35">
        <f t="shared" si="46"/>
        <v>0</v>
      </c>
      <c r="X979">
        <f t="shared" si="47"/>
        <v>1</v>
      </c>
    </row>
    <row r="980" spans="1:24" ht="15.75" x14ac:dyDescent="0.25">
      <c r="A980" t="str">
        <f>B980&amp;" "&amp;C980</f>
        <v>Christian Wolanin</v>
      </c>
      <c r="B980" t="str">
        <f>RIGHT(D980,(LEN(D980)-1)-SEARCH(",",D980,1))</f>
        <v>Christian</v>
      </c>
      <c r="C980" t="str">
        <f>LEFT(D980,SEARCH(",",D980,1)-1)</f>
        <v>Wolanin</v>
      </c>
      <c r="D980" s="39" t="s">
        <v>1552</v>
      </c>
      <c r="E980" s="30" t="s">
        <v>27</v>
      </c>
      <c r="F980" s="35">
        <v>0</v>
      </c>
      <c r="G980" s="35" t="s">
        <v>2618</v>
      </c>
      <c r="H980" s="35" t="s">
        <v>2612</v>
      </c>
      <c r="I980" s="35">
        <v>24</v>
      </c>
      <c r="J980" s="35">
        <f>VALUE(COUNTIF(Validation!$A$2:$H$47,D980))</f>
        <v>0</v>
      </c>
      <c r="K980" s="361">
        <f>IF(OR(M980="RFA",M980="UFA",M980="",M980=0),0,M980)</f>
        <v>0</v>
      </c>
      <c r="L980" s="361">
        <f>IF(OR(N980="RFA",N980="UFA",N980="",N980=0),0,N980)</f>
        <v>0</v>
      </c>
      <c r="M980" s="358" t="s">
        <v>8</v>
      </c>
      <c r="N980" s="358">
        <v>0</v>
      </c>
      <c r="O980" s="358">
        <v>0</v>
      </c>
      <c r="P980" s="358">
        <v>0</v>
      </c>
      <c r="Q980" s="358">
        <v>0</v>
      </c>
      <c r="R980" s="358">
        <v>0</v>
      </c>
      <c r="S980" s="358">
        <v>0</v>
      </c>
      <c r="T980" s="35">
        <f>COUNTIF(M980:S980,"&gt;0")</f>
        <v>0</v>
      </c>
      <c r="V980">
        <f t="shared" si="45"/>
        <v>1</v>
      </c>
      <c r="W980" s="35">
        <f t="shared" si="46"/>
        <v>0</v>
      </c>
      <c r="X980">
        <f t="shared" si="47"/>
        <v>1</v>
      </c>
    </row>
    <row r="981" spans="1:24" ht="15.75" x14ac:dyDescent="0.25">
      <c r="A981" t="str">
        <f>B981&amp;" "&amp;C981</f>
        <v>Michael Carcone</v>
      </c>
      <c r="B981" t="str">
        <f>RIGHT(D981,(LEN(D981)-1)-SEARCH(",",D981,1))</f>
        <v>Michael</v>
      </c>
      <c r="C981" t="str">
        <f>LEFT(D981,SEARCH(",",D981,1)-1)</f>
        <v>Carcone</v>
      </c>
      <c r="D981" s="39" t="s">
        <v>2466</v>
      </c>
      <c r="E981" s="30" t="s">
        <v>27</v>
      </c>
      <c r="F981" s="35">
        <v>0</v>
      </c>
      <c r="G981" s="35" t="s">
        <v>2623</v>
      </c>
      <c r="H981" s="35" t="s">
        <v>2619</v>
      </c>
      <c r="I981" s="35">
        <v>23</v>
      </c>
      <c r="J981" s="35">
        <f>VALUE(COUNTIF(Validation!$A$2:$H$47,D981))</f>
        <v>0</v>
      </c>
      <c r="K981" s="361">
        <f>IF(OR(M981="RFA",M981="UFA",M981="",M981=0),0,M981)</f>
        <v>0</v>
      </c>
      <c r="L981" s="361">
        <f>IF(OR(N981="RFA",N981="UFA",N981="",N981=0),0,N981)</f>
        <v>0</v>
      </c>
      <c r="M981" s="358" t="s">
        <v>8</v>
      </c>
      <c r="N981" s="358">
        <v>0</v>
      </c>
      <c r="O981" s="358">
        <v>0</v>
      </c>
      <c r="P981" s="358">
        <v>0</v>
      </c>
      <c r="Q981" s="358">
        <v>0</v>
      </c>
      <c r="R981" s="358">
        <v>0</v>
      </c>
      <c r="S981" s="358">
        <v>0</v>
      </c>
      <c r="T981" s="35">
        <f>COUNTIF(M981:S981,"&gt;0")</f>
        <v>0</v>
      </c>
      <c r="V981">
        <f t="shared" si="45"/>
        <v>1</v>
      </c>
      <c r="W981" s="35">
        <f t="shared" si="46"/>
        <v>0</v>
      </c>
      <c r="X981">
        <f t="shared" si="47"/>
        <v>1</v>
      </c>
    </row>
    <row r="982" spans="1:24" ht="15.75" x14ac:dyDescent="0.25">
      <c r="A982" t="str">
        <f>B982&amp;" "&amp;C982</f>
        <v>Claude Giroux</v>
      </c>
      <c r="B982" t="str">
        <f>RIGHT(D982,(LEN(D982)-1)-SEARCH(",",D982,1))</f>
        <v>Claude</v>
      </c>
      <c r="C982" t="str">
        <f>LEFT(D982,SEARCH(",",D982,1)-1)</f>
        <v>Giroux</v>
      </c>
      <c r="D982" s="39" t="s">
        <v>2952</v>
      </c>
      <c r="E982" s="30" t="s">
        <v>28</v>
      </c>
      <c r="F982" s="35" t="s">
        <v>429</v>
      </c>
      <c r="G982" s="35" t="s">
        <v>2639</v>
      </c>
      <c r="H982" s="35" t="s">
        <v>2612</v>
      </c>
      <c r="I982" s="35">
        <v>31</v>
      </c>
      <c r="J982" s="35">
        <f>VALUE(COUNTIF(Validation!$A$2:$H$47,D982))</f>
        <v>0</v>
      </c>
      <c r="K982" s="361">
        <f>IF(OR(M982="RFA",M982="UFA",M982="",M982=0),0,M982)</f>
        <v>8275000</v>
      </c>
      <c r="L982" s="361">
        <f>IF(OR(N982="RFA",N982="UFA",N982="",N982=0),0,N982)</f>
        <v>8275000</v>
      </c>
      <c r="M982" s="358">
        <v>8275000</v>
      </c>
      <c r="N982" s="358">
        <v>8275000</v>
      </c>
      <c r="O982" s="358">
        <v>8275000</v>
      </c>
      <c r="P982" s="358" t="s">
        <v>7</v>
      </c>
      <c r="Q982" s="358">
        <v>0</v>
      </c>
      <c r="R982" s="358">
        <v>0</v>
      </c>
      <c r="S982" s="358">
        <v>0</v>
      </c>
      <c r="T982" s="35">
        <f>COUNTIF(M982:S982,"&gt;0")</f>
        <v>3</v>
      </c>
      <c r="V982">
        <f t="shared" si="45"/>
        <v>1</v>
      </c>
      <c r="W982" s="35">
        <f t="shared" si="46"/>
        <v>0</v>
      </c>
      <c r="X982">
        <f t="shared" si="47"/>
        <v>1</v>
      </c>
    </row>
    <row r="983" spans="1:24" ht="15.75" x14ac:dyDescent="0.25">
      <c r="A983" t="str">
        <f>B983&amp;" "&amp;C983</f>
        <v>Jakub Voracek</v>
      </c>
      <c r="B983" t="str">
        <f>RIGHT(D983,(LEN(D983)-1)-SEARCH(",",D983,1))</f>
        <v>Jakub</v>
      </c>
      <c r="C983" t="str">
        <f>LEFT(D983,SEARCH(",",D983,1)-1)</f>
        <v>Voracek</v>
      </c>
      <c r="D983" s="39" t="s">
        <v>1839</v>
      </c>
      <c r="E983" s="30" t="s">
        <v>28</v>
      </c>
      <c r="F983" s="35">
        <v>0</v>
      </c>
      <c r="G983" s="35" t="s">
        <v>2611</v>
      </c>
      <c r="H983" s="35" t="s">
        <v>2612</v>
      </c>
      <c r="I983" s="35">
        <v>29</v>
      </c>
      <c r="J983" s="35">
        <f>VALUE(COUNTIF(Validation!$A$2:$H$47,D983))</f>
        <v>0</v>
      </c>
      <c r="K983" s="361">
        <f>IF(OR(M983="RFA",M983="UFA",M983="",M983=0),0,M983)</f>
        <v>8250000</v>
      </c>
      <c r="L983" s="361">
        <f>IF(OR(N983="RFA",N983="UFA",N983="",N983=0),0,N983)</f>
        <v>8250000</v>
      </c>
      <c r="M983" s="358">
        <v>8250000</v>
      </c>
      <c r="N983" s="358">
        <v>8250000</v>
      </c>
      <c r="O983" s="358">
        <v>8250000</v>
      </c>
      <c r="P983" s="358">
        <v>8250000</v>
      </c>
      <c r="Q983" s="358">
        <v>8250000</v>
      </c>
      <c r="R983" s="358" t="s">
        <v>7</v>
      </c>
      <c r="S983" s="358">
        <v>0</v>
      </c>
      <c r="T983" s="35">
        <f>COUNTIF(M983:S983,"&gt;0")</f>
        <v>5</v>
      </c>
      <c r="V983">
        <f t="shared" si="45"/>
        <v>1</v>
      </c>
      <c r="W983" s="35">
        <f t="shared" si="46"/>
        <v>0</v>
      </c>
      <c r="X983">
        <f t="shared" si="47"/>
        <v>1</v>
      </c>
    </row>
    <row r="984" spans="1:24" ht="15.75" x14ac:dyDescent="0.25">
      <c r="A984" t="str">
        <f>B984&amp;" "&amp;C984</f>
        <v>Kevin Hayes</v>
      </c>
      <c r="B984" t="str">
        <f>RIGHT(D984,(LEN(D984)-1)-SEARCH(",",D984,1))</f>
        <v>Kevin</v>
      </c>
      <c r="C984" t="str">
        <f>LEFT(D984,SEARCH(",",D984,1)-1)</f>
        <v>Hayes</v>
      </c>
      <c r="D984" s="39" t="s">
        <v>1808</v>
      </c>
      <c r="E984" s="30" t="s">
        <v>28</v>
      </c>
      <c r="F984" s="35" t="s">
        <v>429</v>
      </c>
      <c r="G984" s="35" t="s">
        <v>73</v>
      </c>
      <c r="H984" s="35" t="s">
        <v>2612</v>
      </c>
      <c r="I984" s="35">
        <v>27</v>
      </c>
      <c r="J984" s="35">
        <f>VALUE(COUNTIF(Validation!$A$2:$H$47,D984))</f>
        <v>0</v>
      </c>
      <c r="K984" s="361">
        <f>IF(OR(M984="RFA",M984="UFA",M984="",M984=0),0,M984)</f>
        <v>7142857</v>
      </c>
      <c r="L984" s="361">
        <f>IF(OR(N984="RFA",N984="UFA",N984="",N984=0),0,N984)</f>
        <v>7142857</v>
      </c>
      <c r="M984" s="358">
        <v>7142857</v>
      </c>
      <c r="N984" s="358">
        <v>7142857</v>
      </c>
      <c r="O984" s="358">
        <v>7142857</v>
      </c>
      <c r="P984" s="358">
        <v>7142857</v>
      </c>
      <c r="Q984" s="358">
        <v>7142857</v>
      </c>
      <c r="R984" s="358">
        <v>7142857</v>
      </c>
      <c r="S984" s="358">
        <v>7142857</v>
      </c>
      <c r="T984" s="35">
        <f>COUNTIF(M984:S984,"&gt;0")</f>
        <v>7</v>
      </c>
      <c r="V984">
        <f t="shared" si="45"/>
        <v>1</v>
      </c>
      <c r="W984" s="35">
        <f t="shared" si="46"/>
        <v>0</v>
      </c>
      <c r="X984">
        <f t="shared" si="47"/>
        <v>1</v>
      </c>
    </row>
    <row r="985" spans="1:24" ht="15.75" x14ac:dyDescent="0.25">
      <c r="A985" t="str">
        <f>B985&amp;" "&amp;C985</f>
        <v>James vanRiemsdyk</v>
      </c>
      <c r="B985" t="str">
        <f>RIGHT(D985,(LEN(D985)-1)-SEARCH(",",D985,1))</f>
        <v>James</v>
      </c>
      <c r="C985" t="str">
        <f>LEFT(D985,SEARCH(",",D985,1)-1)</f>
        <v>vanRiemsdyk</v>
      </c>
      <c r="D985" s="39" t="s">
        <v>2900</v>
      </c>
      <c r="E985" s="35" t="s">
        <v>28</v>
      </c>
      <c r="F985" s="35">
        <v>0</v>
      </c>
      <c r="G985" s="35" t="s">
        <v>2613</v>
      </c>
      <c r="H985" s="35" t="s">
        <v>2612</v>
      </c>
      <c r="I985" s="35">
        <v>30</v>
      </c>
      <c r="J985" s="35">
        <f>VALUE(COUNTIF(Validation!$A$2:$H$47,D985))</f>
        <v>0</v>
      </c>
      <c r="K985" s="361">
        <f>IF(OR(M985="RFA",M985="UFA",M985="",M985=0),0,M985)</f>
        <v>7000000</v>
      </c>
      <c r="L985" s="361">
        <f>IF(OR(N985="RFA",N985="UFA",N985="",N985=0),0,N985)</f>
        <v>7000000</v>
      </c>
      <c r="M985" s="358">
        <v>7000000</v>
      </c>
      <c r="N985" s="358">
        <v>7000000</v>
      </c>
      <c r="O985" s="358">
        <v>7000000</v>
      </c>
      <c r="P985" s="358">
        <v>7000000</v>
      </c>
      <c r="Q985" s="358" t="s">
        <v>7</v>
      </c>
      <c r="R985" s="358">
        <v>0</v>
      </c>
      <c r="S985" s="358">
        <v>0</v>
      </c>
      <c r="T985" s="35">
        <f>COUNTIF(M985:S985,"&gt;0")</f>
        <v>4</v>
      </c>
      <c r="V985">
        <f t="shared" si="45"/>
        <v>1</v>
      </c>
      <c r="W985" s="35">
        <f t="shared" si="46"/>
        <v>0</v>
      </c>
      <c r="X985">
        <f t="shared" si="47"/>
        <v>1</v>
      </c>
    </row>
    <row r="986" spans="1:24" ht="15.75" x14ac:dyDescent="0.25">
      <c r="A986" t="str">
        <f>B986&amp;" "&amp;C986</f>
        <v>Matt Niskanen</v>
      </c>
      <c r="B986" t="str">
        <f>RIGHT(D986,(LEN(D986)-1)-SEARCH(",",D986,1))</f>
        <v>Matt</v>
      </c>
      <c r="C986" t="str">
        <f>LEFT(D986,SEARCH(",",D986,1)-1)</f>
        <v>Niskanen</v>
      </c>
      <c r="D986" s="39" t="s">
        <v>1926</v>
      </c>
      <c r="E986" s="30" t="s">
        <v>28</v>
      </c>
      <c r="F986" s="35" t="s">
        <v>390</v>
      </c>
      <c r="G986" s="35" t="s">
        <v>2617</v>
      </c>
      <c r="H986" s="35" t="s">
        <v>2612</v>
      </c>
      <c r="I986" s="35">
        <v>32</v>
      </c>
      <c r="J986" s="35">
        <f>VALUE(COUNTIF(Validation!$A$2:$H$47,D986))</f>
        <v>0</v>
      </c>
      <c r="K986" s="361">
        <f>IF(OR(M986="RFA",M986="UFA",M986="",M986=0),0,M986)</f>
        <v>5750000</v>
      </c>
      <c r="L986" s="361">
        <f>IF(OR(N986="RFA",N986="UFA",N986="",N986=0),0,N986)</f>
        <v>5750000</v>
      </c>
      <c r="M986" s="358">
        <v>5750000</v>
      </c>
      <c r="N986" s="358">
        <v>5750000</v>
      </c>
      <c r="O986" s="358" t="s">
        <v>7</v>
      </c>
      <c r="P986" s="358">
        <v>0</v>
      </c>
      <c r="Q986" s="358">
        <v>0</v>
      </c>
      <c r="R986" s="358">
        <v>0</v>
      </c>
      <c r="S986" s="358">
        <v>0</v>
      </c>
      <c r="T986" s="35">
        <f>COUNTIF(M986:S986,"&gt;0")</f>
        <v>2</v>
      </c>
      <c r="V986">
        <f t="shared" si="45"/>
        <v>1</v>
      </c>
      <c r="W986" s="35">
        <f t="shared" si="46"/>
        <v>0</v>
      </c>
      <c r="X986">
        <f t="shared" si="47"/>
        <v>1</v>
      </c>
    </row>
    <row r="987" spans="1:24" ht="15.75" x14ac:dyDescent="0.25">
      <c r="A987" t="str">
        <f>B987&amp;" "&amp;C987</f>
        <v>Shayne Gostisbehere</v>
      </c>
      <c r="B987" t="str">
        <f>RIGHT(D987,(LEN(D987)-1)-SEARCH(",",D987,1))</f>
        <v>Shayne</v>
      </c>
      <c r="C987" t="str">
        <f>LEFT(D987,SEARCH(",",D987,1)-1)</f>
        <v>Gostisbehere</v>
      </c>
      <c r="D987" s="39" t="s">
        <v>1849</v>
      </c>
      <c r="E987" s="30" t="s">
        <v>28</v>
      </c>
      <c r="F987" s="35">
        <v>0</v>
      </c>
      <c r="G987" s="35" t="s">
        <v>2618</v>
      </c>
      <c r="H987" s="35" t="s">
        <v>2612</v>
      </c>
      <c r="I987" s="35">
        <v>26</v>
      </c>
      <c r="J987" s="35">
        <f>VALUE(COUNTIF(Validation!$A$2:$H$47,D987))</f>
        <v>0</v>
      </c>
      <c r="K987" s="361">
        <f>IF(OR(M987="RFA",M987="UFA",M987="",M987=0),0,M987)</f>
        <v>4500000</v>
      </c>
      <c r="L987" s="361">
        <f>IF(OR(N987="RFA",N987="UFA",N987="",N987=0),0,N987)</f>
        <v>4500000</v>
      </c>
      <c r="M987" s="358">
        <v>4500000</v>
      </c>
      <c r="N987" s="358">
        <v>4500000</v>
      </c>
      <c r="O987" s="358">
        <v>4500000</v>
      </c>
      <c r="P987" s="358">
        <v>4500000</v>
      </c>
      <c r="Q987" s="358" t="s">
        <v>7</v>
      </c>
      <c r="R987" s="358">
        <v>0</v>
      </c>
      <c r="S987" s="358">
        <v>0</v>
      </c>
      <c r="T987" s="35">
        <f>COUNTIF(M987:S987,"&gt;0")</f>
        <v>4</v>
      </c>
      <c r="V987">
        <f t="shared" si="45"/>
        <v>1</v>
      </c>
      <c r="W987" s="35">
        <f t="shared" si="46"/>
        <v>0</v>
      </c>
      <c r="X987">
        <f t="shared" si="47"/>
        <v>1</v>
      </c>
    </row>
    <row r="988" spans="1:24" ht="15.75" x14ac:dyDescent="0.25">
      <c r="A988" t="str">
        <f>B988&amp;" "&amp;C988</f>
        <v>Sean Couturier</v>
      </c>
      <c r="B988" t="str">
        <f>RIGHT(D988,(LEN(D988)-1)-SEARCH(",",D988,1))</f>
        <v>Sean</v>
      </c>
      <c r="C988" t="str">
        <f>LEFT(D988,SEARCH(",",D988,1)-1)</f>
        <v>Couturier</v>
      </c>
      <c r="D988" s="39" t="s">
        <v>1841</v>
      </c>
      <c r="E988" s="33" t="s">
        <v>28</v>
      </c>
      <c r="F988" s="35">
        <v>0</v>
      </c>
      <c r="G988" s="9" t="s">
        <v>73</v>
      </c>
      <c r="H988" s="9" t="s">
        <v>2612</v>
      </c>
      <c r="I988" s="9">
        <v>26</v>
      </c>
      <c r="J988" s="35">
        <f>VALUE(COUNTIF(Validation!$A$2:$H$47,D988))</f>
        <v>0</v>
      </c>
      <c r="K988" s="361">
        <f>IF(OR(M988="RFA",M988="UFA",M988="",M988=0),0,M988)</f>
        <v>4333333</v>
      </c>
      <c r="L988" s="361">
        <f>IF(OR(N988="RFA",N988="UFA",N988="",N988=0),0,N988)</f>
        <v>4333333</v>
      </c>
      <c r="M988" s="358">
        <v>4333333</v>
      </c>
      <c r="N988" s="358">
        <v>4333333</v>
      </c>
      <c r="O988" s="358">
        <v>4333333</v>
      </c>
      <c r="P988" s="358" t="s">
        <v>7</v>
      </c>
      <c r="Q988" s="358">
        <v>0</v>
      </c>
      <c r="R988" s="358">
        <v>0</v>
      </c>
      <c r="S988" s="358">
        <v>0</v>
      </c>
      <c r="T988" s="35">
        <f>COUNTIF(M988:S988,"&gt;0")</f>
        <v>3</v>
      </c>
      <c r="V988">
        <f t="shared" si="45"/>
        <v>1</v>
      </c>
      <c r="W988" s="35">
        <f t="shared" si="46"/>
        <v>0</v>
      </c>
      <c r="X988">
        <f t="shared" si="47"/>
        <v>1</v>
      </c>
    </row>
    <row r="989" spans="1:24" ht="15.75" x14ac:dyDescent="0.25">
      <c r="A989" t="str">
        <f>B989&amp;" "&amp;C989</f>
        <v>Justin Braun</v>
      </c>
      <c r="B989" t="str">
        <f>RIGHT(D989,(LEN(D989)-1)-SEARCH(",",D989,1))</f>
        <v>Justin</v>
      </c>
      <c r="C989" t="str">
        <f>LEFT(D989,SEARCH(",",D989,1)-1)</f>
        <v>Braun</v>
      </c>
      <c r="D989" s="39" t="s">
        <v>2403</v>
      </c>
      <c r="E989" s="30" t="s">
        <v>28</v>
      </c>
      <c r="F989" s="35">
        <v>0</v>
      </c>
      <c r="G989" s="35" t="s">
        <v>2617</v>
      </c>
      <c r="H989" s="35" t="s">
        <v>2612</v>
      </c>
      <c r="I989" s="35">
        <v>32</v>
      </c>
      <c r="J989" s="35">
        <f>VALUE(COUNTIF(Validation!$A$2:$H$47,D989))</f>
        <v>0</v>
      </c>
      <c r="K989" s="361">
        <f>IF(OR(M989="RFA",M989="UFA",M989="",M989=0),0,M989)</f>
        <v>3800000</v>
      </c>
      <c r="L989" s="361">
        <f>IF(OR(N989="RFA",N989="UFA",N989="",N989=0),0,N989)</f>
        <v>0</v>
      </c>
      <c r="M989" s="358">
        <v>3800000</v>
      </c>
      <c r="N989" s="358" t="s">
        <v>7</v>
      </c>
      <c r="O989" s="358">
        <v>0</v>
      </c>
      <c r="P989" s="358">
        <v>0</v>
      </c>
      <c r="Q989" s="358">
        <v>0</v>
      </c>
      <c r="R989" s="358">
        <v>0</v>
      </c>
      <c r="S989" s="358">
        <v>0</v>
      </c>
      <c r="T989" s="35">
        <f>COUNTIF(M989:S989,"&gt;0")</f>
        <v>1</v>
      </c>
      <c r="V989">
        <f t="shared" si="45"/>
        <v>1</v>
      </c>
      <c r="W989" s="35">
        <f t="shared" si="46"/>
        <v>0</v>
      </c>
      <c r="X989">
        <f t="shared" si="47"/>
        <v>0</v>
      </c>
    </row>
    <row r="990" spans="1:24" ht="15.75" x14ac:dyDescent="0.25">
      <c r="A990" t="str">
        <f>B990&amp;" "&amp;C990</f>
        <v>Nolan Patrick</v>
      </c>
      <c r="B990" t="str">
        <f>RIGHT(D990,(LEN(D990)-1)-SEARCH(",",D990,1))</f>
        <v>Nolan</v>
      </c>
      <c r="C990" t="str">
        <f>LEFT(D990,SEARCH(",",D990,1)-1)</f>
        <v>Patrick</v>
      </c>
      <c r="D990" s="39" t="s">
        <v>1846</v>
      </c>
      <c r="E990" s="35" t="s">
        <v>28</v>
      </c>
      <c r="F990" s="35" t="s">
        <v>395</v>
      </c>
      <c r="G990" s="35" t="s">
        <v>2621</v>
      </c>
      <c r="H990" s="35" t="s">
        <v>2612</v>
      </c>
      <c r="I990" s="35">
        <v>20</v>
      </c>
      <c r="J990" s="35">
        <f>VALUE(COUNTIF(Validation!$A$2:$H$47,D990))</f>
        <v>0</v>
      </c>
      <c r="K990" s="361">
        <f>IF(OR(M990="RFA",M990="UFA",M990="",M990=0),0,M990)</f>
        <v>3575000</v>
      </c>
      <c r="L990" s="361">
        <f>IF(OR(N990="RFA",N990="UFA",N990="",N990=0),0,N990)</f>
        <v>0</v>
      </c>
      <c r="M990" s="358">
        <v>3575000</v>
      </c>
      <c r="N990" s="358" t="s">
        <v>8</v>
      </c>
      <c r="O990" s="358">
        <v>0</v>
      </c>
      <c r="P990" s="358">
        <v>0</v>
      </c>
      <c r="Q990" s="358">
        <v>0</v>
      </c>
      <c r="R990" s="358">
        <v>0</v>
      </c>
      <c r="S990" s="358">
        <v>0</v>
      </c>
      <c r="T990" s="35">
        <f>COUNTIF(M990:S990,"&gt;0")</f>
        <v>1</v>
      </c>
      <c r="V990">
        <f t="shared" si="45"/>
        <v>1</v>
      </c>
      <c r="W990" s="35">
        <f t="shared" si="46"/>
        <v>1</v>
      </c>
      <c r="X990">
        <f t="shared" si="47"/>
        <v>0</v>
      </c>
    </row>
    <row r="991" spans="1:24" ht="15.75" x14ac:dyDescent="0.25">
      <c r="A991" t="str">
        <f>B991&amp;" "&amp;C991</f>
        <v>Travis Sanheim</v>
      </c>
      <c r="B991" t="str">
        <f>RIGHT(D991,(LEN(D991)-1)-SEARCH(",",D991,1))</f>
        <v>Travis</v>
      </c>
      <c r="C991" t="str">
        <f>LEFT(D991,SEARCH(",",D991,1)-1)</f>
        <v>Sanheim</v>
      </c>
      <c r="D991" s="39" t="s">
        <v>1853</v>
      </c>
      <c r="E991" s="30" t="s">
        <v>28</v>
      </c>
      <c r="F991" s="35">
        <v>0</v>
      </c>
      <c r="G991" s="35" t="s">
        <v>2617</v>
      </c>
      <c r="H991" s="35" t="s">
        <v>2612</v>
      </c>
      <c r="I991" s="35">
        <v>23</v>
      </c>
      <c r="J991" s="35">
        <f>VALUE(COUNTIF(Validation!$A$2:$H$47,D991))</f>
        <v>0</v>
      </c>
      <c r="K991" s="361">
        <f>IF(OR(M991="RFA",M991="UFA",M991="",M991=0),0,M991)</f>
        <v>3250000</v>
      </c>
      <c r="L991" s="361">
        <f>IF(OR(N991="RFA",N991="UFA",N991="",N991=0),0,N991)</f>
        <v>3250000</v>
      </c>
      <c r="M991" s="358">
        <v>3250000</v>
      </c>
      <c r="N991" s="358">
        <v>3250000</v>
      </c>
      <c r="O991" s="358" t="s">
        <v>8</v>
      </c>
      <c r="P991" s="358">
        <v>0</v>
      </c>
      <c r="Q991" s="358">
        <v>0</v>
      </c>
      <c r="R991" s="358">
        <v>0</v>
      </c>
      <c r="S991" s="358">
        <v>0</v>
      </c>
      <c r="T991" s="35">
        <f>COUNTIF(M991:S991,"&gt;0")</f>
        <v>2</v>
      </c>
      <c r="V991">
        <f t="shared" si="45"/>
        <v>1</v>
      </c>
      <c r="W991" s="35">
        <f t="shared" si="46"/>
        <v>0</v>
      </c>
      <c r="X991">
        <f t="shared" si="47"/>
        <v>1</v>
      </c>
    </row>
    <row r="992" spans="1:24" ht="15.75" x14ac:dyDescent="0.25">
      <c r="A992" t="str">
        <f>B992&amp;" "&amp;C992</f>
        <v>Brian Elliott</v>
      </c>
      <c r="B992" t="str">
        <f>RIGHT(D992,(LEN(D992)-1)-SEARCH(",",D992,1))</f>
        <v>Brian</v>
      </c>
      <c r="C992" t="str">
        <f>LEFT(D992,SEARCH(",",D992,1)-1)</f>
        <v>Elliott</v>
      </c>
      <c r="D992" s="39" t="s">
        <v>1855</v>
      </c>
      <c r="E992" s="30" t="s">
        <v>28</v>
      </c>
      <c r="F992" s="35">
        <v>0</v>
      </c>
      <c r="G992" s="35" t="s">
        <v>128</v>
      </c>
      <c r="H992" s="35" t="s">
        <v>2612</v>
      </c>
      <c r="I992" s="35">
        <v>34</v>
      </c>
      <c r="J992" s="35">
        <f>VALUE(COUNTIF(Validation!$A$2:$H$47,D992))</f>
        <v>0</v>
      </c>
      <c r="K992" s="361">
        <f>IF(OR(M992="RFA",M992="UFA",M992="",M992=0),0,M992)</f>
        <v>2000000</v>
      </c>
      <c r="L992" s="361">
        <f>IF(OR(N992="RFA",N992="UFA",N992="",N992=0),0,N992)</f>
        <v>0</v>
      </c>
      <c r="M992" s="358">
        <v>2000000</v>
      </c>
      <c r="N992" s="358" t="s">
        <v>7</v>
      </c>
      <c r="O992" s="358">
        <v>0</v>
      </c>
      <c r="P992" s="358">
        <v>0</v>
      </c>
      <c r="Q992" s="358">
        <v>0</v>
      </c>
      <c r="R992" s="358">
        <v>0</v>
      </c>
      <c r="S992" s="358">
        <v>0</v>
      </c>
      <c r="T992" s="35">
        <f>COUNTIF(M992:S992,"&gt;0")</f>
        <v>1</v>
      </c>
      <c r="V992">
        <f t="shared" si="45"/>
        <v>1</v>
      </c>
      <c r="W992" s="35">
        <f t="shared" si="46"/>
        <v>0</v>
      </c>
      <c r="X992">
        <f t="shared" si="47"/>
        <v>0</v>
      </c>
    </row>
    <row r="993" spans="1:24" ht="15.75" x14ac:dyDescent="0.25">
      <c r="A993" t="str">
        <f>B993&amp;" "&amp;C993</f>
        <v>Michael Raffl</v>
      </c>
      <c r="B993" t="str">
        <f>RIGHT(D993,(LEN(D993)-1)-SEARCH(",",D993,1))</f>
        <v>Michael</v>
      </c>
      <c r="C993" t="str">
        <f>LEFT(D993,SEARCH(",",D993,1)-1)</f>
        <v>Raffl</v>
      </c>
      <c r="D993" s="39" t="s">
        <v>1843</v>
      </c>
      <c r="E993" s="30" t="s">
        <v>28</v>
      </c>
      <c r="F993" s="35">
        <v>0</v>
      </c>
      <c r="G993" s="35" t="s">
        <v>2615</v>
      </c>
      <c r="H993" s="35" t="s">
        <v>2612</v>
      </c>
      <c r="I993" s="35">
        <v>30</v>
      </c>
      <c r="J993" s="35">
        <f>VALUE(COUNTIF(Validation!$A$2:$H$47,D993))</f>
        <v>0</v>
      </c>
      <c r="K993" s="361">
        <f>IF(OR(M993="RFA",M993="UFA",M993="",M993=0),0,M993)</f>
        <v>1600000</v>
      </c>
      <c r="L993" s="361">
        <f>IF(OR(N993="RFA",N993="UFA",N993="",N993=0),0,N993)</f>
        <v>1600000</v>
      </c>
      <c r="M993" s="358">
        <v>1600000</v>
      </c>
      <c r="N993" s="358">
        <v>1600000</v>
      </c>
      <c r="O993" s="358" t="s">
        <v>7</v>
      </c>
      <c r="P993" s="358">
        <v>0</v>
      </c>
      <c r="Q993" s="358">
        <v>0</v>
      </c>
      <c r="R993" s="358">
        <v>0</v>
      </c>
      <c r="S993" s="358">
        <v>0</v>
      </c>
      <c r="T993" s="35">
        <f>COUNTIF(M993:S993,"&gt;0")</f>
        <v>2</v>
      </c>
      <c r="V993">
        <f t="shared" si="45"/>
        <v>1</v>
      </c>
      <c r="W993" s="35">
        <f t="shared" si="46"/>
        <v>0</v>
      </c>
      <c r="X993">
        <f t="shared" si="47"/>
        <v>1</v>
      </c>
    </row>
    <row r="994" spans="1:24" ht="15.75" x14ac:dyDescent="0.25">
      <c r="A994" t="str">
        <f>B994&amp;" "&amp;C994</f>
        <v>Joel Farabee</v>
      </c>
      <c r="B994" t="str">
        <f>RIGHT(D994,(LEN(D994)-1)-SEARCH(",",D994,1))</f>
        <v>Joel</v>
      </c>
      <c r="C994" t="str">
        <f>LEFT(D994,SEARCH(",",D994,1)-1)</f>
        <v>Farabee</v>
      </c>
      <c r="D994" s="39" t="s">
        <v>2844</v>
      </c>
      <c r="E994" s="30" t="s">
        <v>28</v>
      </c>
      <c r="F994" s="35" t="s">
        <v>395</v>
      </c>
      <c r="G994" s="35" t="s">
        <v>2613</v>
      </c>
      <c r="H994" s="35" t="s">
        <v>2619</v>
      </c>
      <c r="I994" s="35">
        <v>19</v>
      </c>
      <c r="J994" s="35">
        <f>VALUE(COUNTIF(Validation!$A$2:$H$47,D994))</f>
        <v>0</v>
      </c>
      <c r="K994" s="361">
        <f>IF(OR(M994="RFA",M994="UFA",M994="",M994=0),0,M994)</f>
        <v>1425000</v>
      </c>
      <c r="L994" s="361">
        <f>IF(OR(N994="RFA",N994="UFA",N994="",N994=0),0,N994)</f>
        <v>1425000</v>
      </c>
      <c r="M994" s="358">
        <v>1425000</v>
      </c>
      <c r="N994" s="358">
        <v>1425000</v>
      </c>
      <c r="O994" s="358">
        <v>1425000</v>
      </c>
      <c r="P994" s="358" t="s">
        <v>8</v>
      </c>
      <c r="Q994" s="358">
        <v>0</v>
      </c>
      <c r="R994" s="358">
        <v>0</v>
      </c>
      <c r="S994" s="358">
        <v>0</v>
      </c>
      <c r="T994" s="35">
        <f>COUNTIF(M994:S994,"&gt;0")</f>
        <v>3</v>
      </c>
      <c r="V994">
        <f t="shared" si="45"/>
        <v>1</v>
      </c>
      <c r="W994" s="35">
        <f t="shared" si="46"/>
        <v>1</v>
      </c>
      <c r="X994">
        <f t="shared" si="47"/>
        <v>1</v>
      </c>
    </row>
    <row r="995" spans="1:24" ht="15.75" x14ac:dyDescent="0.25">
      <c r="A995" t="str">
        <f>B995&amp;" "&amp;C995</f>
        <v>Robert Hägg</v>
      </c>
      <c r="B995" t="str">
        <f>RIGHT(D995,(LEN(D995)-1)-SEARCH(",",D995,1))</f>
        <v>Robert</v>
      </c>
      <c r="C995" t="str">
        <f>LEFT(D995,SEARCH(",",D995,1)-1)</f>
        <v>Hägg</v>
      </c>
      <c r="D995" s="39" t="s">
        <v>1851</v>
      </c>
      <c r="E995" s="30" t="s">
        <v>28</v>
      </c>
      <c r="F995" s="35">
        <v>0</v>
      </c>
      <c r="G995" s="35" t="s">
        <v>2618</v>
      </c>
      <c r="H995" s="35" t="s">
        <v>2612</v>
      </c>
      <c r="I995" s="35">
        <v>24</v>
      </c>
      <c r="J995" s="35">
        <f>VALUE(COUNTIF(Validation!$A$2:$H$47,D995))</f>
        <v>0</v>
      </c>
      <c r="K995" s="361">
        <f>IF(OR(M995="RFA",M995="UFA",M995="",M995=0),0,M995)</f>
        <v>1150000</v>
      </c>
      <c r="L995" s="361">
        <f>IF(OR(N995="RFA",N995="UFA",N995="",N995=0),0,N995)</f>
        <v>0</v>
      </c>
      <c r="M995" s="358">
        <v>1150000</v>
      </c>
      <c r="N995" s="358" t="s">
        <v>8</v>
      </c>
      <c r="O995" s="358">
        <v>0</v>
      </c>
      <c r="P995" s="358">
        <v>0</v>
      </c>
      <c r="Q995" s="358">
        <v>0</v>
      </c>
      <c r="R995" s="358">
        <v>0</v>
      </c>
      <c r="S995" s="358">
        <v>0</v>
      </c>
      <c r="T995" s="35">
        <f>COUNTIF(M995:S995,"&gt;0")</f>
        <v>1</v>
      </c>
      <c r="V995">
        <f t="shared" si="45"/>
        <v>1</v>
      </c>
      <c r="W995" s="35">
        <f t="shared" si="46"/>
        <v>0</v>
      </c>
      <c r="X995">
        <f t="shared" si="47"/>
        <v>0</v>
      </c>
    </row>
    <row r="996" spans="1:24" ht="15.75" x14ac:dyDescent="0.25">
      <c r="A996" t="str">
        <f>B996&amp;" "&amp;C996</f>
        <v>Oskar Lindblom</v>
      </c>
      <c r="B996" t="str">
        <f>RIGHT(D996,(LEN(D996)-1)-SEARCH(",",D996,1))</f>
        <v>Oskar</v>
      </c>
      <c r="C996" t="str">
        <f>LEFT(D996,SEARCH(",",D996,1)-1)</f>
        <v>Lindblom</v>
      </c>
      <c r="D996" s="39" t="s">
        <v>1847</v>
      </c>
      <c r="E996" s="30" t="s">
        <v>28</v>
      </c>
      <c r="F996" s="35" t="s">
        <v>412</v>
      </c>
      <c r="G996" s="35" t="s">
        <v>2613</v>
      </c>
      <c r="H996" s="35" t="s">
        <v>2612</v>
      </c>
      <c r="I996" s="35">
        <v>22</v>
      </c>
      <c r="J996" s="35">
        <f>VALUE(COUNTIF(Validation!$A$2:$H$47,D996))</f>
        <v>0</v>
      </c>
      <c r="K996" s="361">
        <f>IF(OR(M996="RFA",M996="UFA",M996="",M996=0),0,M996)</f>
        <v>1137500</v>
      </c>
      <c r="L996" s="361">
        <f>IF(OR(N996="RFA",N996="UFA",N996="",N996=0),0,N996)</f>
        <v>0</v>
      </c>
      <c r="M996" s="358">
        <v>1137500</v>
      </c>
      <c r="N996" s="358" t="s">
        <v>8</v>
      </c>
      <c r="O996" s="358">
        <v>0</v>
      </c>
      <c r="P996" s="358">
        <v>0</v>
      </c>
      <c r="Q996" s="358">
        <v>0</v>
      </c>
      <c r="R996" s="358">
        <v>0</v>
      </c>
      <c r="S996" s="358">
        <v>0</v>
      </c>
      <c r="T996" s="35">
        <f>COUNTIF(M996:S996,"&gt;0")</f>
        <v>1</v>
      </c>
      <c r="V996">
        <f t="shared" si="45"/>
        <v>1</v>
      </c>
      <c r="W996" s="35">
        <f t="shared" si="46"/>
        <v>1</v>
      </c>
      <c r="X996">
        <f t="shared" si="47"/>
        <v>0</v>
      </c>
    </row>
    <row r="997" spans="1:24" ht="15.75" x14ac:dyDescent="0.25">
      <c r="A997" t="str">
        <f>B997&amp;" "&amp;C997</f>
        <v>German Rubtsov</v>
      </c>
      <c r="B997" t="str">
        <f>RIGHT(D997,(LEN(D997)-1)-SEARCH(",",D997,1))</f>
        <v>German</v>
      </c>
      <c r="C997" t="str">
        <f>LEFT(D997,SEARCH(",",D997,1)-1)</f>
        <v>Rubtsov</v>
      </c>
      <c r="D997" s="39" t="s">
        <v>1858</v>
      </c>
      <c r="E997" s="30" t="s">
        <v>28</v>
      </c>
      <c r="F997" s="35" t="s">
        <v>395</v>
      </c>
      <c r="G997" s="35" t="s">
        <v>73</v>
      </c>
      <c r="H997" s="35" t="s">
        <v>2619</v>
      </c>
      <c r="I997" s="35">
        <v>21</v>
      </c>
      <c r="J997" s="35">
        <f>VALUE(COUNTIF(Validation!$A$2:$H$47,D997))</f>
        <v>0</v>
      </c>
      <c r="K997" s="361">
        <f>IF(OR(M997="RFA",M997="UFA",M997="",M997=0),0,M997)</f>
        <v>1106666</v>
      </c>
      <c r="L997" s="361">
        <f>IF(OR(N997="RFA",N997="UFA",N997="",N997=0),0,N997)</f>
        <v>1106666</v>
      </c>
      <c r="M997" s="358">
        <v>1106666</v>
      </c>
      <c r="N997" s="358">
        <v>1106666</v>
      </c>
      <c r="O997" s="358" t="s">
        <v>8</v>
      </c>
      <c r="P997" s="358">
        <v>0</v>
      </c>
      <c r="Q997" s="358">
        <v>0</v>
      </c>
      <c r="R997" s="358">
        <v>0</v>
      </c>
      <c r="S997" s="358">
        <v>0</v>
      </c>
      <c r="T997" s="35">
        <f>COUNTIF(M997:S997,"&gt;0")</f>
        <v>2</v>
      </c>
      <c r="V997">
        <f t="shared" si="45"/>
        <v>1</v>
      </c>
      <c r="W997" s="35">
        <f t="shared" si="46"/>
        <v>1</v>
      </c>
      <c r="X997">
        <f t="shared" si="47"/>
        <v>1</v>
      </c>
    </row>
    <row r="998" spans="1:24" ht="15.75" x14ac:dyDescent="0.25">
      <c r="A998" t="str">
        <f>B998&amp;" "&amp;C998</f>
        <v>Tyler Pitlick</v>
      </c>
      <c r="B998" t="str">
        <f>RIGHT(D998,(LEN(D998)-1)-SEARCH(",",D998,1))</f>
        <v>Tyler</v>
      </c>
      <c r="C998" t="str">
        <f>LEFT(D998,SEARCH(",",D998,1)-1)</f>
        <v>Pitlick</v>
      </c>
      <c r="D998" s="39" t="s">
        <v>2031</v>
      </c>
      <c r="E998" s="30" t="s">
        <v>28</v>
      </c>
      <c r="F998" s="35">
        <v>0</v>
      </c>
      <c r="G998" s="9" t="s">
        <v>2611</v>
      </c>
      <c r="H998" s="9" t="s">
        <v>2612</v>
      </c>
      <c r="I998" s="9">
        <v>27</v>
      </c>
      <c r="J998" s="35">
        <f>VALUE(COUNTIF(Validation!$A$2:$H$47,D998))</f>
        <v>0</v>
      </c>
      <c r="K998" s="361">
        <f>IF(OR(M998="RFA",M998="UFA",M998="",M998=0),0,M998)</f>
        <v>1000000</v>
      </c>
      <c r="L998" s="361">
        <f>IF(OR(N998="RFA",N998="UFA",N998="",N998=0),0,N998)</f>
        <v>0</v>
      </c>
      <c r="M998" s="358">
        <v>1000000</v>
      </c>
      <c r="N998" s="358" t="s">
        <v>7</v>
      </c>
      <c r="O998" s="358">
        <v>0</v>
      </c>
      <c r="P998" s="358">
        <v>0</v>
      </c>
      <c r="Q998" s="358">
        <v>0</v>
      </c>
      <c r="R998" s="358">
        <v>0</v>
      </c>
      <c r="S998" s="358">
        <v>0</v>
      </c>
      <c r="T998" s="35">
        <f>COUNTIF(M998:S998,"&gt;0")</f>
        <v>1</v>
      </c>
      <c r="V998">
        <f t="shared" si="45"/>
        <v>1</v>
      </c>
      <c r="W998" s="35">
        <f t="shared" si="46"/>
        <v>0</v>
      </c>
      <c r="X998">
        <f t="shared" si="47"/>
        <v>0</v>
      </c>
    </row>
    <row r="999" spans="1:24" ht="15.75" x14ac:dyDescent="0.25">
      <c r="A999" t="str">
        <f>B999&amp;" "&amp;C999</f>
        <v>Mikhail Vorobyov</v>
      </c>
      <c r="B999" t="str">
        <f>RIGHT(D999,(LEN(D999)-1)-SEARCH(",",D999,1))</f>
        <v>Mikhail</v>
      </c>
      <c r="C999" t="str">
        <f>LEFT(D999,SEARCH(",",D999,1)-1)</f>
        <v>Vorobyov</v>
      </c>
      <c r="D999" s="39" t="s">
        <v>1863</v>
      </c>
      <c r="E999" s="30" t="s">
        <v>28</v>
      </c>
      <c r="F999" s="35" t="s">
        <v>395</v>
      </c>
      <c r="G999" s="35" t="s">
        <v>73</v>
      </c>
      <c r="H999" s="35" t="s">
        <v>2619</v>
      </c>
      <c r="I999" s="35">
        <v>22</v>
      </c>
      <c r="J999" s="35">
        <f>VALUE(COUNTIF(Validation!$A$2:$H$47,D999))</f>
        <v>0</v>
      </c>
      <c r="K999" s="361">
        <f>IF(OR(M999="RFA",M999="UFA",M999="",M999=0),0,M999)</f>
        <v>925000</v>
      </c>
      <c r="L999" s="361">
        <f>IF(OR(N999="RFA",N999="UFA",N999="",N999=0),0,N999)</f>
        <v>0</v>
      </c>
      <c r="M999" s="358">
        <v>925000</v>
      </c>
      <c r="N999" s="358" t="s">
        <v>8</v>
      </c>
      <c r="O999" s="358">
        <v>0</v>
      </c>
      <c r="P999" s="358">
        <v>0</v>
      </c>
      <c r="Q999" s="358">
        <v>0</v>
      </c>
      <c r="R999" s="358">
        <v>0</v>
      </c>
      <c r="S999" s="358">
        <v>0</v>
      </c>
      <c r="T999" s="35">
        <f>COUNTIF(M999:S999,"&gt;0")</f>
        <v>1</v>
      </c>
      <c r="V999">
        <f t="shared" si="45"/>
        <v>1</v>
      </c>
      <c r="W999" s="35">
        <f t="shared" si="46"/>
        <v>1</v>
      </c>
      <c r="X999">
        <f t="shared" si="47"/>
        <v>0</v>
      </c>
    </row>
    <row r="1000" spans="1:24" ht="15.75" x14ac:dyDescent="0.25">
      <c r="A1000" t="str">
        <f>B1000&amp;" "&amp;C1000</f>
        <v>Carsen Twarynski</v>
      </c>
      <c r="B1000" t="str">
        <f>RIGHT(D1000,(LEN(D1000)-1)-SEARCH(",",D1000,1))</f>
        <v>Carsen</v>
      </c>
      <c r="C1000" t="str">
        <f>LEFT(D1000,SEARCH(",",D1000,1)-1)</f>
        <v>Twarynski</v>
      </c>
      <c r="D1000" s="39" t="s">
        <v>1865</v>
      </c>
      <c r="E1000" s="30" t="s">
        <v>28</v>
      </c>
      <c r="F1000" s="35" t="s">
        <v>395</v>
      </c>
      <c r="G1000" s="35" t="s">
        <v>2613</v>
      </c>
      <c r="H1000" s="35" t="s">
        <v>2619</v>
      </c>
      <c r="I1000" s="35">
        <v>21</v>
      </c>
      <c r="J1000" s="35">
        <f>VALUE(COUNTIF(Validation!$A$2:$H$47,D1000))</f>
        <v>0</v>
      </c>
      <c r="K1000" s="361">
        <f>IF(OR(M1000="RFA",M1000="UFA",M1000="",M1000=0),0,M1000)</f>
        <v>925000</v>
      </c>
      <c r="L1000" s="361">
        <f>IF(OR(N1000="RFA",N1000="UFA",N1000="",N1000=0),0,N1000)</f>
        <v>925000</v>
      </c>
      <c r="M1000" s="358">
        <v>925000</v>
      </c>
      <c r="N1000" s="358">
        <v>925000</v>
      </c>
      <c r="O1000" s="358" t="s">
        <v>8</v>
      </c>
      <c r="P1000" s="358">
        <v>0</v>
      </c>
      <c r="Q1000" s="358">
        <v>0</v>
      </c>
      <c r="R1000" s="358">
        <v>0</v>
      </c>
      <c r="S1000" s="358">
        <v>0</v>
      </c>
      <c r="T1000" s="35">
        <f>COUNTIF(M1000:S1000,"&gt;0")</f>
        <v>2</v>
      </c>
      <c r="V1000">
        <f t="shared" si="45"/>
        <v>1</v>
      </c>
      <c r="W1000" s="35">
        <f t="shared" si="46"/>
        <v>1</v>
      </c>
      <c r="X1000">
        <f t="shared" si="47"/>
        <v>1</v>
      </c>
    </row>
    <row r="1001" spans="1:24" ht="15.75" x14ac:dyDescent="0.25">
      <c r="A1001" t="str">
        <f>B1001&amp;" "&amp;C1001</f>
        <v>Kirill Ustimenko</v>
      </c>
      <c r="B1001" t="str">
        <f>RIGHT(D1001,(LEN(D1001)-1)-SEARCH(",",D1001,1))</f>
        <v>Kirill</v>
      </c>
      <c r="C1001" t="str">
        <f>LEFT(D1001,SEARCH(",",D1001,1)-1)</f>
        <v>Ustimenko</v>
      </c>
      <c r="D1001" s="39" t="s">
        <v>2846</v>
      </c>
      <c r="E1001" s="30" t="s">
        <v>28</v>
      </c>
      <c r="F1001" s="35" t="s">
        <v>395</v>
      </c>
      <c r="G1001" s="35" t="s">
        <v>128</v>
      </c>
      <c r="H1001" s="35" t="s">
        <v>2619</v>
      </c>
      <c r="I1001" s="35">
        <v>20</v>
      </c>
      <c r="J1001" s="35">
        <f>VALUE(COUNTIF(Validation!$A$2:$H$47,D1001))</f>
        <v>0</v>
      </c>
      <c r="K1001" s="361">
        <f>IF(OR(M1001="RFA",M1001="UFA",M1001="",M1001=0),0,M1001)</f>
        <v>925000</v>
      </c>
      <c r="L1001" s="361">
        <f>IF(OR(N1001="RFA",N1001="UFA",N1001="",N1001=0),0,N1001)</f>
        <v>925000</v>
      </c>
      <c r="M1001" s="358">
        <v>925000</v>
      </c>
      <c r="N1001" s="358">
        <v>925000</v>
      </c>
      <c r="O1001" s="358">
        <v>925000</v>
      </c>
      <c r="P1001" s="358" t="s">
        <v>8</v>
      </c>
      <c r="Q1001" s="358">
        <v>0</v>
      </c>
      <c r="R1001" s="358">
        <v>0</v>
      </c>
      <c r="S1001" s="358">
        <v>0</v>
      </c>
      <c r="T1001" s="35">
        <f>COUNTIF(M1001:S1001,"&gt;0")</f>
        <v>3</v>
      </c>
      <c r="V1001">
        <f t="shared" si="45"/>
        <v>1</v>
      </c>
      <c r="W1001" s="35">
        <f t="shared" si="46"/>
        <v>1</v>
      </c>
      <c r="X1001">
        <f t="shared" si="47"/>
        <v>1</v>
      </c>
    </row>
    <row r="1002" spans="1:24" ht="15.75" x14ac:dyDescent="0.25">
      <c r="A1002" t="str">
        <f>B1002&amp;" "&amp;C1002</f>
        <v>Felix Sandström</v>
      </c>
      <c r="B1002" t="str">
        <f>RIGHT(D1002,(LEN(D1002)-1)-SEARCH(",",D1002,1))</f>
        <v>Felix</v>
      </c>
      <c r="C1002" t="str">
        <f>LEFT(D1002,SEARCH(",",D1002,1)-1)</f>
        <v>Sandström</v>
      </c>
      <c r="D1002" s="39" t="s">
        <v>1862</v>
      </c>
      <c r="E1002" s="30" t="s">
        <v>28</v>
      </c>
      <c r="F1002" s="35" t="s">
        <v>395</v>
      </c>
      <c r="G1002" s="9" t="s">
        <v>128</v>
      </c>
      <c r="H1002" s="9" t="s">
        <v>2619</v>
      </c>
      <c r="I1002" s="9">
        <v>22</v>
      </c>
      <c r="J1002" s="35">
        <f>VALUE(COUNTIF(Validation!$A$2:$H$47,D1002))</f>
        <v>0</v>
      </c>
      <c r="K1002" s="361">
        <f>IF(OR(M1002="RFA",M1002="UFA",M1002="",M1002=0),0,M1002)</f>
        <v>925000</v>
      </c>
      <c r="L1002" s="361">
        <f>IF(OR(N1002="RFA",N1002="UFA",N1002="",N1002=0),0,N1002)</f>
        <v>925000</v>
      </c>
      <c r="M1002" s="358">
        <v>925000</v>
      </c>
      <c r="N1002" s="358">
        <v>925000</v>
      </c>
      <c r="O1002" s="358" t="s">
        <v>8</v>
      </c>
      <c r="P1002" s="358">
        <v>0</v>
      </c>
      <c r="Q1002" s="358">
        <v>0</v>
      </c>
      <c r="R1002" s="358">
        <v>0</v>
      </c>
      <c r="S1002" s="358">
        <v>0</v>
      </c>
      <c r="T1002" s="35">
        <f>COUNTIF(M1002:S1002,"&gt;0")</f>
        <v>2</v>
      </c>
      <c r="V1002">
        <f t="shared" si="45"/>
        <v>1</v>
      </c>
      <c r="W1002" s="35">
        <f t="shared" si="46"/>
        <v>1</v>
      </c>
      <c r="X1002">
        <f t="shared" si="47"/>
        <v>1</v>
      </c>
    </row>
    <row r="1003" spans="1:24" ht="15.75" x14ac:dyDescent="0.25">
      <c r="A1003" t="str">
        <f>B1003&amp;" "&amp;C1003</f>
        <v>Maksim Sushko</v>
      </c>
      <c r="B1003" t="str">
        <f>RIGHT(D1003,(LEN(D1003)-1)-SEARCH(",",D1003,1))</f>
        <v>Maksim</v>
      </c>
      <c r="C1003" t="str">
        <f>LEFT(D1003,SEARCH(",",D1003,1)-1)</f>
        <v>Sushko</v>
      </c>
      <c r="D1003" s="39" t="s">
        <v>1860</v>
      </c>
      <c r="E1003" s="30" t="s">
        <v>28</v>
      </c>
      <c r="F1003" s="35" t="s">
        <v>395</v>
      </c>
      <c r="G1003" s="35" t="s">
        <v>2611</v>
      </c>
      <c r="H1003" s="35" t="s">
        <v>2619</v>
      </c>
      <c r="I1003" s="35">
        <v>20</v>
      </c>
      <c r="J1003" s="35">
        <f>VALUE(COUNTIF(Validation!$A$2:$H$47,D1003))</f>
        <v>0</v>
      </c>
      <c r="K1003" s="361">
        <f>IF(OR(M1003="RFA",M1003="UFA",M1003="",M1003=0),0,M1003)</f>
        <v>879167</v>
      </c>
      <c r="L1003" s="361">
        <f>IF(OR(N1003="RFA",N1003="UFA",N1003="",N1003=0),0,N1003)</f>
        <v>879167</v>
      </c>
      <c r="M1003" s="358">
        <v>879167</v>
      </c>
      <c r="N1003" s="358">
        <v>879167</v>
      </c>
      <c r="O1003" s="358">
        <v>879167</v>
      </c>
      <c r="P1003" s="358" t="s">
        <v>8</v>
      </c>
      <c r="Q1003" s="358">
        <v>0</v>
      </c>
      <c r="R1003" s="358">
        <v>0</v>
      </c>
      <c r="S1003" s="358">
        <v>0</v>
      </c>
      <c r="T1003" s="35">
        <f>COUNTIF(M1003:S1003,"&gt;0")</f>
        <v>3</v>
      </c>
      <c r="V1003">
        <f t="shared" si="45"/>
        <v>1</v>
      </c>
      <c r="W1003" s="35">
        <f t="shared" si="46"/>
        <v>1</v>
      </c>
      <c r="X1003">
        <f t="shared" si="47"/>
        <v>1</v>
      </c>
    </row>
    <row r="1004" spans="1:24" ht="15.75" x14ac:dyDescent="0.25">
      <c r="A1004" t="str">
        <f>B1004&amp;" "&amp;C1004</f>
        <v>Matthew Strome</v>
      </c>
      <c r="B1004" t="str">
        <f>RIGHT(D1004,(LEN(D1004)-1)-SEARCH(",",D1004,1))</f>
        <v>Matthew</v>
      </c>
      <c r="C1004" t="str">
        <f>LEFT(D1004,SEARCH(",",D1004,1)-1)</f>
        <v>Strome</v>
      </c>
      <c r="D1004" s="39" t="s">
        <v>1861</v>
      </c>
      <c r="E1004" s="30" t="s">
        <v>28</v>
      </c>
      <c r="F1004" s="35" t="s">
        <v>395</v>
      </c>
      <c r="G1004" s="35" t="s">
        <v>2613</v>
      </c>
      <c r="H1004" s="35" t="s">
        <v>2619</v>
      </c>
      <c r="I1004" s="35">
        <v>20</v>
      </c>
      <c r="J1004" s="35">
        <f>VALUE(COUNTIF(Validation!$A$2:$H$47,D1004))</f>
        <v>0</v>
      </c>
      <c r="K1004" s="361">
        <f>IF(OR(M1004="RFA",M1004="UFA",M1004="",M1004=0),0,M1004)</f>
        <v>879167</v>
      </c>
      <c r="L1004" s="361">
        <f>IF(OR(N1004="RFA",N1004="UFA",N1004="",N1004=0),0,N1004)</f>
        <v>879167</v>
      </c>
      <c r="M1004" s="358">
        <v>879167</v>
      </c>
      <c r="N1004" s="358">
        <v>879167</v>
      </c>
      <c r="O1004" s="358">
        <v>879167</v>
      </c>
      <c r="P1004" s="358" t="s">
        <v>8</v>
      </c>
      <c r="Q1004" s="358">
        <v>0</v>
      </c>
      <c r="R1004" s="358">
        <v>0</v>
      </c>
      <c r="S1004" s="358">
        <v>0</v>
      </c>
      <c r="T1004" s="35">
        <f>COUNTIF(M1004:S1004,"&gt;0")</f>
        <v>3</v>
      </c>
      <c r="V1004">
        <f t="shared" si="45"/>
        <v>1</v>
      </c>
      <c r="W1004" s="35">
        <f t="shared" si="46"/>
        <v>1</v>
      </c>
      <c r="X1004">
        <f t="shared" si="47"/>
        <v>1</v>
      </c>
    </row>
    <row r="1005" spans="1:24" ht="15.75" x14ac:dyDescent="0.25">
      <c r="A1005" t="str">
        <f>B1005&amp;" "&amp;C1005</f>
        <v>Carter Hart</v>
      </c>
      <c r="B1005" t="str">
        <f>RIGHT(D1005,(LEN(D1005)-1)-SEARCH(",",D1005,1))</f>
        <v>Carter</v>
      </c>
      <c r="C1005" t="str">
        <f>LEFT(D1005,SEARCH(",",D1005,1)-1)</f>
        <v>Hart</v>
      </c>
      <c r="D1005" s="39" t="s">
        <v>1871</v>
      </c>
      <c r="E1005" s="30" t="s">
        <v>28</v>
      </c>
      <c r="F1005" s="35" t="s">
        <v>395</v>
      </c>
      <c r="G1005" s="35" t="s">
        <v>128</v>
      </c>
      <c r="H1005" s="35" t="s">
        <v>2612</v>
      </c>
      <c r="I1005" s="35">
        <v>20</v>
      </c>
      <c r="J1005" s="35">
        <f>VALUE(COUNTIF(Validation!$A$2:$H$47,D1005))</f>
        <v>0</v>
      </c>
      <c r="K1005" s="361">
        <f>IF(OR(M1005="RFA",M1005="UFA",M1005="",M1005=0),0,M1005)</f>
        <v>863333</v>
      </c>
      <c r="L1005" s="361">
        <f>IF(OR(N1005="RFA",N1005="UFA",N1005="",N1005=0),0,N1005)</f>
        <v>863333</v>
      </c>
      <c r="M1005" s="358">
        <v>863333</v>
      </c>
      <c r="N1005" s="358">
        <v>863333</v>
      </c>
      <c r="O1005" s="358" t="s">
        <v>8</v>
      </c>
      <c r="P1005" s="358">
        <v>0</v>
      </c>
      <c r="Q1005" s="358">
        <v>0</v>
      </c>
      <c r="R1005" s="358">
        <v>0</v>
      </c>
      <c r="S1005" s="358">
        <v>0</v>
      </c>
      <c r="T1005" s="35">
        <f>COUNTIF(M1005:S1005,"&gt;0")</f>
        <v>2</v>
      </c>
      <c r="V1005">
        <f t="shared" si="45"/>
        <v>1</v>
      </c>
      <c r="W1005" s="35">
        <f t="shared" si="46"/>
        <v>1</v>
      </c>
      <c r="X1005">
        <f t="shared" si="47"/>
        <v>1</v>
      </c>
    </row>
    <row r="1006" spans="1:24" ht="15.75" x14ac:dyDescent="0.25">
      <c r="A1006" t="str">
        <f>B1006&amp;" "&amp;C1006</f>
        <v>Morgan Frost</v>
      </c>
      <c r="B1006" t="str">
        <f>RIGHT(D1006,(LEN(D1006)-1)-SEARCH(",",D1006,1))</f>
        <v>Morgan</v>
      </c>
      <c r="C1006" t="str">
        <f>LEFT(D1006,SEARCH(",",D1006,1)-1)</f>
        <v>Frost</v>
      </c>
      <c r="D1006" s="39" t="s">
        <v>1857</v>
      </c>
      <c r="E1006" s="30" t="s">
        <v>28</v>
      </c>
      <c r="F1006" s="35" t="s">
        <v>395</v>
      </c>
      <c r="G1006" s="35" t="s">
        <v>73</v>
      </c>
      <c r="H1006" s="35" t="s">
        <v>2619</v>
      </c>
      <c r="I1006" s="35">
        <v>20</v>
      </c>
      <c r="J1006" s="35">
        <f>VALUE(COUNTIF(Validation!$A$2:$H$47,D1006))</f>
        <v>0</v>
      </c>
      <c r="K1006" s="361">
        <f>IF(OR(M1006="RFA",M1006="UFA",M1006="",M1006=0),0,M1006)</f>
        <v>863333</v>
      </c>
      <c r="L1006" s="361">
        <f>IF(OR(N1006="RFA",N1006="UFA",N1006="",N1006=0),0,N1006)</f>
        <v>863333</v>
      </c>
      <c r="M1006" s="358">
        <v>863333</v>
      </c>
      <c r="N1006" s="358">
        <v>863333</v>
      </c>
      <c r="O1006" s="358">
        <v>863333</v>
      </c>
      <c r="P1006" s="358" t="s">
        <v>8</v>
      </c>
      <c r="Q1006" s="358">
        <v>0</v>
      </c>
      <c r="R1006" s="358">
        <v>0</v>
      </c>
      <c r="S1006" s="358">
        <v>0</v>
      </c>
      <c r="T1006" s="35">
        <f>COUNTIF(M1006:S1006,"&gt;0")</f>
        <v>3</v>
      </c>
      <c r="V1006">
        <f t="shared" si="45"/>
        <v>1</v>
      </c>
      <c r="W1006" s="35">
        <f t="shared" si="46"/>
        <v>1</v>
      </c>
      <c r="X1006">
        <f t="shared" si="47"/>
        <v>1</v>
      </c>
    </row>
    <row r="1007" spans="1:24" ht="15.75" x14ac:dyDescent="0.25">
      <c r="A1007" t="str">
        <f>B1007&amp;" "&amp;C1007</f>
        <v>Pascal Laberge</v>
      </c>
      <c r="B1007" t="str">
        <f>RIGHT(D1007,(LEN(D1007)-1)-SEARCH(",",D1007,1))</f>
        <v>Pascal</v>
      </c>
      <c r="C1007" t="str">
        <f>LEFT(D1007,SEARCH(",",D1007,1)-1)</f>
        <v>Laberge</v>
      </c>
      <c r="D1007" s="39" t="s">
        <v>1864</v>
      </c>
      <c r="E1007" s="30" t="s">
        <v>28</v>
      </c>
      <c r="F1007" s="35" t="s">
        <v>395</v>
      </c>
      <c r="G1007" s="35" t="s">
        <v>73</v>
      </c>
      <c r="H1007" s="35" t="s">
        <v>2619</v>
      </c>
      <c r="I1007" s="35">
        <v>21</v>
      </c>
      <c r="J1007" s="35">
        <f>VALUE(COUNTIF(Validation!$A$2:$H$47,D1007))</f>
        <v>0</v>
      </c>
      <c r="K1007" s="361">
        <f>IF(OR(M1007="RFA",M1007="UFA",M1007="",M1007=0),0,M1007)</f>
        <v>863333</v>
      </c>
      <c r="L1007" s="361">
        <f>IF(OR(N1007="RFA",N1007="UFA",N1007="",N1007=0),0,N1007)</f>
        <v>863333</v>
      </c>
      <c r="M1007" s="358">
        <v>863333</v>
      </c>
      <c r="N1007" s="358">
        <v>863333</v>
      </c>
      <c r="O1007" s="358" t="s">
        <v>8</v>
      </c>
      <c r="P1007" s="358">
        <v>0</v>
      </c>
      <c r="Q1007" s="358">
        <v>0</v>
      </c>
      <c r="R1007" s="358">
        <v>0</v>
      </c>
      <c r="S1007" s="358">
        <v>0</v>
      </c>
      <c r="T1007" s="35">
        <f>COUNTIF(M1007:S1007,"&gt;0")</f>
        <v>2</v>
      </c>
      <c r="V1007">
        <f t="shared" si="45"/>
        <v>1</v>
      </c>
      <c r="W1007" s="35">
        <f t="shared" si="46"/>
        <v>1</v>
      </c>
      <c r="X1007">
        <f t="shared" si="47"/>
        <v>1</v>
      </c>
    </row>
    <row r="1008" spans="1:24" ht="15.75" x14ac:dyDescent="0.25">
      <c r="A1008" t="str">
        <f>B1008&amp;" "&amp;C1008</f>
        <v>Isaac Ratcliffe</v>
      </c>
      <c r="B1008" t="str">
        <f>RIGHT(D1008,(LEN(D1008)-1)-SEARCH(",",D1008,1))</f>
        <v>Isaac</v>
      </c>
      <c r="C1008" t="str">
        <f>LEFT(D1008,SEARCH(",",D1008,1)-1)</f>
        <v>Ratcliffe</v>
      </c>
      <c r="D1008" s="39" t="s">
        <v>1859</v>
      </c>
      <c r="E1008" s="30" t="s">
        <v>28</v>
      </c>
      <c r="F1008" s="35" t="s">
        <v>395</v>
      </c>
      <c r="G1008" s="35" t="s">
        <v>2613</v>
      </c>
      <c r="H1008" s="35" t="s">
        <v>2619</v>
      </c>
      <c r="I1008" s="35">
        <v>20</v>
      </c>
      <c r="J1008" s="35">
        <f>VALUE(COUNTIF(Validation!$A$2:$H$47,D1008))</f>
        <v>0</v>
      </c>
      <c r="K1008" s="361">
        <f>IF(OR(M1008="RFA",M1008="UFA",M1008="",M1008=0),0,M1008)</f>
        <v>863333</v>
      </c>
      <c r="L1008" s="361">
        <f>IF(OR(N1008="RFA",N1008="UFA",N1008="",N1008=0),0,N1008)</f>
        <v>863333</v>
      </c>
      <c r="M1008" s="358">
        <v>863333</v>
      </c>
      <c r="N1008" s="358">
        <v>863333</v>
      </c>
      <c r="O1008" s="358">
        <v>863333</v>
      </c>
      <c r="P1008" s="358" t="s">
        <v>8</v>
      </c>
      <c r="Q1008" s="358">
        <v>0</v>
      </c>
      <c r="R1008" s="358">
        <v>0</v>
      </c>
      <c r="S1008" s="358">
        <v>0</v>
      </c>
      <c r="T1008" s="35">
        <f>COUNTIF(M1008:S1008,"&gt;0")</f>
        <v>3</v>
      </c>
      <c r="V1008">
        <f t="shared" si="45"/>
        <v>1</v>
      </c>
      <c r="W1008" s="35">
        <f t="shared" si="46"/>
        <v>1</v>
      </c>
      <c r="X1008">
        <f t="shared" si="47"/>
        <v>1</v>
      </c>
    </row>
    <row r="1009" spans="1:24" ht="15.75" x14ac:dyDescent="0.25">
      <c r="A1009" t="str">
        <f>B1009&amp;" "&amp;C1009</f>
        <v>David Kase</v>
      </c>
      <c r="B1009" t="str">
        <f>RIGHT(D1009,(LEN(D1009)-1)-SEARCH(",",D1009,1))</f>
        <v>David</v>
      </c>
      <c r="C1009" t="str">
        <f>LEFT(D1009,SEARCH(",",D1009,1)-1)</f>
        <v>Kase</v>
      </c>
      <c r="D1009" s="39" t="s">
        <v>1866</v>
      </c>
      <c r="E1009" s="30" t="s">
        <v>28</v>
      </c>
      <c r="F1009" s="35" t="s">
        <v>395</v>
      </c>
      <c r="G1009" s="9" t="s">
        <v>2678</v>
      </c>
      <c r="H1009" s="9" t="s">
        <v>2619</v>
      </c>
      <c r="I1009" s="9">
        <v>22</v>
      </c>
      <c r="J1009" s="35">
        <f>VALUE(COUNTIF(Validation!$A$2:$H$47,D1009))</f>
        <v>0</v>
      </c>
      <c r="K1009" s="361">
        <f>IF(OR(M1009="RFA",M1009="UFA",M1009="",M1009=0),0,M1009)</f>
        <v>850000</v>
      </c>
      <c r="L1009" s="361">
        <f>IF(OR(N1009="RFA",N1009="UFA",N1009="",N1009=0),0,N1009)</f>
        <v>850000</v>
      </c>
      <c r="M1009" s="358">
        <v>850000</v>
      </c>
      <c r="N1009" s="358">
        <v>850000</v>
      </c>
      <c r="O1009" s="358" t="s">
        <v>8</v>
      </c>
      <c r="P1009" s="358">
        <v>0</v>
      </c>
      <c r="Q1009" s="358">
        <v>0</v>
      </c>
      <c r="R1009" s="358">
        <v>0</v>
      </c>
      <c r="S1009" s="358">
        <v>0</v>
      </c>
      <c r="T1009" s="35">
        <f>COUNTIF(M1009:S1009,"&gt;0")</f>
        <v>2</v>
      </c>
      <c r="V1009">
        <f t="shared" si="45"/>
        <v>1</v>
      </c>
      <c r="W1009" s="35">
        <f t="shared" si="46"/>
        <v>1</v>
      </c>
      <c r="X1009">
        <f t="shared" si="47"/>
        <v>1</v>
      </c>
    </row>
    <row r="1010" spans="1:24" ht="15.75" x14ac:dyDescent="0.25">
      <c r="A1010" t="str">
        <f>B1010&amp;" "&amp;C1010</f>
        <v>Mark Friedman</v>
      </c>
      <c r="B1010" t="str">
        <f>RIGHT(D1010,(LEN(D1010)-1)-SEARCH(",",D1010,1))</f>
        <v>Mark</v>
      </c>
      <c r="C1010" t="str">
        <f>LEFT(D1010,SEARCH(",",D1010,1)-1)</f>
        <v>Friedman</v>
      </c>
      <c r="D1010" s="39" t="s">
        <v>1869</v>
      </c>
      <c r="E1010" s="30" t="s">
        <v>28</v>
      </c>
      <c r="F1010" s="35" t="s">
        <v>395</v>
      </c>
      <c r="G1010" s="35" t="s">
        <v>2617</v>
      </c>
      <c r="H1010" s="35" t="s">
        <v>2619</v>
      </c>
      <c r="I1010" s="35">
        <v>23</v>
      </c>
      <c r="J1010" s="35">
        <f>VALUE(COUNTIF(Validation!$A$2:$H$47,D1010))</f>
        <v>0</v>
      </c>
      <c r="K1010" s="361">
        <f>IF(OR(M1010="RFA",M1010="UFA",M1010="",M1010=0),0,M1010)</f>
        <v>825000</v>
      </c>
      <c r="L1010" s="361">
        <f>IF(OR(N1010="RFA",N1010="UFA",N1010="",N1010=0),0,N1010)</f>
        <v>0</v>
      </c>
      <c r="M1010" s="358">
        <v>825000</v>
      </c>
      <c r="N1010" s="358" t="s">
        <v>8</v>
      </c>
      <c r="O1010" s="358">
        <v>0</v>
      </c>
      <c r="P1010" s="358">
        <v>0</v>
      </c>
      <c r="Q1010" s="358">
        <v>0</v>
      </c>
      <c r="R1010" s="358">
        <v>0</v>
      </c>
      <c r="S1010" s="358">
        <v>0</v>
      </c>
      <c r="T1010" s="35">
        <f>COUNTIF(M1010:S1010,"&gt;0")</f>
        <v>1</v>
      </c>
      <c r="V1010">
        <f t="shared" si="45"/>
        <v>1</v>
      </c>
      <c r="W1010" s="35">
        <f t="shared" si="46"/>
        <v>1</v>
      </c>
      <c r="X1010">
        <f t="shared" si="47"/>
        <v>0</v>
      </c>
    </row>
    <row r="1011" spans="1:24" ht="15.75" x14ac:dyDescent="0.25">
      <c r="A1011" t="str">
        <f>B1011&amp;" "&amp;C1011</f>
        <v>Yegor Zamula</v>
      </c>
      <c r="B1011" t="str">
        <f>RIGHT(D1011,(LEN(D1011)-1)-SEARCH(",",D1011,1))</f>
        <v>Yegor</v>
      </c>
      <c r="C1011" t="str">
        <f>LEFT(D1011,SEARCH(",",D1011,1)-1)</f>
        <v>Zamula</v>
      </c>
      <c r="D1011" s="39" t="s">
        <v>2845</v>
      </c>
      <c r="E1011" s="30" t="s">
        <v>28</v>
      </c>
      <c r="F1011" s="35" t="s">
        <v>397</v>
      </c>
      <c r="G1011" s="35" t="s">
        <v>2618</v>
      </c>
      <c r="H1011" s="35" t="s">
        <v>398</v>
      </c>
      <c r="I1011" s="35">
        <v>19</v>
      </c>
      <c r="J1011" s="35">
        <f>VALUE(COUNTIF(Validation!$A$2:$H$47,D1011))</f>
        <v>0</v>
      </c>
      <c r="K1011" s="361">
        <f>IF(OR(M1011="RFA",M1011="UFA",M1011="",M1011=0),0,M1011)</f>
        <v>793333</v>
      </c>
      <c r="L1011" s="361">
        <f>IF(OR(N1011="RFA",N1011="UFA",N1011="",N1011=0),0,N1011)</f>
        <v>793333</v>
      </c>
      <c r="M1011" s="358">
        <v>793333</v>
      </c>
      <c r="N1011" s="358">
        <v>793333</v>
      </c>
      <c r="O1011" s="358">
        <v>793333</v>
      </c>
      <c r="P1011" s="358" t="s">
        <v>8</v>
      </c>
      <c r="Q1011" s="358">
        <v>0</v>
      </c>
      <c r="R1011" s="358">
        <v>0</v>
      </c>
      <c r="S1011" s="358">
        <v>0</v>
      </c>
      <c r="T1011" s="35">
        <f>COUNTIF(M1011:S1011,"&gt;0")</f>
        <v>3</v>
      </c>
      <c r="V1011">
        <f t="shared" si="45"/>
        <v>1</v>
      </c>
      <c r="W1011" s="35">
        <f t="shared" si="46"/>
        <v>1</v>
      </c>
      <c r="X1011">
        <f t="shared" si="47"/>
        <v>1</v>
      </c>
    </row>
    <row r="1012" spans="1:24" ht="15.75" x14ac:dyDescent="0.25">
      <c r="A1012" t="str">
        <f>B1012&amp;" "&amp;C1012</f>
        <v>Connor Bunnaman</v>
      </c>
      <c r="B1012" t="str">
        <f>RIGHT(D1012,(LEN(D1012)-1)-SEARCH(",",D1012,1))</f>
        <v>Connor</v>
      </c>
      <c r="C1012" t="str">
        <f>LEFT(D1012,SEARCH(",",D1012,1)-1)</f>
        <v>Bunnaman</v>
      </c>
      <c r="D1012" s="39" t="s">
        <v>1870</v>
      </c>
      <c r="E1012" s="30" t="s">
        <v>28</v>
      </c>
      <c r="F1012" s="35" t="s">
        <v>395</v>
      </c>
      <c r="G1012" s="35" t="s">
        <v>73</v>
      </c>
      <c r="H1012" s="35" t="s">
        <v>2619</v>
      </c>
      <c r="I1012" s="35">
        <v>21</v>
      </c>
      <c r="J1012" s="35">
        <f>VALUE(COUNTIF(Validation!$A$2:$H$47,D1012))</f>
        <v>0</v>
      </c>
      <c r="K1012" s="361">
        <f>IF(OR(M1012="RFA",M1012="UFA",M1012="",M1012=0),0,M1012)</f>
        <v>790000</v>
      </c>
      <c r="L1012" s="361">
        <f>IF(OR(N1012="RFA",N1012="UFA",N1012="",N1012=0),0,N1012)</f>
        <v>790000</v>
      </c>
      <c r="M1012" s="358">
        <v>790000</v>
      </c>
      <c r="N1012" s="358">
        <v>790000</v>
      </c>
      <c r="O1012" s="358" t="s">
        <v>8</v>
      </c>
      <c r="P1012" s="358">
        <v>0</v>
      </c>
      <c r="Q1012" s="358">
        <v>0</v>
      </c>
      <c r="R1012" s="358">
        <v>0</v>
      </c>
      <c r="S1012" s="358">
        <v>0</v>
      </c>
      <c r="T1012" s="35">
        <f>COUNTIF(M1012:S1012,"&gt;0")</f>
        <v>2</v>
      </c>
      <c r="V1012">
        <f t="shared" si="45"/>
        <v>1</v>
      </c>
      <c r="W1012" s="35">
        <f t="shared" si="46"/>
        <v>1</v>
      </c>
      <c r="X1012">
        <f t="shared" si="47"/>
        <v>1</v>
      </c>
    </row>
    <row r="1013" spans="1:24" ht="15.75" x14ac:dyDescent="0.25">
      <c r="A1013" t="str">
        <f>B1013&amp;" "&amp;C1013</f>
        <v>Alex Lyon</v>
      </c>
      <c r="B1013" t="str">
        <f>RIGHT(D1013,(LEN(D1013)-1)-SEARCH(",",D1013,1))</f>
        <v>Alex</v>
      </c>
      <c r="C1013" t="str">
        <f>LEFT(D1013,SEARCH(",",D1013,1)-1)</f>
        <v>Lyon</v>
      </c>
      <c r="D1013" s="39" t="s">
        <v>1868</v>
      </c>
      <c r="E1013" s="30" t="s">
        <v>28</v>
      </c>
      <c r="F1013" s="35">
        <v>0</v>
      </c>
      <c r="G1013" s="35" t="s">
        <v>128</v>
      </c>
      <c r="H1013" s="35" t="s">
        <v>2612</v>
      </c>
      <c r="I1013" s="35">
        <v>26</v>
      </c>
      <c r="J1013" s="35">
        <f>VALUE(COUNTIF(Validation!$A$2:$H$47,D1013))</f>
        <v>0</v>
      </c>
      <c r="K1013" s="361">
        <f>IF(OR(M1013="RFA",M1013="UFA",M1013="",M1013=0),0,M1013)</f>
        <v>750000</v>
      </c>
      <c r="L1013" s="361">
        <f>IF(OR(N1013="RFA",N1013="UFA",N1013="",N1013=0),0,N1013)</f>
        <v>0</v>
      </c>
      <c r="M1013" s="358">
        <v>750000</v>
      </c>
      <c r="N1013" s="358" t="s">
        <v>7</v>
      </c>
      <c r="O1013" s="358">
        <v>0</v>
      </c>
      <c r="P1013" s="358">
        <v>0</v>
      </c>
      <c r="Q1013" s="358">
        <v>0</v>
      </c>
      <c r="R1013" s="358">
        <v>0</v>
      </c>
      <c r="S1013" s="358">
        <v>0</v>
      </c>
      <c r="T1013" s="35">
        <f>COUNTIF(M1013:S1013,"&gt;0")</f>
        <v>1</v>
      </c>
      <c r="V1013">
        <f t="shared" si="45"/>
        <v>1</v>
      </c>
      <c r="W1013" s="35">
        <f t="shared" si="46"/>
        <v>0</v>
      </c>
      <c r="X1013">
        <f t="shared" si="47"/>
        <v>0</v>
      </c>
    </row>
    <row r="1014" spans="1:24" ht="15.75" x14ac:dyDescent="0.25">
      <c r="A1014" t="str">
        <f>B1014&amp;" "&amp;C1014</f>
        <v>Andy Andreoff</v>
      </c>
      <c r="B1014" t="str">
        <f>RIGHT(D1014,(LEN(D1014)-1)-SEARCH(",",D1014,1))</f>
        <v>Andy</v>
      </c>
      <c r="C1014" t="str">
        <f>LEFT(D1014,SEARCH(",",D1014,1)-1)</f>
        <v>Andreoff</v>
      </c>
      <c r="D1014" s="39" t="s">
        <v>1583</v>
      </c>
      <c r="E1014" s="30" t="s">
        <v>28</v>
      </c>
      <c r="F1014" s="35">
        <v>0</v>
      </c>
      <c r="G1014" s="9" t="s">
        <v>2623</v>
      </c>
      <c r="H1014" s="9" t="s">
        <v>2619</v>
      </c>
      <c r="I1014" s="9">
        <v>28</v>
      </c>
      <c r="J1014" s="35">
        <f>VALUE(COUNTIF(Validation!$A$2:$H$47,D1014))</f>
        <v>0</v>
      </c>
      <c r="K1014" s="361">
        <f>IF(OR(M1014="RFA",M1014="UFA",M1014="",M1014=0),0,M1014)</f>
        <v>750000</v>
      </c>
      <c r="L1014" s="361">
        <f>IF(OR(N1014="RFA",N1014="UFA",N1014="",N1014=0),0,N1014)</f>
        <v>750000</v>
      </c>
      <c r="M1014" s="358">
        <v>750000</v>
      </c>
      <c r="N1014" s="358">
        <v>750000</v>
      </c>
      <c r="O1014" s="358" t="s">
        <v>7</v>
      </c>
      <c r="P1014" s="358">
        <v>0</v>
      </c>
      <c r="Q1014" s="358">
        <v>0</v>
      </c>
      <c r="R1014" s="358">
        <v>0</v>
      </c>
      <c r="S1014" s="358">
        <v>0</v>
      </c>
      <c r="T1014" s="35">
        <f>COUNTIF(M1014:S1014,"&gt;0")</f>
        <v>2</v>
      </c>
      <c r="V1014">
        <f t="shared" si="45"/>
        <v>1</v>
      </c>
      <c r="W1014" s="35">
        <f t="shared" si="46"/>
        <v>0</v>
      </c>
      <c r="X1014">
        <f t="shared" si="47"/>
        <v>1</v>
      </c>
    </row>
    <row r="1015" spans="1:24" ht="15.75" x14ac:dyDescent="0.25">
      <c r="A1015" t="str">
        <f>B1015&amp;" "&amp;C1015</f>
        <v>Andy Welinski</v>
      </c>
      <c r="B1015" t="str">
        <f>RIGHT(D1015,(LEN(D1015)-1)-SEARCH(",",D1015,1))</f>
        <v>Andy</v>
      </c>
      <c r="C1015" t="str">
        <f>LEFT(D1015,SEARCH(",",D1015,1)-1)</f>
        <v>Welinski</v>
      </c>
      <c r="D1015" s="39" t="s">
        <v>2231</v>
      </c>
      <c r="E1015" s="30" t="s">
        <v>28</v>
      </c>
      <c r="F1015" s="35">
        <v>0</v>
      </c>
      <c r="G1015" s="35" t="s">
        <v>2617</v>
      </c>
      <c r="H1015" s="35" t="s">
        <v>2619</v>
      </c>
      <c r="I1015" s="35">
        <v>26</v>
      </c>
      <c r="J1015" s="35">
        <f>VALUE(COUNTIF(Validation!$A$2:$H$47,D1015))</f>
        <v>0</v>
      </c>
      <c r="K1015" s="361">
        <f>IF(OR(M1015="RFA",M1015="UFA",M1015="",M1015=0),0,M1015)</f>
        <v>750000</v>
      </c>
      <c r="L1015" s="361">
        <f>IF(OR(N1015="RFA",N1015="UFA",N1015="",N1015=0),0,N1015)</f>
        <v>0</v>
      </c>
      <c r="M1015" s="358">
        <v>750000</v>
      </c>
      <c r="N1015" s="358" t="s">
        <v>7</v>
      </c>
      <c r="O1015" s="358">
        <v>0</v>
      </c>
      <c r="P1015" s="358">
        <v>0</v>
      </c>
      <c r="Q1015" s="358">
        <v>0</v>
      </c>
      <c r="R1015" s="358">
        <v>0</v>
      </c>
      <c r="S1015" s="358">
        <v>0</v>
      </c>
      <c r="T1015" s="35">
        <f>COUNTIF(M1015:S1015,"&gt;0")</f>
        <v>1</v>
      </c>
      <c r="V1015">
        <f t="shared" si="45"/>
        <v>1</v>
      </c>
      <c r="W1015" s="35">
        <f t="shared" si="46"/>
        <v>0</v>
      </c>
      <c r="X1015">
        <f t="shared" si="47"/>
        <v>0</v>
      </c>
    </row>
    <row r="1016" spans="1:24" ht="15.75" x14ac:dyDescent="0.25">
      <c r="A1016" t="str">
        <f>B1016&amp;" "&amp;C1016</f>
        <v>Kurtis Gabriel</v>
      </c>
      <c r="B1016" t="str">
        <f>RIGHT(D1016,(LEN(D1016)-1)-SEARCH(",",D1016,1))</f>
        <v>Kurtis</v>
      </c>
      <c r="C1016" t="str">
        <f>LEFT(D1016,SEARCH(",",D1016,1)-1)</f>
        <v>Gabriel</v>
      </c>
      <c r="D1016" s="39" t="s">
        <v>1742</v>
      </c>
      <c r="E1016" s="30" t="s">
        <v>28</v>
      </c>
      <c r="F1016" s="35">
        <v>0</v>
      </c>
      <c r="G1016" s="35" t="s">
        <v>2611</v>
      </c>
      <c r="H1016" s="35" t="s">
        <v>2612</v>
      </c>
      <c r="I1016" s="35">
        <v>26</v>
      </c>
      <c r="J1016" s="35">
        <f>VALUE(COUNTIF(Validation!$A$2:$H$47,D1016))</f>
        <v>0</v>
      </c>
      <c r="K1016" s="361">
        <f>IF(OR(M1016="RFA",M1016="UFA",M1016="",M1016=0),0,M1016)</f>
        <v>700000</v>
      </c>
      <c r="L1016" s="361">
        <f>IF(OR(N1016="RFA",N1016="UFA",N1016="",N1016=0),0,N1016)</f>
        <v>0</v>
      </c>
      <c r="M1016" s="358">
        <v>700000</v>
      </c>
      <c r="N1016" s="358" t="s">
        <v>7</v>
      </c>
      <c r="O1016" s="358">
        <v>0</v>
      </c>
      <c r="P1016" s="358">
        <v>0</v>
      </c>
      <c r="Q1016" s="358">
        <v>0</v>
      </c>
      <c r="R1016" s="358">
        <v>0</v>
      </c>
      <c r="S1016" s="358">
        <v>0</v>
      </c>
      <c r="T1016" s="35">
        <f>COUNTIF(M1016:S1016,"&gt;0")</f>
        <v>1</v>
      </c>
      <c r="V1016">
        <f t="shared" si="45"/>
        <v>1</v>
      </c>
      <c r="W1016" s="35">
        <f t="shared" si="46"/>
        <v>0</v>
      </c>
      <c r="X1016">
        <f t="shared" si="47"/>
        <v>0</v>
      </c>
    </row>
    <row r="1017" spans="1:24" ht="15.75" x14ac:dyDescent="0.25">
      <c r="A1017" t="str">
        <f>B1017&amp;" "&amp;C1017</f>
        <v>Samuel Morin</v>
      </c>
      <c r="B1017" t="str">
        <f>RIGHT(D1017,(LEN(D1017)-1)-SEARCH(",",D1017,1))</f>
        <v>Samuel</v>
      </c>
      <c r="C1017" t="str">
        <f>LEFT(D1017,SEARCH(",",D1017,1)-1)</f>
        <v>Morin</v>
      </c>
      <c r="D1017" s="39" t="s">
        <v>1874</v>
      </c>
      <c r="E1017" s="30" t="s">
        <v>28</v>
      </c>
      <c r="F1017" s="35">
        <v>0</v>
      </c>
      <c r="G1017" s="35" t="s">
        <v>2618</v>
      </c>
      <c r="H1017" s="35" t="s">
        <v>2612</v>
      </c>
      <c r="I1017" s="35">
        <v>23</v>
      </c>
      <c r="J1017" s="35">
        <f>VALUE(COUNTIF(Validation!$A$2:$H$47,D1017))</f>
        <v>0</v>
      </c>
      <c r="K1017" s="361">
        <f>IF(OR(M1017="RFA",M1017="UFA",M1017="",M1017=0),0,M1017)</f>
        <v>700000</v>
      </c>
      <c r="L1017" s="361">
        <f>IF(OR(N1017="RFA",N1017="UFA",N1017="",N1017=0),0,N1017)</f>
        <v>700000</v>
      </c>
      <c r="M1017" s="358">
        <v>700000</v>
      </c>
      <c r="N1017" s="358">
        <v>700000</v>
      </c>
      <c r="O1017" s="358" t="s">
        <v>8</v>
      </c>
      <c r="P1017" s="358">
        <v>0</v>
      </c>
      <c r="Q1017" s="358">
        <v>0</v>
      </c>
      <c r="R1017" s="358">
        <v>0</v>
      </c>
      <c r="S1017" s="358">
        <v>0</v>
      </c>
      <c r="T1017" s="35">
        <f>COUNTIF(M1017:S1017,"&gt;0")</f>
        <v>2</v>
      </c>
      <c r="V1017">
        <f t="shared" si="45"/>
        <v>1</v>
      </c>
      <c r="W1017" s="35">
        <f t="shared" si="46"/>
        <v>0</v>
      </c>
      <c r="X1017">
        <f t="shared" si="47"/>
        <v>1</v>
      </c>
    </row>
    <row r="1018" spans="1:24" ht="15.75" x14ac:dyDescent="0.25">
      <c r="A1018" t="str">
        <f>B1018&amp;" "&amp;C1018</f>
        <v>Kyle Criscuolo</v>
      </c>
      <c r="B1018" t="str">
        <f>RIGHT(D1018,(LEN(D1018)-1)-SEARCH(",",D1018,1))</f>
        <v>Kyle</v>
      </c>
      <c r="C1018" t="str">
        <f>LEFT(D1018,SEARCH(",",D1018,1)-1)</f>
        <v>Criscuolo</v>
      </c>
      <c r="D1018" s="39" t="s">
        <v>1429</v>
      </c>
      <c r="E1018" s="30" t="s">
        <v>28</v>
      </c>
      <c r="F1018" s="35">
        <v>0</v>
      </c>
      <c r="G1018" s="35" t="s">
        <v>73</v>
      </c>
      <c r="H1018" s="35" t="s">
        <v>2619</v>
      </c>
      <c r="I1018" s="35">
        <v>27</v>
      </c>
      <c r="J1018" s="35">
        <f>VALUE(COUNTIF(Validation!$A$2:$H$47,D1018))</f>
        <v>0</v>
      </c>
      <c r="K1018" s="361">
        <f>IF(OR(M1018="RFA",M1018="UFA",M1018="",M1018=0),0,M1018)</f>
        <v>700000</v>
      </c>
      <c r="L1018" s="361">
        <f>IF(OR(N1018="RFA",N1018="UFA",N1018="",N1018=0),0,N1018)</f>
        <v>0</v>
      </c>
      <c r="M1018" s="358">
        <v>700000</v>
      </c>
      <c r="N1018" s="358" t="s">
        <v>7</v>
      </c>
      <c r="O1018" s="358">
        <v>0</v>
      </c>
      <c r="P1018" s="358">
        <v>0</v>
      </c>
      <c r="Q1018" s="358">
        <v>0</v>
      </c>
      <c r="R1018" s="358">
        <v>0</v>
      </c>
      <c r="S1018" s="358">
        <v>0</v>
      </c>
      <c r="T1018" s="35">
        <f>COUNTIF(M1018:S1018,"&gt;0")</f>
        <v>1</v>
      </c>
      <c r="V1018">
        <f t="shared" si="45"/>
        <v>1</v>
      </c>
      <c r="W1018" s="35">
        <f t="shared" si="46"/>
        <v>0</v>
      </c>
      <c r="X1018">
        <f t="shared" si="47"/>
        <v>0</v>
      </c>
    </row>
    <row r="1019" spans="1:24" ht="15.75" x14ac:dyDescent="0.25">
      <c r="A1019" t="str">
        <f>B1019&amp;" "&amp;C1019</f>
        <v>Nate Prosser</v>
      </c>
      <c r="B1019" t="str">
        <f>RIGHT(D1019,(LEN(D1019)-1)-SEARCH(",",D1019,1))</f>
        <v>Nate</v>
      </c>
      <c r="C1019" t="str">
        <f>LEFT(D1019,SEARCH(",",D1019,1)-1)</f>
        <v>Prosser</v>
      </c>
      <c r="D1019" s="39" t="s">
        <v>2077</v>
      </c>
      <c r="E1019" s="30" t="s">
        <v>28</v>
      </c>
      <c r="F1019" s="35">
        <v>0</v>
      </c>
      <c r="G1019" s="35" t="s">
        <v>2617</v>
      </c>
      <c r="H1019" s="35" t="s">
        <v>2619</v>
      </c>
      <c r="I1019" s="35">
        <v>33</v>
      </c>
      <c r="J1019" s="35">
        <f>VALUE(COUNTIF(Validation!$A$2:$H$47,D1019))</f>
        <v>0</v>
      </c>
      <c r="K1019" s="361">
        <f>IF(OR(M1019="RFA",M1019="UFA",M1019="",M1019=0),0,M1019)</f>
        <v>700000</v>
      </c>
      <c r="L1019" s="361">
        <f>IF(OR(N1019="RFA",N1019="UFA",N1019="",N1019=0),0,N1019)</f>
        <v>700000</v>
      </c>
      <c r="M1019" s="358">
        <v>700000</v>
      </c>
      <c r="N1019" s="358">
        <v>700000</v>
      </c>
      <c r="O1019" s="358" t="s">
        <v>7</v>
      </c>
      <c r="P1019" s="358">
        <v>0</v>
      </c>
      <c r="Q1019" s="358">
        <v>0</v>
      </c>
      <c r="R1019" s="358">
        <v>0</v>
      </c>
      <c r="S1019" s="358">
        <v>0</v>
      </c>
      <c r="T1019" s="35">
        <f>COUNTIF(M1019:S1019,"&gt;0")</f>
        <v>2</v>
      </c>
      <c r="V1019">
        <f t="shared" si="45"/>
        <v>1</v>
      </c>
      <c r="W1019" s="35">
        <f t="shared" si="46"/>
        <v>0</v>
      </c>
      <c r="X1019">
        <f t="shared" si="47"/>
        <v>1</v>
      </c>
    </row>
    <row r="1020" spans="1:24" ht="15.75" x14ac:dyDescent="0.25">
      <c r="A1020" t="str">
        <f>B1020&amp;" "&amp;C1020</f>
        <v>Chris Bigras</v>
      </c>
      <c r="B1020" t="str">
        <f>RIGHT(D1020,(LEN(D1020)-1)-SEARCH(",",D1020,1))</f>
        <v>Chris</v>
      </c>
      <c r="C1020" t="str">
        <f>LEFT(D1020,SEARCH(",",D1020,1)-1)</f>
        <v>Bigras</v>
      </c>
      <c r="D1020" s="39" t="s">
        <v>1825</v>
      </c>
      <c r="E1020" s="30" t="s">
        <v>28</v>
      </c>
      <c r="F1020" s="35">
        <v>0</v>
      </c>
      <c r="G1020" s="35" t="s">
        <v>2617</v>
      </c>
      <c r="H1020" s="35" t="s">
        <v>2619</v>
      </c>
      <c r="I1020" s="35">
        <v>24</v>
      </c>
      <c r="J1020" s="35">
        <f>VALUE(COUNTIF(Validation!$A$2:$H$47,D1020))</f>
        <v>0</v>
      </c>
      <c r="K1020" s="361">
        <f>IF(OR(M1020="RFA",M1020="UFA",M1020="",M1020=0),0,M1020)</f>
        <v>700000</v>
      </c>
      <c r="L1020" s="361">
        <f>IF(OR(N1020="RFA",N1020="UFA",N1020="",N1020=0),0,N1020)</f>
        <v>700000</v>
      </c>
      <c r="M1020" s="358">
        <v>700000</v>
      </c>
      <c r="N1020" s="358">
        <v>700000</v>
      </c>
      <c r="O1020" s="358" t="s">
        <v>8</v>
      </c>
      <c r="P1020" s="358">
        <v>0</v>
      </c>
      <c r="Q1020" s="358">
        <v>0</v>
      </c>
      <c r="R1020" s="358">
        <v>0</v>
      </c>
      <c r="S1020" s="358">
        <v>0</v>
      </c>
      <c r="T1020" s="35">
        <f>COUNTIF(M1020:S1020,"&gt;0")</f>
        <v>2</v>
      </c>
      <c r="V1020">
        <f t="shared" si="45"/>
        <v>1</v>
      </c>
      <c r="W1020" s="35">
        <f t="shared" si="46"/>
        <v>0</v>
      </c>
      <c r="X1020">
        <f t="shared" si="47"/>
        <v>1</v>
      </c>
    </row>
    <row r="1021" spans="1:24" ht="15.75" x14ac:dyDescent="0.25">
      <c r="A1021" t="str">
        <f>B1021&amp;" "&amp;C1021</f>
        <v>Tyler Wotherspoon</v>
      </c>
      <c r="B1021" t="str">
        <f>RIGHT(D1021,(LEN(D1021)-1)-SEARCH(",",D1021,1))</f>
        <v>Tyler</v>
      </c>
      <c r="C1021" t="str">
        <f>LEFT(D1021,SEARCH(",",D1021,1)-1)</f>
        <v>Wotherspoon</v>
      </c>
      <c r="D1021" s="39" t="s">
        <v>2160</v>
      </c>
      <c r="E1021" s="30" t="s">
        <v>28</v>
      </c>
      <c r="F1021" s="35">
        <v>0</v>
      </c>
      <c r="G1021" s="35" t="s">
        <v>2618</v>
      </c>
      <c r="H1021" s="35" t="s">
        <v>2619</v>
      </c>
      <c r="I1021" s="35">
        <v>26</v>
      </c>
      <c r="J1021" s="35">
        <f>VALUE(COUNTIF(Validation!$A$2:$H$47,D1021))</f>
        <v>0</v>
      </c>
      <c r="K1021" s="361">
        <f>IF(OR(M1021="RFA",M1021="UFA",M1021="",M1021=0),0,M1021)</f>
        <v>700000</v>
      </c>
      <c r="L1021" s="361">
        <f>IF(OR(N1021="RFA",N1021="UFA",N1021="",N1021=0),0,N1021)</f>
        <v>700000</v>
      </c>
      <c r="M1021" s="358">
        <v>700000</v>
      </c>
      <c r="N1021" s="358">
        <v>700000</v>
      </c>
      <c r="O1021" s="358" t="s">
        <v>7</v>
      </c>
      <c r="P1021" s="358">
        <v>0</v>
      </c>
      <c r="Q1021" s="358">
        <v>0</v>
      </c>
      <c r="R1021" s="358">
        <v>0</v>
      </c>
      <c r="S1021" s="358">
        <v>0</v>
      </c>
      <c r="T1021" s="35">
        <f>COUNTIF(M1021:S1021,"&gt;0")</f>
        <v>2</v>
      </c>
      <c r="V1021">
        <f t="shared" si="45"/>
        <v>1</v>
      </c>
      <c r="W1021" s="35">
        <f t="shared" si="46"/>
        <v>0</v>
      </c>
      <c r="X1021">
        <f t="shared" si="47"/>
        <v>1</v>
      </c>
    </row>
    <row r="1022" spans="1:24" ht="15.75" x14ac:dyDescent="0.25">
      <c r="A1022" t="str">
        <f>B1022&amp;" "&amp;C1022</f>
        <v>Jean-François Bérubé</v>
      </c>
      <c r="B1022" t="str">
        <f>RIGHT(D1022,(LEN(D1022)-1)-SEARCH(",",D1022,1))</f>
        <v>Jean-François</v>
      </c>
      <c r="C1022" t="str">
        <f>LEFT(D1022,SEARCH(",",D1022,1)-1)</f>
        <v>Bérubé</v>
      </c>
      <c r="D1022" s="39" t="s">
        <v>1729</v>
      </c>
      <c r="E1022" s="30" t="s">
        <v>28</v>
      </c>
      <c r="F1022" s="35">
        <v>0</v>
      </c>
      <c r="G1022" s="35" t="s">
        <v>128</v>
      </c>
      <c r="H1022" s="35" t="s">
        <v>2619</v>
      </c>
      <c r="I1022" s="35">
        <v>27</v>
      </c>
      <c r="J1022" s="35">
        <f>VALUE(COUNTIF(Validation!$A$2:$H$47,D1022))</f>
        <v>0</v>
      </c>
      <c r="K1022" s="361">
        <f>IF(OR(M1022="RFA",M1022="UFA",M1022="",M1022=0),0,M1022)</f>
        <v>700000</v>
      </c>
      <c r="L1022" s="361">
        <f>IF(OR(N1022="RFA",N1022="UFA",N1022="",N1022=0),0,N1022)</f>
        <v>0</v>
      </c>
      <c r="M1022" s="358">
        <v>700000</v>
      </c>
      <c r="N1022" s="358" t="s">
        <v>7</v>
      </c>
      <c r="O1022" s="358">
        <v>0</v>
      </c>
      <c r="P1022" s="358">
        <v>0</v>
      </c>
      <c r="Q1022" s="358">
        <v>0</v>
      </c>
      <c r="R1022" s="358">
        <v>0</v>
      </c>
      <c r="S1022" s="358">
        <v>0</v>
      </c>
      <c r="T1022" s="35">
        <f>COUNTIF(M1022:S1022,"&gt;0")</f>
        <v>1</v>
      </c>
      <c r="V1022">
        <f t="shared" si="45"/>
        <v>1</v>
      </c>
      <c r="W1022" s="35">
        <f t="shared" si="46"/>
        <v>0</v>
      </c>
      <c r="X1022">
        <f t="shared" si="47"/>
        <v>0</v>
      </c>
    </row>
    <row r="1023" spans="1:24" ht="15.75" x14ac:dyDescent="0.25">
      <c r="A1023" t="str">
        <f>B1023&amp;" "&amp;C1023</f>
        <v>Philippe Myers</v>
      </c>
      <c r="B1023" t="str">
        <f>RIGHT(D1023,(LEN(D1023)-1)-SEARCH(",",D1023,1))</f>
        <v>Philippe</v>
      </c>
      <c r="C1023" t="str">
        <f>LEFT(D1023,SEARCH(",",D1023,1)-1)</f>
        <v>Myers</v>
      </c>
      <c r="D1023" s="39" t="s">
        <v>1876</v>
      </c>
      <c r="E1023" s="30" t="s">
        <v>28</v>
      </c>
      <c r="F1023" s="35" t="s">
        <v>395</v>
      </c>
      <c r="G1023" s="35" t="s">
        <v>2617</v>
      </c>
      <c r="H1023" s="35" t="s">
        <v>2612</v>
      </c>
      <c r="I1023" s="35">
        <v>22</v>
      </c>
      <c r="J1023" s="35">
        <f>VALUE(COUNTIF(Validation!$A$2:$H$47,D1023))</f>
        <v>0</v>
      </c>
      <c r="K1023" s="361">
        <f>IF(OR(M1023="RFA",M1023="UFA",M1023="",M1023=0),0,M1023)</f>
        <v>678889</v>
      </c>
      <c r="L1023" s="361">
        <f>IF(OR(N1023="RFA",N1023="UFA",N1023="",N1023=0),0,N1023)</f>
        <v>0</v>
      </c>
      <c r="M1023" s="358">
        <v>678889</v>
      </c>
      <c r="N1023" s="358" t="s">
        <v>8</v>
      </c>
      <c r="O1023" s="358">
        <v>0</v>
      </c>
      <c r="P1023" s="358">
        <v>0</v>
      </c>
      <c r="Q1023" s="358">
        <v>0</v>
      </c>
      <c r="R1023" s="358">
        <v>0</v>
      </c>
      <c r="S1023" s="358">
        <v>0</v>
      </c>
      <c r="T1023" s="35">
        <f>COUNTIF(M1023:S1023,"&gt;0")</f>
        <v>1</v>
      </c>
      <c r="V1023">
        <f t="shared" si="45"/>
        <v>1</v>
      </c>
      <c r="W1023" s="35">
        <f t="shared" si="46"/>
        <v>1</v>
      </c>
      <c r="X1023">
        <f t="shared" si="47"/>
        <v>0</v>
      </c>
    </row>
    <row r="1024" spans="1:24" ht="15.75" x14ac:dyDescent="0.25">
      <c r="A1024" t="str">
        <f>B1024&amp;" "&amp;C1024</f>
        <v>Reece Willcox</v>
      </c>
      <c r="B1024" t="str">
        <f>RIGHT(D1024,(LEN(D1024)-1)-SEARCH(",",D1024,1))</f>
        <v>Reece</v>
      </c>
      <c r="C1024" t="str">
        <f>LEFT(D1024,SEARCH(",",D1024,1)-1)</f>
        <v>Willcox</v>
      </c>
      <c r="D1024" s="39" t="s">
        <v>1877</v>
      </c>
      <c r="E1024" s="30" t="s">
        <v>28</v>
      </c>
      <c r="F1024" s="35">
        <v>0</v>
      </c>
      <c r="G1024" s="35" t="s">
        <v>2617</v>
      </c>
      <c r="H1024" s="35" t="s">
        <v>2619</v>
      </c>
      <c r="I1024" s="35">
        <v>25</v>
      </c>
      <c r="J1024" s="35">
        <f>VALUE(COUNTIF(Validation!$A$2:$H$47,D1024))</f>
        <v>0</v>
      </c>
      <c r="K1024" s="361">
        <f>IF(OR(M1024="RFA",M1024="UFA",M1024="",M1024=0),0,M1024)</f>
        <v>675000</v>
      </c>
      <c r="L1024" s="361">
        <f>IF(OR(N1024="RFA",N1024="UFA",N1024="",N1024=0),0,N1024)</f>
        <v>0</v>
      </c>
      <c r="M1024" s="358">
        <v>675000</v>
      </c>
      <c r="N1024" s="358" t="s">
        <v>8</v>
      </c>
      <c r="O1024" s="358">
        <v>0</v>
      </c>
      <c r="P1024" s="358">
        <v>0</v>
      </c>
      <c r="Q1024" s="358">
        <v>0</v>
      </c>
      <c r="R1024" s="358">
        <v>0</v>
      </c>
      <c r="S1024" s="358">
        <v>0</v>
      </c>
      <c r="T1024" s="35">
        <f>COUNTIF(M1024:S1024,"&gt;0")</f>
        <v>1</v>
      </c>
      <c r="V1024">
        <f t="shared" si="45"/>
        <v>1</v>
      </c>
      <c r="W1024" s="35">
        <f t="shared" si="46"/>
        <v>0</v>
      </c>
      <c r="X1024">
        <f t="shared" si="47"/>
        <v>0</v>
      </c>
    </row>
    <row r="1025" spans="1:24" ht="15.75" x14ac:dyDescent="0.25">
      <c r="A1025" t="str">
        <f>B1025&amp;" "&amp;C1025</f>
        <v>T.J. Brennan</v>
      </c>
      <c r="B1025" t="str">
        <f>RIGHT(D1025,(LEN(D1025)-1)-SEARCH(",",D1025,1))</f>
        <v>T.J.</v>
      </c>
      <c r="C1025" t="str">
        <f>LEFT(D1025,SEARCH(",",D1025,1)-1)</f>
        <v>Brennan</v>
      </c>
      <c r="D1025" s="39" t="s">
        <v>1878</v>
      </c>
      <c r="E1025" s="30" t="s">
        <v>28</v>
      </c>
      <c r="F1025" s="35">
        <v>0</v>
      </c>
      <c r="G1025" s="35" t="s">
        <v>2618</v>
      </c>
      <c r="H1025" s="35" t="s">
        <v>2619</v>
      </c>
      <c r="I1025" s="35">
        <v>30</v>
      </c>
      <c r="J1025" s="35">
        <f>VALUE(COUNTIF(Validation!$A$2:$H$47,D1025))</f>
        <v>0</v>
      </c>
      <c r="K1025" s="361">
        <f>IF(OR(M1025="RFA",M1025="UFA",M1025="",M1025=0),0,M1025)</f>
        <v>675000</v>
      </c>
      <c r="L1025" s="361">
        <f>IF(OR(N1025="RFA",N1025="UFA",N1025="",N1025=0),0,N1025)</f>
        <v>0</v>
      </c>
      <c r="M1025" s="358">
        <v>675000</v>
      </c>
      <c r="N1025" s="358" t="s">
        <v>7</v>
      </c>
      <c r="O1025" s="358">
        <v>0</v>
      </c>
      <c r="P1025" s="358">
        <v>0</v>
      </c>
      <c r="Q1025" s="358">
        <v>0</v>
      </c>
      <c r="R1025" s="358">
        <v>0</v>
      </c>
      <c r="S1025" s="358">
        <v>0</v>
      </c>
      <c r="T1025" s="35">
        <f>COUNTIF(M1025:S1025,"&gt;0")</f>
        <v>1</v>
      </c>
      <c r="V1025">
        <f t="shared" si="45"/>
        <v>1</v>
      </c>
      <c r="W1025" s="35">
        <f t="shared" si="46"/>
        <v>0</v>
      </c>
      <c r="X1025">
        <f t="shared" si="47"/>
        <v>0</v>
      </c>
    </row>
    <row r="1026" spans="1:24" ht="15.75" x14ac:dyDescent="0.25">
      <c r="A1026" t="str">
        <f>B1026&amp;" "&amp;C1026</f>
        <v>Scott Laughton</v>
      </c>
      <c r="B1026" t="str">
        <f>RIGHT(D1026,(LEN(D1026)-1)-SEARCH(",",D1026,1))</f>
        <v>Scott</v>
      </c>
      <c r="C1026" t="str">
        <f>LEFT(D1026,SEARCH(",",D1026,1)-1)</f>
        <v>Laughton</v>
      </c>
      <c r="D1026" s="39" t="s">
        <v>1845</v>
      </c>
      <c r="E1026" s="30" t="s">
        <v>28</v>
      </c>
      <c r="F1026" s="35">
        <v>0</v>
      </c>
      <c r="G1026" s="35" t="s">
        <v>73</v>
      </c>
      <c r="H1026" s="35" t="s">
        <v>2612</v>
      </c>
      <c r="I1026" s="35">
        <v>25</v>
      </c>
      <c r="J1026" s="35">
        <f>VALUE(COUNTIF(Validation!$A$2:$H$47,D1026))</f>
        <v>0</v>
      </c>
      <c r="K1026" s="361">
        <f>IF(OR(M1026="RFA",M1026="UFA",M1026="",M1026=0),0,M1026)</f>
        <v>0</v>
      </c>
      <c r="L1026" s="361">
        <f>IF(OR(N1026="RFA",N1026="UFA",N1026="",N1026=0),0,N1026)</f>
        <v>0</v>
      </c>
      <c r="M1026" s="358" t="s">
        <v>8</v>
      </c>
      <c r="N1026" s="358">
        <v>0</v>
      </c>
      <c r="O1026" s="358">
        <v>0</v>
      </c>
      <c r="P1026" s="358">
        <v>0</v>
      </c>
      <c r="Q1026" s="358">
        <v>0</v>
      </c>
      <c r="R1026" s="358">
        <v>0</v>
      </c>
      <c r="S1026" s="358">
        <v>0</v>
      </c>
      <c r="T1026" s="35">
        <f>COUNTIF(M1026:S1026,"&gt;0")</f>
        <v>0</v>
      </c>
      <c r="V1026">
        <f t="shared" si="45"/>
        <v>1</v>
      </c>
      <c r="W1026" s="35">
        <f t="shared" si="46"/>
        <v>0</v>
      </c>
      <c r="X1026">
        <f t="shared" si="47"/>
        <v>1</v>
      </c>
    </row>
    <row r="1027" spans="1:24" ht="15.75" x14ac:dyDescent="0.25">
      <c r="A1027" t="str">
        <f>B1027&amp;" "&amp;C1027</f>
        <v>Travis Konecny</v>
      </c>
      <c r="B1027" t="str">
        <f>RIGHT(D1027,(LEN(D1027)-1)-SEARCH(",",D1027,1))</f>
        <v>Travis</v>
      </c>
      <c r="C1027" t="str">
        <f>LEFT(D1027,SEARCH(",",D1027,1)-1)</f>
        <v>Konecny</v>
      </c>
      <c r="D1027" s="39" t="s">
        <v>1848</v>
      </c>
      <c r="E1027" s="30" t="s">
        <v>28</v>
      </c>
      <c r="F1027" s="35">
        <v>0</v>
      </c>
      <c r="G1027" s="35" t="s">
        <v>2614</v>
      </c>
      <c r="H1027" s="35" t="s">
        <v>2612</v>
      </c>
      <c r="I1027" s="35">
        <v>22</v>
      </c>
      <c r="J1027" s="35">
        <f>VALUE(COUNTIF(Validation!$A$2:$H$47,D1027))</f>
        <v>0</v>
      </c>
      <c r="K1027" s="361">
        <f>IF(OR(M1027="RFA",M1027="UFA",M1027="",M1027=0),0,M1027)</f>
        <v>0</v>
      </c>
      <c r="L1027" s="361">
        <f>IF(OR(N1027="RFA",N1027="UFA",N1027="",N1027=0),0,N1027)</f>
        <v>0</v>
      </c>
      <c r="M1027" s="358" t="s">
        <v>8</v>
      </c>
      <c r="N1027" s="358">
        <v>0</v>
      </c>
      <c r="O1027" s="358">
        <v>0</v>
      </c>
      <c r="P1027" s="358">
        <v>0</v>
      </c>
      <c r="Q1027" s="358">
        <v>0</v>
      </c>
      <c r="R1027" s="358">
        <v>0</v>
      </c>
      <c r="S1027" s="358">
        <v>0</v>
      </c>
      <c r="T1027" s="35">
        <f>COUNTIF(M1027:S1027,"&gt;0")</f>
        <v>0</v>
      </c>
      <c r="V1027">
        <f t="shared" ref="V1027:V1090" si="48">COUNTIF($D$3:$D$1490,D1027)</f>
        <v>1</v>
      </c>
      <c r="W1027" s="35">
        <f t="shared" si="46"/>
        <v>0</v>
      </c>
      <c r="X1027">
        <f t="shared" si="47"/>
        <v>1</v>
      </c>
    </row>
    <row r="1028" spans="1:24" ht="15.75" x14ac:dyDescent="0.25">
      <c r="A1028" t="str">
        <f>B1028&amp;" "&amp;C1028</f>
        <v>Ivan Provorov</v>
      </c>
      <c r="B1028" t="str">
        <f>RIGHT(D1028,(LEN(D1028)-1)-SEARCH(",",D1028,1))</f>
        <v>Ivan</v>
      </c>
      <c r="C1028" t="str">
        <f>LEFT(D1028,SEARCH(",",D1028,1)-1)</f>
        <v>Provorov</v>
      </c>
      <c r="D1028" s="39" t="s">
        <v>1852</v>
      </c>
      <c r="E1028" s="30" t="s">
        <v>28</v>
      </c>
      <c r="F1028" s="35">
        <v>0</v>
      </c>
      <c r="G1028" s="9" t="s">
        <v>2618</v>
      </c>
      <c r="H1028" s="9" t="s">
        <v>2612</v>
      </c>
      <c r="I1028" s="9">
        <v>22</v>
      </c>
      <c r="J1028" s="35">
        <f>VALUE(COUNTIF(Validation!$A$2:$H$47,D1028))</f>
        <v>0</v>
      </c>
      <c r="K1028" s="361">
        <f>IF(OR(M1028="RFA",M1028="UFA",M1028="",M1028=0),0,M1028)</f>
        <v>0</v>
      </c>
      <c r="L1028" s="361">
        <f>IF(OR(N1028="RFA",N1028="UFA",N1028="",N1028=0),0,N1028)</f>
        <v>0</v>
      </c>
      <c r="M1028" s="358" t="s">
        <v>8</v>
      </c>
      <c r="N1028" s="358">
        <v>0</v>
      </c>
      <c r="O1028" s="358">
        <v>0</v>
      </c>
      <c r="P1028" s="358">
        <v>0</v>
      </c>
      <c r="Q1028" s="358">
        <v>0</v>
      </c>
      <c r="R1028" s="358">
        <v>0</v>
      </c>
      <c r="S1028" s="358">
        <v>0</v>
      </c>
      <c r="T1028" s="35">
        <f>COUNTIF(M1028:S1028,"&gt;0")</f>
        <v>0</v>
      </c>
      <c r="V1028">
        <f t="shared" si="48"/>
        <v>1</v>
      </c>
      <c r="W1028" s="35">
        <f t="shared" ref="W1028:W1091" si="49">IF(LEFT(F1028,3)="ELC",1,0)</f>
        <v>0</v>
      </c>
      <c r="X1028">
        <f t="shared" ref="X1028:X1091" si="50">IF(K1028=L1028,1,0)</f>
        <v>1</v>
      </c>
    </row>
    <row r="1029" spans="1:24" ht="15.75" x14ac:dyDescent="0.25">
      <c r="A1029" t="str">
        <f>B1029&amp;" "&amp;C1029</f>
        <v>Nicolas Aubé-Kubel</v>
      </c>
      <c r="B1029" t="str">
        <f>RIGHT(D1029,(LEN(D1029)-1)-SEARCH(",",D1029,1))</f>
        <v>Nicolas</v>
      </c>
      <c r="C1029" t="str">
        <f>LEFT(D1029,SEARCH(",",D1029,1)-1)</f>
        <v>Aubé-Kubel</v>
      </c>
      <c r="D1029" s="39" t="s">
        <v>1875</v>
      </c>
      <c r="E1029" s="30" t="s">
        <v>28</v>
      </c>
      <c r="F1029" s="35">
        <v>0</v>
      </c>
      <c r="G1029" s="35" t="s">
        <v>2611</v>
      </c>
      <c r="H1029" s="35" t="s">
        <v>2619</v>
      </c>
      <c r="I1029" s="35">
        <v>23</v>
      </c>
      <c r="J1029" s="35">
        <f>VALUE(COUNTIF(Validation!$A$2:$H$47,D1029))</f>
        <v>0</v>
      </c>
      <c r="K1029" s="361">
        <f>IF(OR(M1029="RFA",M1029="UFA",M1029="",M1029=0),0,M1029)</f>
        <v>0</v>
      </c>
      <c r="L1029" s="361">
        <f>IF(OR(N1029="RFA",N1029="UFA",N1029="",N1029=0),0,N1029)</f>
        <v>0</v>
      </c>
      <c r="M1029" s="358" t="s">
        <v>8</v>
      </c>
      <c r="N1029" s="358">
        <v>0</v>
      </c>
      <c r="O1029" s="358">
        <v>0</v>
      </c>
      <c r="P1029" s="358">
        <v>0</v>
      </c>
      <c r="Q1029" s="358">
        <v>0</v>
      </c>
      <c r="R1029" s="358">
        <v>0</v>
      </c>
      <c r="S1029" s="358">
        <v>0</v>
      </c>
      <c r="T1029" s="35">
        <f>COUNTIF(M1029:S1029,"&gt;0")</f>
        <v>0</v>
      </c>
      <c r="V1029">
        <f t="shared" si="48"/>
        <v>1</v>
      </c>
      <c r="W1029" s="35">
        <f t="shared" si="49"/>
        <v>0</v>
      </c>
      <c r="X1029">
        <f t="shared" si="50"/>
        <v>1</v>
      </c>
    </row>
    <row r="1030" spans="1:24" ht="15.75" x14ac:dyDescent="0.25">
      <c r="A1030" t="str">
        <f>B1030&amp;" "&amp;C1030</f>
        <v>Evgeni Malkin</v>
      </c>
      <c r="B1030" t="str">
        <f>RIGHT(D1030,(LEN(D1030)-1)-SEARCH(",",D1030,1))</f>
        <v>Evgeni</v>
      </c>
      <c r="C1030" t="str">
        <f>LEFT(D1030,SEARCH(",",D1030,1)-1)</f>
        <v>Malkin</v>
      </c>
      <c r="D1030" s="39" t="s">
        <v>2953</v>
      </c>
      <c r="E1030" s="30" t="s">
        <v>29</v>
      </c>
      <c r="F1030" s="35" t="s">
        <v>429</v>
      </c>
      <c r="G1030" s="35" t="s">
        <v>73</v>
      </c>
      <c r="H1030" s="35" t="s">
        <v>2612</v>
      </c>
      <c r="I1030" s="35">
        <v>32</v>
      </c>
      <c r="J1030" s="35">
        <f>VALUE(COUNTIF(Validation!$A$2:$H$47,D1030))</f>
        <v>0</v>
      </c>
      <c r="K1030" s="361">
        <f>IF(OR(M1030="RFA",M1030="UFA",M1030="",M1030=0),0,M1030)</f>
        <v>9500000</v>
      </c>
      <c r="L1030" s="361">
        <f>IF(OR(N1030="RFA",N1030="UFA",N1030="",N1030=0),0,N1030)</f>
        <v>9500000</v>
      </c>
      <c r="M1030" s="358">
        <v>9500000</v>
      </c>
      <c r="N1030" s="358">
        <v>9500000</v>
      </c>
      <c r="O1030" s="358">
        <v>9500000</v>
      </c>
      <c r="P1030" s="358" t="s">
        <v>7</v>
      </c>
      <c r="Q1030" s="358">
        <v>0</v>
      </c>
      <c r="R1030" s="358">
        <v>0</v>
      </c>
      <c r="S1030" s="358">
        <v>0</v>
      </c>
      <c r="T1030" s="35">
        <f>COUNTIF(M1030:S1030,"&gt;0")</f>
        <v>3</v>
      </c>
      <c r="V1030">
        <f t="shared" si="48"/>
        <v>1</v>
      </c>
      <c r="W1030" s="35">
        <f t="shared" si="49"/>
        <v>0</v>
      </c>
      <c r="X1030">
        <f t="shared" si="50"/>
        <v>1</v>
      </c>
    </row>
    <row r="1031" spans="1:24" ht="15.75" x14ac:dyDescent="0.25">
      <c r="A1031" t="str">
        <f>B1031&amp;" "&amp;C1031</f>
        <v>Sidney Crosby</v>
      </c>
      <c r="B1031" t="str">
        <f>RIGHT(D1031,(LEN(D1031)-1)-SEARCH(",",D1031,1))</f>
        <v>Sidney</v>
      </c>
      <c r="C1031" t="str">
        <f>LEFT(D1031,SEARCH(",",D1031,1)-1)</f>
        <v>Crosby</v>
      </c>
      <c r="D1031" s="39" t="s">
        <v>2954</v>
      </c>
      <c r="E1031" s="30" t="s">
        <v>29</v>
      </c>
      <c r="F1031" s="35" t="s">
        <v>429</v>
      </c>
      <c r="G1031" s="9" t="s">
        <v>73</v>
      </c>
      <c r="H1031" s="9" t="s">
        <v>2612</v>
      </c>
      <c r="I1031" s="9">
        <v>31</v>
      </c>
      <c r="J1031" s="35">
        <f>VALUE(COUNTIF(Validation!$A$2:$H$47,D1031))</f>
        <v>0</v>
      </c>
      <c r="K1031" s="361">
        <f>IF(OR(M1031="RFA",M1031="UFA",M1031="",M1031=0),0,M1031)</f>
        <v>8700000</v>
      </c>
      <c r="L1031" s="361">
        <f>IF(OR(N1031="RFA",N1031="UFA",N1031="",N1031=0),0,N1031)</f>
        <v>8700000</v>
      </c>
      <c r="M1031" s="358">
        <v>8700000</v>
      </c>
      <c r="N1031" s="358">
        <v>8700000</v>
      </c>
      <c r="O1031" s="358">
        <v>8700000</v>
      </c>
      <c r="P1031" s="358">
        <v>8700000</v>
      </c>
      <c r="Q1031" s="358">
        <v>8700000</v>
      </c>
      <c r="R1031" s="358">
        <v>8700000</v>
      </c>
      <c r="S1031" s="358" t="s">
        <v>7</v>
      </c>
      <c r="T1031" s="35">
        <f>COUNTIF(M1031:S1031,"&gt;0")</f>
        <v>6</v>
      </c>
      <c r="V1031">
        <f t="shared" si="48"/>
        <v>1</v>
      </c>
      <c r="W1031" s="35">
        <f t="shared" si="49"/>
        <v>0</v>
      </c>
      <c r="X1031">
        <f t="shared" si="50"/>
        <v>1</v>
      </c>
    </row>
    <row r="1032" spans="1:24" ht="15.75" x14ac:dyDescent="0.25">
      <c r="A1032" t="str">
        <f>B1032&amp;" "&amp;C1032</f>
        <v>Kris Letang</v>
      </c>
      <c r="B1032" t="str">
        <f>RIGHT(D1032,(LEN(D1032)-1)-SEARCH(",",D1032,1))</f>
        <v>Kris</v>
      </c>
      <c r="C1032" t="str">
        <f>LEFT(D1032,SEARCH(",",D1032,1)-1)</f>
        <v>Letang</v>
      </c>
      <c r="D1032" s="39" t="s">
        <v>2955</v>
      </c>
      <c r="E1032" s="30" t="s">
        <v>29</v>
      </c>
      <c r="F1032" s="35" t="s">
        <v>379</v>
      </c>
      <c r="G1032" s="35" t="s">
        <v>2617</v>
      </c>
      <c r="H1032" s="35" t="s">
        <v>2612</v>
      </c>
      <c r="I1032" s="35">
        <v>32</v>
      </c>
      <c r="J1032" s="35">
        <f>VALUE(COUNTIF(Validation!$A$2:$H$47,D1032))</f>
        <v>0</v>
      </c>
      <c r="K1032" s="361">
        <f>IF(OR(M1032="RFA",M1032="UFA",M1032="",M1032=0),0,M1032)</f>
        <v>7250000</v>
      </c>
      <c r="L1032" s="361">
        <f>IF(OR(N1032="RFA",N1032="UFA",N1032="",N1032=0),0,N1032)</f>
        <v>7250000</v>
      </c>
      <c r="M1032" s="358">
        <v>7250000</v>
      </c>
      <c r="N1032" s="358">
        <v>7250000</v>
      </c>
      <c r="O1032" s="358">
        <v>7250000</v>
      </c>
      <c r="P1032" s="358" t="s">
        <v>7</v>
      </c>
      <c r="Q1032" s="358">
        <v>0</v>
      </c>
      <c r="R1032" s="358">
        <v>0</v>
      </c>
      <c r="S1032" s="358">
        <v>0</v>
      </c>
      <c r="T1032" s="35">
        <f>COUNTIF(M1032:S1032,"&gt;0")</f>
        <v>3</v>
      </c>
      <c r="V1032">
        <f t="shared" si="48"/>
        <v>1</v>
      </c>
      <c r="W1032" s="35">
        <f t="shared" si="49"/>
        <v>0</v>
      </c>
      <c r="X1032">
        <f t="shared" si="50"/>
        <v>1</v>
      </c>
    </row>
    <row r="1033" spans="1:24" ht="15.75" x14ac:dyDescent="0.25">
      <c r="A1033" t="str">
        <f>B1033&amp;" "&amp;C1033</f>
        <v>Jake Guentzel</v>
      </c>
      <c r="B1033" t="str">
        <f>RIGHT(D1033,(LEN(D1033)-1)-SEARCH(",",D1033,1))</f>
        <v>Jake</v>
      </c>
      <c r="C1033" t="str">
        <f>LEFT(D1033,SEARCH(",",D1033,1)-1)</f>
        <v>Guentzel</v>
      </c>
      <c r="D1033" s="39" t="s">
        <v>1886</v>
      </c>
      <c r="E1033" s="30" t="s">
        <v>29</v>
      </c>
      <c r="F1033" s="35">
        <v>0</v>
      </c>
      <c r="G1033" s="35" t="s">
        <v>2615</v>
      </c>
      <c r="H1033" s="35" t="s">
        <v>2612</v>
      </c>
      <c r="I1033" s="35">
        <v>24</v>
      </c>
      <c r="J1033" s="35">
        <f>VALUE(COUNTIF(Validation!$A$2:$H$47,D1033))</f>
        <v>0</v>
      </c>
      <c r="K1033" s="361">
        <f>IF(OR(M1033="RFA",M1033="UFA",M1033="",M1033=0),0,M1033)</f>
        <v>6000000</v>
      </c>
      <c r="L1033" s="361">
        <f>IF(OR(N1033="RFA",N1033="UFA",N1033="",N1033=0),0,N1033)</f>
        <v>6000000</v>
      </c>
      <c r="M1033" s="358">
        <v>6000000</v>
      </c>
      <c r="N1033" s="358">
        <v>6000000</v>
      </c>
      <c r="O1033" s="358">
        <v>6000000</v>
      </c>
      <c r="P1033" s="358">
        <v>6000000</v>
      </c>
      <c r="Q1033" s="358">
        <v>6000000</v>
      </c>
      <c r="R1033" s="358" t="s">
        <v>7</v>
      </c>
      <c r="S1033" s="358">
        <v>0</v>
      </c>
      <c r="T1033" s="35">
        <f>COUNTIF(M1033:S1033,"&gt;0")</f>
        <v>5</v>
      </c>
      <c r="V1033">
        <f t="shared" si="48"/>
        <v>1</v>
      </c>
      <c r="W1033" s="35">
        <f t="shared" si="49"/>
        <v>0</v>
      </c>
      <c r="X1033">
        <f t="shared" si="50"/>
        <v>1</v>
      </c>
    </row>
    <row r="1034" spans="1:24" ht="15.75" x14ac:dyDescent="0.25">
      <c r="A1034" t="str">
        <f>B1034&amp;" "&amp;C1034</f>
        <v>Justin Schultz</v>
      </c>
      <c r="B1034" t="str">
        <f>RIGHT(D1034,(LEN(D1034)-1)-SEARCH(",",D1034,1))</f>
        <v>Justin</v>
      </c>
      <c r="C1034" t="str">
        <f>LEFT(D1034,SEARCH(",",D1034,1)-1)</f>
        <v>Schultz</v>
      </c>
      <c r="D1034" s="39" t="s">
        <v>1888</v>
      </c>
      <c r="E1034" s="30" t="s">
        <v>29</v>
      </c>
      <c r="F1034" s="35" t="s">
        <v>390</v>
      </c>
      <c r="G1034" s="9" t="s">
        <v>2617</v>
      </c>
      <c r="H1034" s="9" t="s">
        <v>2612</v>
      </c>
      <c r="I1034" s="9">
        <v>28</v>
      </c>
      <c r="J1034" s="35">
        <f>VALUE(COUNTIF(Validation!$A$2:$H$47,D1034))</f>
        <v>0</v>
      </c>
      <c r="K1034" s="361">
        <f>IF(OR(M1034="RFA",M1034="UFA",M1034="",M1034=0),0,M1034)</f>
        <v>5500000</v>
      </c>
      <c r="L1034" s="361">
        <f>IF(OR(N1034="RFA",N1034="UFA",N1034="",N1034=0),0,N1034)</f>
        <v>0</v>
      </c>
      <c r="M1034" s="358">
        <v>5500000</v>
      </c>
      <c r="N1034" s="358" t="s">
        <v>7</v>
      </c>
      <c r="O1034" s="358">
        <v>0</v>
      </c>
      <c r="P1034" s="358">
        <v>0</v>
      </c>
      <c r="Q1034" s="358">
        <v>0</v>
      </c>
      <c r="R1034" s="358">
        <v>0</v>
      </c>
      <c r="S1034" s="358">
        <v>0</v>
      </c>
      <c r="T1034" s="35">
        <f>COUNTIF(M1034:S1034,"&gt;0")</f>
        <v>1</v>
      </c>
      <c r="V1034">
        <f t="shared" si="48"/>
        <v>1</v>
      </c>
      <c r="W1034" s="35">
        <f t="shared" si="49"/>
        <v>0</v>
      </c>
      <c r="X1034">
        <f t="shared" si="50"/>
        <v>0</v>
      </c>
    </row>
    <row r="1035" spans="1:24" ht="15.75" x14ac:dyDescent="0.25">
      <c r="A1035" t="str">
        <f>B1035&amp;" "&amp;C1035</f>
        <v>Patric Hörnqvist</v>
      </c>
      <c r="B1035" t="str">
        <f>RIGHT(D1035,(LEN(D1035)-1)-SEARCH(",",D1035,1))</f>
        <v>Patric</v>
      </c>
      <c r="C1035" t="str">
        <f>LEFT(D1035,SEARCH(",",D1035,1)-1)</f>
        <v>Hörnqvist</v>
      </c>
      <c r="D1035" s="39" t="s">
        <v>1881</v>
      </c>
      <c r="E1035" s="30" t="s">
        <v>29</v>
      </c>
      <c r="F1035" s="35" t="s">
        <v>381</v>
      </c>
      <c r="G1035" s="9" t="s">
        <v>2611</v>
      </c>
      <c r="H1035" s="9" t="s">
        <v>2612</v>
      </c>
      <c r="I1035" s="9">
        <v>32</v>
      </c>
      <c r="J1035" s="35">
        <f>VALUE(COUNTIF(Validation!$A$2:$H$47,D1035))</f>
        <v>0</v>
      </c>
      <c r="K1035" s="361">
        <f>IF(OR(M1035="RFA",M1035="UFA",M1035="",M1035=0),0,M1035)</f>
        <v>5300000</v>
      </c>
      <c r="L1035" s="361">
        <f>IF(OR(N1035="RFA",N1035="UFA",N1035="",N1035=0),0,N1035)</f>
        <v>5300000</v>
      </c>
      <c r="M1035" s="358">
        <v>5300000</v>
      </c>
      <c r="N1035" s="358">
        <v>5300000</v>
      </c>
      <c r="O1035" s="358">
        <v>5300000</v>
      </c>
      <c r="P1035" s="358">
        <v>5300000</v>
      </c>
      <c r="Q1035" s="358" t="s">
        <v>7</v>
      </c>
      <c r="R1035" s="358">
        <v>0</v>
      </c>
      <c r="S1035" s="358">
        <v>0</v>
      </c>
      <c r="T1035" s="35">
        <f>COUNTIF(M1035:S1035,"&gt;0")</f>
        <v>4</v>
      </c>
      <c r="V1035">
        <f t="shared" si="48"/>
        <v>1</v>
      </c>
      <c r="W1035" s="35">
        <f t="shared" si="49"/>
        <v>0</v>
      </c>
      <c r="X1035">
        <f t="shared" si="50"/>
        <v>1</v>
      </c>
    </row>
    <row r="1036" spans="1:24" ht="15.75" x14ac:dyDescent="0.25">
      <c r="A1036" t="str">
        <f>B1036&amp;" "&amp;C1036</f>
        <v>Alex Galchenyuk</v>
      </c>
      <c r="B1036" t="str">
        <f>RIGHT(D1036,(LEN(D1036)-1)-SEARCH(",",D1036,1))</f>
        <v>Alex</v>
      </c>
      <c r="C1036" t="str">
        <f>LEFT(D1036,SEARCH(",",D1036,1)-1)</f>
        <v>Galchenyuk</v>
      </c>
      <c r="D1036" s="39" t="s">
        <v>2238</v>
      </c>
      <c r="E1036" s="30" t="s">
        <v>29</v>
      </c>
      <c r="F1036" s="35">
        <v>0</v>
      </c>
      <c r="G1036" s="35" t="s">
        <v>2639</v>
      </c>
      <c r="H1036" s="35" t="s">
        <v>2612</v>
      </c>
      <c r="I1036" s="35">
        <v>25</v>
      </c>
      <c r="J1036" s="35">
        <f>VALUE(COUNTIF(Validation!$A$2:$H$47,D1036))</f>
        <v>0</v>
      </c>
      <c r="K1036" s="361">
        <f>IF(OR(M1036="RFA",M1036="UFA",M1036="",M1036=0),0,M1036)</f>
        <v>4900000</v>
      </c>
      <c r="L1036" s="361">
        <f>IF(OR(N1036="RFA",N1036="UFA",N1036="",N1036=0),0,N1036)</f>
        <v>0</v>
      </c>
      <c r="M1036" s="358">
        <v>4900000</v>
      </c>
      <c r="N1036" s="358" t="s">
        <v>7</v>
      </c>
      <c r="O1036" s="358">
        <v>0</v>
      </c>
      <c r="P1036" s="358">
        <v>0</v>
      </c>
      <c r="Q1036" s="358">
        <v>0</v>
      </c>
      <c r="R1036" s="358">
        <v>0</v>
      </c>
      <c r="S1036" s="358">
        <v>0</v>
      </c>
      <c r="T1036" s="35">
        <f>COUNTIF(M1036:S1036,"&gt;0")</f>
        <v>1</v>
      </c>
      <c r="V1036">
        <f t="shared" si="48"/>
        <v>1</v>
      </c>
      <c r="W1036" s="35">
        <f t="shared" si="49"/>
        <v>0</v>
      </c>
      <c r="X1036">
        <f t="shared" si="50"/>
        <v>0</v>
      </c>
    </row>
    <row r="1037" spans="1:24" ht="15.75" x14ac:dyDescent="0.25">
      <c r="A1037" t="str">
        <f>B1037&amp;" "&amp;C1037</f>
        <v>Nick Bjugstad</v>
      </c>
      <c r="B1037" t="str">
        <f>RIGHT(D1037,(LEN(D1037)-1)-SEARCH(",",D1037,1))</f>
        <v>Nick</v>
      </c>
      <c r="C1037" t="str">
        <f>LEFT(D1037,SEARCH(",",D1037,1)-1)</f>
        <v>Bjugstad</v>
      </c>
      <c r="D1037" s="39" t="s">
        <v>1473</v>
      </c>
      <c r="E1037" s="30" t="s">
        <v>29</v>
      </c>
      <c r="F1037" s="35">
        <v>0</v>
      </c>
      <c r="G1037" s="35" t="s">
        <v>2621</v>
      </c>
      <c r="H1037" s="35" t="s">
        <v>2612</v>
      </c>
      <c r="I1037" s="35">
        <v>26</v>
      </c>
      <c r="J1037" s="35">
        <f>VALUE(COUNTIF(Validation!$A$2:$H$47,D1037))</f>
        <v>0</v>
      </c>
      <c r="K1037" s="361">
        <f>IF(OR(M1037="RFA",M1037="UFA",M1037="",M1037=0),0,M1037)</f>
        <v>4100000</v>
      </c>
      <c r="L1037" s="361">
        <f>IF(OR(N1037="RFA",N1037="UFA",N1037="",N1037=0),0,N1037)</f>
        <v>4100000</v>
      </c>
      <c r="M1037" s="358">
        <v>4100000</v>
      </c>
      <c r="N1037" s="358">
        <v>4100000</v>
      </c>
      <c r="O1037" s="358" t="s">
        <v>7</v>
      </c>
      <c r="P1037" s="358">
        <v>0</v>
      </c>
      <c r="Q1037" s="358">
        <v>0</v>
      </c>
      <c r="R1037" s="358">
        <v>0</v>
      </c>
      <c r="S1037" s="358">
        <v>0</v>
      </c>
      <c r="T1037" s="35">
        <f>COUNTIF(M1037:S1037,"&gt;0")</f>
        <v>2</v>
      </c>
      <c r="V1037">
        <f t="shared" si="48"/>
        <v>1</v>
      </c>
      <c r="W1037" s="35">
        <f t="shared" si="49"/>
        <v>0</v>
      </c>
      <c r="X1037">
        <f t="shared" si="50"/>
        <v>1</v>
      </c>
    </row>
    <row r="1038" spans="1:24" ht="15.75" x14ac:dyDescent="0.25">
      <c r="A1038" t="str">
        <f>B1038&amp;" "&amp;C1038</f>
        <v>Brian Dumoulin</v>
      </c>
      <c r="B1038" t="str">
        <f>RIGHT(D1038,(LEN(D1038)-1)-SEARCH(",",D1038,1))</f>
        <v>Brian</v>
      </c>
      <c r="C1038" t="str">
        <f>LEFT(D1038,SEARCH(",",D1038,1)-1)</f>
        <v>Dumoulin</v>
      </c>
      <c r="D1038" s="39" t="s">
        <v>1889</v>
      </c>
      <c r="E1038" s="30" t="s">
        <v>29</v>
      </c>
      <c r="F1038" s="35">
        <v>0</v>
      </c>
      <c r="G1038" s="9" t="s">
        <v>2618</v>
      </c>
      <c r="H1038" s="9" t="s">
        <v>2612</v>
      </c>
      <c r="I1038" s="9">
        <v>27</v>
      </c>
      <c r="J1038" s="35">
        <f>VALUE(COUNTIF(Validation!$A$2:$H$47,D1038))</f>
        <v>0</v>
      </c>
      <c r="K1038" s="361">
        <f>IF(OR(M1038="RFA",M1038="UFA",M1038="",M1038=0),0,M1038)</f>
        <v>4100000</v>
      </c>
      <c r="L1038" s="361">
        <f>IF(OR(N1038="RFA",N1038="UFA",N1038="",N1038=0),0,N1038)</f>
        <v>4100000</v>
      </c>
      <c r="M1038" s="358">
        <v>4100000</v>
      </c>
      <c r="N1038" s="358">
        <v>4100000</v>
      </c>
      <c r="O1038" s="358">
        <v>4100000</v>
      </c>
      <c r="P1038" s="358">
        <v>4100000</v>
      </c>
      <c r="Q1038" s="358" t="s">
        <v>7</v>
      </c>
      <c r="R1038" s="358">
        <v>0</v>
      </c>
      <c r="S1038" s="358">
        <v>0</v>
      </c>
      <c r="T1038" s="35">
        <f>COUNTIF(M1038:S1038,"&gt;0")</f>
        <v>4</v>
      </c>
      <c r="V1038">
        <f t="shared" si="48"/>
        <v>1</v>
      </c>
      <c r="W1038" s="35">
        <f t="shared" si="49"/>
        <v>0</v>
      </c>
      <c r="X1038">
        <f t="shared" si="50"/>
        <v>1</v>
      </c>
    </row>
    <row r="1039" spans="1:24" ht="15.75" x14ac:dyDescent="0.25">
      <c r="A1039" t="str">
        <f>B1039&amp;" "&amp;C1039</f>
        <v>Erik Gudbranson</v>
      </c>
      <c r="B1039" t="str">
        <f>RIGHT(D1039,(LEN(D1039)-1)-SEARCH(",",D1039,1))</f>
        <v>Erik</v>
      </c>
      <c r="C1039" t="str">
        <f>LEFT(D1039,SEARCH(",",D1039,1)-1)</f>
        <v>Gudbranson</v>
      </c>
      <c r="D1039" s="39" t="s">
        <v>2444</v>
      </c>
      <c r="E1039" s="35" t="s">
        <v>29</v>
      </c>
      <c r="F1039" s="35">
        <v>0</v>
      </c>
      <c r="G1039" s="9" t="s">
        <v>2617</v>
      </c>
      <c r="H1039" s="9" t="s">
        <v>2612</v>
      </c>
      <c r="I1039" s="9">
        <v>27</v>
      </c>
      <c r="J1039" s="35">
        <f>VALUE(COUNTIF(Validation!$A$2:$H$47,D1039))</f>
        <v>0</v>
      </c>
      <c r="K1039" s="361">
        <f>IF(OR(M1039="RFA",M1039="UFA",M1039="",M1039=0),0,M1039)</f>
        <v>4000000</v>
      </c>
      <c r="L1039" s="361">
        <f>IF(OR(N1039="RFA",N1039="UFA",N1039="",N1039=0),0,N1039)</f>
        <v>4000000</v>
      </c>
      <c r="M1039" s="358">
        <v>4000000</v>
      </c>
      <c r="N1039" s="358">
        <v>4000000</v>
      </c>
      <c r="O1039" s="358" t="s">
        <v>7</v>
      </c>
      <c r="P1039" s="358">
        <v>0</v>
      </c>
      <c r="Q1039" s="358">
        <v>0</v>
      </c>
      <c r="R1039" s="358">
        <v>0</v>
      </c>
      <c r="S1039" s="358">
        <v>0</v>
      </c>
      <c r="T1039" s="35">
        <f>COUNTIF(M1039:S1039,"&gt;0")</f>
        <v>2</v>
      </c>
      <c r="V1039">
        <f t="shared" si="48"/>
        <v>1</v>
      </c>
      <c r="W1039" s="35">
        <f t="shared" si="49"/>
        <v>0</v>
      </c>
      <c r="X1039">
        <f t="shared" si="50"/>
        <v>1</v>
      </c>
    </row>
    <row r="1040" spans="1:24" ht="15.75" x14ac:dyDescent="0.25">
      <c r="A1040" t="str">
        <f>B1040&amp;" "&amp;C1040</f>
        <v>Dominik Kahun</v>
      </c>
      <c r="B1040" t="str">
        <f>RIGHT(D1040,(LEN(D1040)-1)-SEARCH(",",D1040,1))</f>
        <v>Dominik</v>
      </c>
      <c r="C1040" t="str">
        <f>LEFT(D1040,SEARCH(",",D1040,1)-1)</f>
        <v>Kahun</v>
      </c>
      <c r="D1040" s="39" t="s">
        <v>1968</v>
      </c>
      <c r="E1040" s="30" t="s">
        <v>29</v>
      </c>
      <c r="F1040" s="35" t="s">
        <v>412</v>
      </c>
      <c r="G1040" s="9" t="s">
        <v>2648</v>
      </c>
      <c r="H1040" s="9" t="s">
        <v>2612</v>
      </c>
      <c r="I1040" s="9">
        <v>24</v>
      </c>
      <c r="J1040" s="35">
        <f>VALUE(COUNTIF(Validation!$A$2:$H$47,D1040))</f>
        <v>0</v>
      </c>
      <c r="K1040" s="361">
        <f>IF(OR(M1040="RFA",M1040="UFA",M1040="",M1040=0),0,M1040)</f>
        <v>3775000</v>
      </c>
      <c r="L1040" s="361">
        <f>IF(OR(N1040="RFA",N1040="UFA",N1040="",N1040=0),0,N1040)</f>
        <v>0</v>
      </c>
      <c r="M1040" s="358">
        <v>3775000</v>
      </c>
      <c r="N1040" s="358" t="s">
        <v>8</v>
      </c>
      <c r="O1040" s="358">
        <v>0</v>
      </c>
      <c r="P1040" s="358">
        <v>0</v>
      </c>
      <c r="Q1040" s="358">
        <v>0</v>
      </c>
      <c r="R1040" s="358">
        <v>0</v>
      </c>
      <c r="S1040" s="358">
        <v>0</v>
      </c>
      <c r="T1040" s="35">
        <f>COUNTIF(M1040:S1040,"&gt;0")</f>
        <v>1</v>
      </c>
      <c r="V1040">
        <f t="shared" si="48"/>
        <v>1</v>
      </c>
      <c r="W1040" s="35">
        <f t="shared" si="49"/>
        <v>1</v>
      </c>
      <c r="X1040">
        <f t="shared" si="50"/>
        <v>0</v>
      </c>
    </row>
    <row r="1041" spans="1:24" ht="15.75" x14ac:dyDescent="0.25">
      <c r="A1041" t="str">
        <f>B1041&amp;" "&amp;C1041</f>
        <v>Matt Murray</v>
      </c>
      <c r="B1041" t="str">
        <f>RIGHT(D1041,(LEN(D1041)-1)-SEARCH(",",D1041,1))</f>
        <v>Matt</v>
      </c>
      <c r="C1041" t="str">
        <f>LEFT(D1041,SEARCH(",",D1041,1)-1)</f>
        <v>Murray</v>
      </c>
      <c r="D1041" s="39" t="s">
        <v>1894</v>
      </c>
      <c r="E1041" s="30" t="s">
        <v>29</v>
      </c>
      <c r="F1041" s="35">
        <v>0</v>
      </c>
      <c r="G1041" s="9" t="s">
        <v>128</v>
      </c>
      <c r="H1041" s="9" t="s">
        <v>2612</v>
      </c>
      <c r="I1041" s="9">
        <v>25</v>
      </c>
      <c r="J1041" s="35">
        <f>VALUE(COUNTIF(Validation!$A$2:$H$47,D1041))</f>
        <v>0</v>
      </c>
      <c r="K1041" s="361">
        <f>IF(OR(M1041="RFA",M1041="UFA",M1041="",M1041=0),0,M1041)</f>
        <v>3750000</v>
      </c>
      <c r="L1041" s="361">
        <f>IF(OR(N1041="RFA",N1041="UFA",N1041="",N1041=0),0,N1041)</f>
        <v>0</v>
      </c>
      <c r="M1041" s="358">
        <v>3750000</v>
      </c>
      <c r="N1041" s="358" t="s">
        <v>8</v>
      </c>
      <c r="O1041" s="358">
        <v>0</v>
      </c>
      <c r="P1041" s="358">
        <v>0</v>
      </c>
      <c r="Q1041" s="358">
        <v>0</v>
      </c>
      <c r="R1041" s="358">
        <v>0</v>
      </c>
      <c r="S1041" s="358">
        <v>0</v>
      </c>
      <c r="T1041" s="35">
        <f>COUNTIF(M1041:S1041,"&gt;0")</f>
        <v>1</v>
      </c>
      <c r="V1041">
        <f t="shared" si="48"/>
        <v>1</v>
      </c>
      <c r="W1041" s="35">
        <f t="shared" si="49"/>
        <v>0</v>
      </c>
      <c r="X1041">
        <f t="shared" si="50"/>
        <v>0</v>
      </c>
    </row>
    <row r="1042" spans="1:24" ht="15.75" x14ac:dyDescent="0.25">
      <c r="A1042" t="str">
        <f>B1042&amp;" "&amp;C1042</f>
        <v>Brandon Tanev</v>
      </c>
      <c r="B1042" t="str">
        <f>RIGHT(D1042,(LEN(D1042)-1)-SEARCH(",",D1042,1))</f>
        <v>Brandon</v>
      </c>
      <c r="C1042" t="str">
        <f>LEFT(D1042,SEARCH(",",D1042,1)-1)</f>
        <v>Tanev</v>
      </c>
      <c r="D1042" s="39" t="s">
        <v>2169</v>
      </c>
      <c r="E1042" s="30" t="s">
        <v>29</v>
      </c>
      <c r="F1042" s="35" t="s">
        <v>390</v>
      </c>
      <c r="G1042" s="35" t="s">
        <v>2614</v>
      </c>
      <c r="H1042" s="35" t="s">
        <v>2612</v>
      </c>
      <c r="I1042" s="35">
        <v>27</v>
      </c>
      <c r="J1042" s="35">
        <f>VALUE(COUNTIF(Validation!$A$2:$H$47,D1042))</f>
        <v>0</v>
      </c>
      <c r="K1042" s="361">
        <f>IF(OR(M1042="RFA",M1042="UFA",M1042="",M1042=0),0,M1042)</f>
        <v>3500000</v>
      </c>
      <c r="L1042" s="361">
        <f>IF(OR(N1042="RFA",N1042="UFA",N1042="",N1042=0),0,N1042)</f>
        <v>3500000</v>
      </c>
      <c r="M1042" s="358">
        <v>3500000</v>
      </c>
      <c r="N1042" s="358">
        <v>3500000</v>
      </c>
      <c r="O1042" s="358">
        <v>3500000</v>
      </c>
      <c r="P1042" s="358">
        <v>3500000</v>
      </c>
      <c r="Q1042" s="358">
        <v>3500000</v>
      </c>
      <c r="R1042" s="358">
        <v>3500000</v>
      </c>
      <c r="S1042" s="358" t="s">
        <v>7</v>
      </c>
      <c r="T1042" s="35">
        <f>COUNTIF(M1042:S1042,"&gt;0")</f>
        <v>6</v>
      </c>
      <c r="V1042">
        <f t="shared" si="48"/>
        <v>1</v>
      </c>
      <c r="W1042" s="35">
        <f t="shared" si="49"/>
        <v>0</v>
      </c>
      <c r="X1042">
        <f t="shared" si="50"/>
        <v>1</v>
      </c>
    </row>
    <row r="1043" spans="1:24" ht="15.75" x14ac:dyDescent="0.25">
      <c r="A1043" t="str">
        <f>B1043&amp;" "&amp;C1043</f>
        <v>Bryan Rust</v>
      </c>
      <c r="B1043" t="str">
        <f>RIGHT(D1043,(LEN(D1043)-1)-SEARCH(",",D1043,1))</f>
        <v>Bryan</v>
      </c>
      <c r="C1043" t="str">
        <f>LEFT(D1043,SEARCH(",",D1043,1)-1)</f>
        <v>Rust</v>
      </c>
      <c r="D1043" s="39" t="s">
        <v>1883</v>
      </c>
      <c r="E1043" s="30" t="s">
        <v>29</v>
      </c>
      <c r="F1043" s="35">
        <v>0</v>
      </c>
      <c r="G1043" s="35" t="s">
        <v>2614</v>
      </c>
      <c r="H1043" s="35" t="s">
        <v>2612</v>
      </c>
      <c r="I1043" s="35">
        <v>27</v>
      </c>
      <c r="J1043" s="35">
        <f>VALUE(COUNTIF(Validation!$A$2:$H$47,D1043))</f>
        <v>0</v>
      </c>
      <c r="K1043" s="361">
        <f>IF(OR(M1043="RFA",M1043="UFA",M1043="",M1043=0),0,M1043)</f>
        <v>3500000</v>
      </c>
      <c r="L1043" s="361">
        <f>IF(OR(N1043="RFA",N1043="UFA",N1043="",N1043=0),0,N1043)</f>
        <v>3500000</v>
      </c>
      <c r="M1043" s="358">
        <v>3500000</v>
      </c>
      <c r="N1043" s="358">
        <v>3500000</v>
      </c>
      <c r="O1043" s="358">
        <v>3500000</v>
      </c>
      <c r="P1043" s="358" t="s">
        <v>7</v>
      </c>
      <c r="Q1043" s="358">
        <v>0</v>
      </c>
      <c r="R1043" s="358">
        <v>0</v>
      </c>
      <c r="S1043" s="358">
        <v>0</v>
      </c>
      <c r="T1043" s="35">
        <f>COUNTIF(M1043:S1043,"&gt;0")</f>
        <v>3</v>
      </c>
      <c r="V1043">
        <f t="shared" si="48"/>
        <v>1</v>
      </c>
      <c r="W1043" s="35">
        <f t="shared" si="49"/>
        <v>0</v>
      </c>
      <c r="X1043">
        <f t="shared" si="50"/>
        <v>1</v>
      </c>
    </row>
    <row r="1044" spans="1:24" ht="15.75" x14ac:dyDescent="0.25">
      <c r="A1044" t="str">
        <f>B1044&amp;" "&amp;C1044</f>
        <v>Jack Johnson</v>
      </c>
      <c r="B1044" t="str">
        <f>RIGHT(D1044,(LEN(D1044)-1)-SEARCH(",",D1044,1))</f>
        <v>Jack</v>
      </c>
      <c r="C1044" t="str">
        <f>LEFT(D1044,SEARCH(",",D1044,1)-1)</f>
        <v>Johnson</v>
      </c>
      <c r="D1044" s="39" t="s">
        <v>1891</v>
      </c>
      <c r="E1044" s="30" t="s">
        <v>29</v>
      </c>
      <c r="F1044" s="35">
        <v>0</v>
      </c>
      <c r="G1044" s="9" t="s">
        <v>2618</v>
      </c>
      <c r="H1044" s="9" t="s">
        <v>2612</v>
      </c>
      <c r="I1044" s="9">
        <v>32</v>
      </c>
      <c r="J1044" s="35">
        <f>VALUE(COUNTIF(Validation!$A$2:$H$47,D1044))</f>
        <v>0</v>
      </c>
      <c r="K1044" s="361">
        <f>IF(OR(M1044="RFA",M1044="UFA",M1044="",M1044=0),0,M1044)</f>
        <v>3250000</v>
      </c>
      <c r="L1044" s="361">
        <f>IF(OR(N1044="RFA",N1044="UFA",N1044="",N1044=0),0,N1044)</f>
        <v>3250000</v>
      </c>
      <c r="M1044" s="358">
        <v>3250000</v>
      </c>
      <c r="N1044" s="358">
        <v>3250000</v>
      </c>
      <c r="O1044" s="358">
        <v>3250000</v>
      </c>
      <c r="P1044" s="358">
        <v>3250000</v>
      </c>
      <c r="Q1044" s="358" t="s">
        <v>7</v>
      </c>
      <c r="R1044" s="358">
        <v>0</v>
      </c>
      <c r="S1044" s="358">
        <v>0</v>
      </c>
      <c r="T1044" s="35">
        <f>COUNTIF(M1044:S1044,"&gt;0")</f>
        <v>4</v>
      </c>
      <c r="V1044">
        <f t="shared" si="48"/>
        <v>1</v>
      </c>
      <c r="W1044" s="35">
        <f t="shared" si="49"/>
        <v>0</v>
      </c>
      <c r="X1044">
        <f t="shared" si="50"/>
        <v>1</v>
      </c>
    </row>
    <row r="1045" spans="1:24" ht="15.75" x14ac:dyDescent="0.25">
      <c r="A1045" t="str">
        <f>B1045&amp;" "&amp;C1045</f>
        <v>Jared McCann</v>
      </c>
      <c r="B1045" t="str">
        <f>RIGHT(D1045,(LEN(D1045)-1)-SEARCH(",",D1045,1))</f>
        <v>Jared</v>
      </c>
      <c r="C1045" t="str">
        <f>LEFT(D1045,SEARCH(",",D1045,1)-1)</f>
        <v>McCann</v>
      </c>
      <c r="D1045" s="39" t="s">
        <v>1475</v>
      </c>
      <c r="E1045" s="30" t="s">
        <v>29</v>
      </c>
      <c r="F1045" s="35">
        <v>0</v>
      </c>
      <c r="G1045" s="35" t="s">
        <v>2623</v>
      </c>
      <c r="H1045" s="35" t="s">
        <v>2612</v>
      </c>
      <c r="I1045" s="35">
        <v>23</v>
      </c>
      <c r="J1045" s="35">
        <f>VALUE(COUNTIF(Validation!$A$2:$H$47,D1045))</f>
        <v>0</v>
      </c>
      <c r="K1045" s="361">
        <f>IF(OR(M1045="RFA",M1045="UFA",M1045="",M1045=0),0,M1045)</f>
        <v>1250000</v>
      </c>
      <c r="L1045" s="361">
        <f>IF(OR(N1045="RFA",N1045="UFA",N1045="",N1045=0),0,N1045)</f>
        <v>0</v>
      </c>
      <c r="M1045" s="358">
        <v>1250000</v>
      </c>
      <c r="N1045" s="358" t="s">
        <v>8</v>
      </c>
      <c r="O1045" s="358">
        <v>0</v>
      </c>
      <c r="P1045" s="358">
        <v>0</v>
      </c>
      <c r="Q1045" s="358">
        <v>0</v>
      </c>
      <c r="R1045" s="358">
        <v>0</v>
      </c>
      <c r="S1045" s="358">
        <v>0</v>
      </c>
      <c r="T1045" s="35">
        <f>COUNTIF(M1045:S1045,"&gt;0")</f>
        <v>1</v>
      </c>
      <c r="V1045">
        <f t="shared" si="48"/>
        <v>1</v>
      </c>
      <c r="W1045" s="35">
        <f t="shared" si="49"/>
        <v>0</v>
      </c>
      <c r="X1045">
        <f t="shared" si="50"/>
        <v>0</v>
      </c>
    </row>
    <row r="1046" spans="1:24" ht="15.75" x14ac:dyDescent="0.25">
      <c r="A1046" t="str">
        <f>B1046&amp;" "&amp;C1046</f>
        <v>Casey DeSmith</v>
      </c>
      <c r="B1046" t="str">
        <f>RIGHT(D1046,(LEN(D1046)-1)-SEARCH(",",D1046,1))</f>
        <v>Casey</v>
      </c>
      <c r="C1046" t="str">
        <f>LEFT(D1046,SEARCH(",",D1046,1)-1)</f>
        <v>DeSmith</v>
      </c>
      <c r="D1046" s="39" t="s">
        <v>1895</v>
      </c>
      <c r="E1046" s="30" t="s">
        <v>29</v>
      </c>
      <c r="F1046" s="35">
        <v>0</v>
      </c>
      <c r="G1046" s="9" t="s">
        <v>128</v>
      </c>
      <c r="H1046" s="9" t="s">
        <v>2612</v>
      </c>
      <c r="I1046" s="9">
        <v>27</v>
      </c>
      <c r="J1046" s="35">
        <f>VALUE(COUNTIF(Validation!$A$2:$H$47,D1046))</f>
        <v>0</v>
      </c>
      <c r="K1046" s="361">
        <f>IF(OR(M1046="RFA",M1046="UFA",M1046="",M1046=0),0,M1046)</f>
        <v>1250000</v>
      </c>
      <c r="L1046" s="361">
        <f>IF(OR(N1046="RFA",N1046="UFA",N1046="",N1046=0),0,N1046)</f>
        <v>1250000</v>
      </c>
      <c r="M1046" s="358">
        <v>1250000</v>
      </c>
      <c r="N1046" s="358">
        <v>1250000</v>
      </c>
      <c r="O1046" s="358">
        <v>1250000</v>
      </c>
      <c r="P1046" s="358" t="s">
        <v>7</v>
      </c>
      <c r="Q1046" s="358">
        <v>0</v>
      </c>
      <c r="R1046" s="358">
        <v>0</v>
      </c>
      <c r="S1046" s="358">
        <v>0</v>
      </c>
      <c r="T1046" s="35">
        <f>COUNTIF(M1046:S1046,"&gt;0")</f>
        <v>3</v>
      </c>
      <c r="V1046">
        <f t="shared" si="48"/>
        <v>1</v>
      </c>
      <c r="W1046" s="35">
        <f t="shared" si="49"/>
        <v>0</v>
      </c>
      <c r="X1046">
        <f t="shared" si="50"/>
        <v>1</v>
      </c>
    </row>
    <row r="1047" spans="1:24" ht="15.75" x14ac:dyDescent="0.25">
      <c r="A1047" t="str">
        <f>B1047&amp;" "&amp;C1047</f>
        <v>Pierre-Olivier Joseph</v>
      </c>
      <c r="B1047" t="str">
        <f>RIGHT(D1047,(LEN(D1047)-1)-SEARCH(",",D1047,1))</f>
        <v>Pierre-Olivier</v>
      </c>
      <c r="C1047" t="str">
        <f>LEFT(D1047,SEARCH(",",D1047,1)-1)</f>
        <v>Joseph</v>
      </c>
      <c r="D1047" s="39" t="s">
        <v>2260</v>
      </c>
      <c r="E1047" s="30" t="s">
        <v>29</v>
      </c>
      <c r="F1047" s="35" t="s">
        <v>395</v>
      </c>
      <c r="G1047" s="35" t="s">
        <v>2618</v>
      </c>
      <c r="H1047" s="35" t="s">
        <v>398</v>
      </c>
      <c r="I1047" s="35">
        <v>20</v>
      </c>
      <c r="J1047" s="35">
        <f>VALUE(COUNTIF(Validation!$A$2:$H$47,D1047))</f>
        <v>0</v>
      </c>
      <c r="K1047" s="361">
        <f>IF(OR(M1047="RFA",M1047="UFA",M1047="",M1047=0),0,M1047)</f>
        <v>1075833</v>
      </c>
      <c r="L1047" s="361">
        <f>IF(OR(N1047="RFA",N1047="UFA",N1047="",N1047=0),0,N1047)</f>
        <v>1075833</v>
      </c>
      <c r="M1047" s="358">
        <v>1075833</v>
      </c>
      <c r="N1047" s="358">
        <v>1075833</v>
      </c>
      <c r="O1047" s="358">
        <v>1075833</v>
      </c>
      <c r="P1047" s="358" t="s">
        <v>8</v>
      </c>
      <c r="Q1047" s="358">
        <v>0</v>
      </c>
      <c r="R1047" s="358">
        <v>0</v>
      </c>
      <c r="S1047" s="358">
        <v>0</v>
      </c>
      <c r="T1047" s="35">
        <f>COUNTIF(M1047:S1047,"&gt;0")</f>
        <v>3</v>
      </c>
      <c r="V1047">
        <f t="shared" si="48"/>
        <v>1</v>
      </c>
      <c r="W1047" s="35">
        <f t="shared" si="49"/>
        <v>1</v>
      </c>
      <c r="X1047">
        <f t="shared" si="50"/>
        <v>1</v>
      </c>
    </row>
    <row r="1048" spans="1:24" ht="15.75" x14ac:dyDescent="0.25">
      <c r="A1048" t="str">
        <f>B1048&amp;" "&amp;C1048</f>
        <v>Filip Hållander</v>
      </c>
      <c r="B1048" t="str">
        <f>RIGHT(D1048,(LEN(D1048)-1)-SEARCH(",",D1048,1))</f>
        <v>Filip</v>
      </c>
      <c r="C1048" t="str">
        <f>LEFT(D1048,SEARCH(",",D1048,1)-1)</f>
        <v>Hållander</v>
      </c>
      <c r="D1048" s="39" t="s">
        <v>1900</v>
      </c>
      <c r="E1048" s="30" t="s">
        <v>29</v>
      </c>
      <c r="F1048" s="35" t="s">
        <v>395</v>
      </c>
      <c r="G1048" s="9" t="s">
        <v>73</v>
      </c>
      <c r="H1048" s="9" t="s">
        <v>2619</v>
      </c>
      <c r="I1048" s="9">
        <v>19</v>
      </c>
      <c r="J1048" s="35">
        <f>VALUE(COUNTIF(Validation!$A$2:$H$47,D1048))</f>
        <v>0</v>
      </c>
      <c r="K1048" s="361">
        <f>IF(OR(M1048="RFA",M1048="UFA",M1048="",M1048=0),0,M1048)</f>
        <v>927500</v>
      </c>
      <c r="L1048" s="361">
        <f>IF(OR(N1048="RFA",N1048="UFA",N1048="",N1048=0),0,N1048)</f>
        <v>927500</v>
      </c>
      <c r="M1048" s="358">
        <v>927500</v>
      </c>
      <c r="N1048" s="358">
        <v>927500</v>
      </c>
      <c r="O1048" s="358">
        <v>927500</v>
      </c>
      <c r="P1048" s="358" t="s">
        <v>8</v>
      </c>
      <c r="Q1048" s="358">
        <v>0</v>
      </c>
      <c r="R1048" s="358">
        <v>0</v>
      </c>
      <c r="S1048" s="358">
        <v>0</v>
      </c>
      <c r="T1048" s="35">
        <f>COUNTIF(M1048:S1048,"&gt;0")</f>
        <v>3</v>
      </c>
      <c r="V1048">
        <f t="shared" si="48"/>
        <v>1</v>
      </c>
      <c r="W1048" s="35">
        <f t="shared" si="49"/>
        <v>1</v>
      </c>
      <c r="X1048">
        <f t="shared" si="50"/>
        <v>1</v>
      </c>
    </row>
    <row r="1049" spans="1:24" ht="15.75" x14ac:dyDescent="0.25">
      <c r="A1049" t="str">
        <f>B1049&amp;" "&amp;C1049</f>
        <v>Anthony Angello</v>
      </c>
      <c r="B1049" t="str">
        <f>RIGHT(D1049,(LEN(D1049)-1)-SEARCH(",",D1049,1))</f>
        <v>Anthony</v>
      </c>
      <c r="C1049" t="str">
        <f>LEFT(D1049,SEARCH(",",D1049,1)-1)</f>
        <v>Angello</v>
      </c>
      <c r="D1049" s="39" t="s">
        <v>1899</v>
      </c>
      <c r="E1049" s="30" t="s">
        <v>29</v>
      </c>
      <c r="F1049" s="35" t="s">
        <v>395</v>
      </c>
      <c r="G1049" s="35" t="s">
        <v>73</v>
      </c>
      <c r="H1049" s="35" t="s">
        <v>2619</v>
      </c>
      <c r="I1049" s="35">
        <v>23</v>
      </c>
      <c r="J1049" s="35">
        <f>VALUE(COUNTIF(Validation!$A$2:$H$47,D1049))</f>
        <v>0</v>
      </c>
      <c r="K1049" s="361">
        <f>IF(OR(M1049="RFA",M1049="UFA",M1049="",M1049=0),0,M1049)</f>
        <v>925000</v>
      </c>
      <c r="L1049" s="361">
        <f>IF(OR(N1049="RFA",N1049="UFA",N1049="",N1049=0),0,N1049)</f>
        <v>0</v>
      </c>
      <c r="M1049" s="358">
        <v>925000</v>
      </c>
      <c r="N1049" s="358" t="s">
        <v>8</v>
      </c>
      <c r="O1049" s="358">
        <v>0</v>
      </c>
      <c r="P1049" s="358">
        <v>0</v>
      </c>
      <c r="Q1049" s="358">
        <v>0</v>
      </c>
      <c r="R1049" s="358">
        <v>0</v>
      </c>
      <c r="S1049" s="358">
        <v>0</v>
      </c>
      <c r="T1049" s="35">
        <f>COUNTIF(M1049:S1049,"&gt;0")</f>
        <v>1</v>
      </c>
      <c r="V1049">
        <f t="shared" si="48"/>
        <v>1</v>
      </c>
      <c r="W1049" s="35">
        <f t="shared" si="49"/>
        <v>1</v>
      </c>
      <c r="X1049">
        <f t="shared" si="50"/>
        <v>0</v>
      </c>
    </row>
    <row r="1050" spans="1:24" ht="15.75" x14ac:dyDescent="0.25">
      <c r="A1050" t="str">
        <f>B1050&amp;" "&amp;C1050</f>
        <v>Jan Drozg</v>
      </c>
      <c r="B1050" t="str">
        <f>RIGHT(D1050,(LEN(D1050)-1)-SEARCH(",",D1050,1))</f>
        <v>Jan</v>
      </c>
      <c r="C1050" t="str">
        <f>LEFT(D1050,SEARCH(",",D1050,1)-1)</f>
        <v>Drozg</v>
      </c>
      <c r="D1050" s="39" t="s">
        <v>2651</v>
      </c>
      <c r="E1050" s="30" t="s">
        <v>29</v>
      </c>
      <c r="F1050" s="35" t="s">
        <v>395</v>
      </c>
      <c r="G1050" s="9" t="s">
        <v>2615</v>
      </c>
      <c r="H1050" s="9" t="s">
        <v>2619</v>
      </c>
      <c r="I1050" s="9">
        <v>20</v>
      </c>
      <c r="J1050" s="35">
        <f>VALUE(COUNTIF(Validation!$A$2:$H$47,D1050))</f>
        <v>0</v>
      </c>
      <c r="K1050" s="361">
        <f>IF(OR(M1050="RFA",M1050="UFA",M1050="",M1050=0),0,M1050)</f>
        <v>925000</v>
      </c>
      <c r="L1050" s="361">
        <f>IF(OR(N1050="RFA",N1050="UFA",N1050="",N1050=0),0,N1050)</f>
        <v>925000</v>
      </c>
      <c r="M1050" s="358">
        <v>925000</v>
      </c>
      <c r="N1050" s="358">
        <v>925000</v>
      </c>
      <c r="O1050" s="358">
        <v>925000</v>
      </c>
      <c r="P1050" s="358" t="s">
        <v>8</v>
      </c>
      <c r="Q1050" s="358">
        <v>0</v>
      </c>
      <c r="R1050" s="358">
        <v>0</v>
      </c>
      <c r="S1050" s="358">
        <v>0</v>
      </c>
      <c r="T1050" s="35">
        <f>COUNTIF(M1050:S1050,"&gt;0")</f>
        <v>3</v>
      </c>
      <c r="V1050">
        <f t="shared" si="48"/>
        <v>1</v>
      </c>
      <c r="W1050" s="35">
        <f t="shared" si="49"/>
        <v>1</v>
      </c>
      <c r="X1050">
        <f t="shared" si="50"/>
        <v>1</v>
      </c>
    </row>
    <row r="1051" spans="1:24" ht="15.75" x14ac:dyDescent="0.25">
      <c r="A1051" t="str">
        <f>B1051&amp;" "&amp;C1051</f>
        <v>Justin Almeida</v>
      </c>
      <c r="B1051" t="str">
        <f>RIGHT(D1051,(LEN(D1051)-1)-SEARCH(",",D1051,1))</f>
        <v>Justin</v>
      </c>
      <c r="C1051" t="str">
        <f>LEFT(D1051,SEARCH(",",D1051,1)-1)</f>
        <v>Almeida</v>
      </c>
      <c r="D1051" s="39" t="s">
        <v>2652</v>
      </c>
      <c r="E1051" s="30" t="s">
        <v>29</v>
      </c>
      <c r="F1051" s="35" t="s">
        <v>395</v>
      </c>
      <c r="G1051" s="9" t="s">
        <v>2626</v>
      </c>
      <c r="H1051" s="9" t="s">
        <v>2619</v>
      </c>
      <c r="I1051" s="9">
        <v>20</v>
      </c>
      <c r="J1051" s="35">
        <f>VALUE(COUNTIF(Validation!$A$2:$H$47,D1051))</f>
        <v>0</v>
      </c>
      <c r="K1051" s="361">
        <f>IF(OR(M1051="RFA",M1051="UFA",M1051="",M1051=0),0,M1051)</f>
        <v>925000</v>
      </c>
      <c r="L1051" s="361">
        <f>IF(OR(N1051="RFA",N1051="UFA",N1051="",N1051=0),0,N1051)</f>
        <v>925000</v>
      </c>
      <c r="M1051" s="358">
        <v>925000</v>
      </c>
      <c r="N1051" s="358">
        <v>925000</v>
      </c>
      <c r="O1051" s="358">
        <v>925000</v>
      </c>
      <c r="P1051" s="358" t="s">
        <v>8</v>
      </c>
      <c r="Q1051" s="358">
        <v>0</v>
      </c>
      <c r="R1051" s="358">
        <v>0</v>
      </c>
      <c r="S1051" s="358">
        <v>0</v>
      </c>
      <c r="T1051" s="35">
        <f>COUNTIF(M1051:S1051,"&gt;0")</f>
        <v>3</v>
      </c>
      <c r="V1051">
        <f t="shared" si="48"/>
        <v>1</v>
      </c>
      <c r="W1051" s="35">
        <f t="shared" si="49"/>
        <v>1</v>
      </c>
      <c r="X1051">
        <f t="shared" si="50"/>
        <v>1</v>
      </c>
    </row>
    <row r="1052" spans="1:24" ht="15.75" x14ac:dyDescent="0.25">
      <c r="A1052" t="str">
        <f>B1052&amp;" "&amp;C1052</f>
        <v>Kasper Björkqvist</v>
      </c>
      <c r="B1052" t="str">
        <f>RIGHT(D1052,(LEN(D1052)-1)-SEARCH(",",D1052,1))</f>
        <v>Kasper</v>
      </c>
      <c r="C1052" t="str">
        <f>LEFT(D1052,SEARCH(",",D1052,1)-1)</f>
        <v>Björkqvist</v>
      </c>
      <c r="D1052" s="39" t="s">
        <v>2653</v>
      </c>
      <c r="E1052" s="30" t="s">
        <v>29</v>
      </c>
      <c r="F1052" s="35" t="s">
        <v>395</v>
      </c>
      <c r="G1052" s="9" t="s">
        <v>2613</v>
      </c>
      <c r="H1052" s="9" t="s">
        <v>2619</v>
      </c>
      <c r="I1052" s="9">
        <v>21</v>
      </c>
      <c r="J1052" s="35">
        <f>VALUE(COUNTIF(Validation!$A$2:$H$47,D1052))</f>
        <v>0</v>
      </c>
      <c r="K1052" s="361">
        <f>IF(OR(M1052="RFA",M1052="UFA",M1052="",M1052=0),0,M1052)</f>
        <v>925000</v>
      </c>
      <c r="L1052" s="361">
        <f>IF(OR(N1052="RFA",N1052="UFA",N1052="",N1052=0),0,N1052)</f>
        <v>925000</v>
      </c>
      <c r="M1052" s="358">
        <v>925000</v>
      </c>
      <c r="N1052" s="358">
        <v>925000</v>
      </c>
      <c r="O1052" s="358" t="s">
        <v>8</v>
      </c>
      <c r="P1052" s="358">
        <v>0</v>
      </c>
      <c r="Q1052" s="358">
        <v>0</v>
      </c>
      <c r="R1052" s="358">
        <v>0</v>
      </c>
      <c r="S1052" s="358">
        <v>0</v>
      </c>
      <c r="T1052" s="35">
        <f>COUNTIF(M1052:S1052,"&gt;0")</f>
        <v>2</v>
      </c>
      <c r="V1052">
        <f t="shared" si="48"/>
        <v>1</v>
      </c>
      <c r="W1052" s="35">
        <f t="shared" si="49"/>
        <v>1</v>
      </c>
      <c r="X1052">
        <f t="shared" si="50"/>
        <v>1</v>
      </c>
    </row>
    <row r="1053" spans="1:24" ht="15.75" x14ac:dyDescent="0.25">
      <c r="A1053" t="str">
        <f>B1053&amp;" "&amp;C1053</f>
        <v>Jacob Lucchini</v>
      </c>
      <c r="B1053" t="str">
        <f>RIGHT(D1053,(LEN(D1053)-1)-SEARCH(",",D1053,1))</f>
        <v>Jacob</v>
      </c>
      <c r="C1053" t="str">
        <f>LEFT(D1053,SEARCH(",",D1053,1)-1)</f>
        <v>Lucchini</v>
      </c>
      <c r="D1053" s="39" t="s">
        <v>2654</v>
      </c>
      <c r="E1053" s="30" t="s">
        <v>29</v>
      </c>
      <c r="F1053" s="35" t="s">
        <v>395</v>
      </c>
      <c r="G1053" s="9" t="s">
        <v>2626</v>
      </c>
      <c r="H1053" s="9" t="s">
        <v>2619</v>
      </c>
      <c r="I1053" s="9">
        <v>24</v>
      </c>
      <c r="J1053" s="35">
        <f>VALUE(COUNTIF(Validation!$A$2:$H$47,D1053))</f>
        <v>0</v>
      </c>
      <c r="K1053" s="361">
        <f>IF(OR(M1053="RFA",M1053="UFA",M1053="",M1053=0),0,M1053)</f>
        <v>925000</v>
      </c>
      <c r="L1053" s="361">
        <f>IF(OR(N1053="RFA",N1053="UFA",N1053="",N1053=0),0,N1053)</f>
        <v>0</v>
      </c>
      <c r="M1053" s="358">
        <v>925000</v>
      </c>
      <c r="N1053" s="358" t="s">
        <v>8</v>
      </c>
      <c r="O1053" s="358">
        <v>0</v>
      </c>
      <c r="P1053" s="358">
        <v>0</v>
      </c>
      <c r="Q1053" s="358">
        <v>0</v>
      </c>
      <c r="R1053" s="358">
        <v>0</v>
      </c>
      <c r="S1053" s="358">
        <v>0</v>
      </c>
      <c r="T1053" s="35">
        <f>COUNTIF(M1053:S1053,"&gt;0")</f>
        <v>1</v>
      </c>
      <c r="V1053">
        <f t="shared" si="48"/>
        <v>1</v>
      </c>
      <c r="W1053" s="35">
        <f t="shared" si="49"/>
        <v>1</v>
      </c>
      <c r="X1053">
        <f t="shared" si="50"/>
        <v>0</v>
      </c>
    </row>
    <row r="1054" spans="1:24" ht="15.75" x14ac:dyDescent="0.25">
      <c r="A1054" t="str">
        <f>B1054&amp;" "&amp;C1054</f>
        <v>Oula Palve</v>
      </c>
      <c r="B1054" t="str">
        <f>RIGHT(D1054,(LEN(D1054)-1)-SEARCH(",",D1054,1))</f>
        <v>Oula</v>
      </c>
      <c r="C1054" t="str">
        <f>LEFT(D1054,SEARCH(",",D1054,1)-1)</f>
        <v>Palve</v>
      </c>
      <c r="D1054" s="39" t="s">
        <v>2655</v>
      </c>
      <c r="E1054" s="30" t="s">
        <v>29</v>
      </c>
      <c r="F1054" s="35" t="s">
        <v>395</v>
      </c>
      <c r="G1054" s="35" t="s">
        <v>73</v>
      </c>
      <c r="H1054" s="35" t="s">
        <v>2619</v>
      </c>
      <c r="I1054" s="35">
        <v>27</v>
      </c>
      <c r="J1054" s="35">
        <f>VALUE(COUNTIF(Validation!$A$2:$H$47,D1054))</f>
        <v>0</v>
      </c>
      <c r="K1054" s="361">
        <f>IF(OR(M1054="RFA",M1054="UFA",M1054="",M1054=0),0,M1054)</f>
        <v>925000</v>
      </c>
      <c r="L1054" s="361">
        <f>IF(OR(N1054="RFA",N1054="UFA",N1054="",N1054=0),0,N1054)</f>
        <v>0</v>
      </c>
      <c r="M1054" s="358">
        <v>925000</v>
      </c>
      <c r="N1054" s="358" t="s">
        <v>7</v>
      </c>
      <c r="O1054" s="358">
        <v>0</v>
      </c>
      <c r="P1054" s="358">
        <v>0</v>
      </c>
      <c r="Q1054" s="358">
        <v>0</v>
      </c>
      <c r="R1054" s="358">
        <v>0</v>
      </c>
      <c r="S1054" s="358">
        <v>0</v>
      </c>
      <c r="T1054" s="35">
        <f>COUNTIF(M1054:S1054,"&gt;0")</f>
        <v>1</v>
      </c>
      <c r="V1054">
        <f t="shared" si="48"/>
        <v>1</v>
      </c>
      <c r="W1054" s="35">
        <f t="shared" si="49"/>
        <v>1</v>
      </c>
      <c r="X1054">
        <f t="shared" si="50"/>
        <v>0</v>
      </c>
    </row>
    <row r="1055" spans="1:24" ht="15.75" x14ac:dyDescent="0.25">
      <c r="A1055" t="str">
        <f>B1055&amp;" "&amp;C1055</f>
        <v>Linus Ölund</v>
      </c>
      <c r="B1055" t="str">
        <f>RIGHT(D1055,(LEN(D1055)-1)-SEARCH(",",D1055,1))</f>
        <v>Linus</v>
      </c>
      <c r="C1055" t="str">
        <f>LEFT(D1055,SEARCH(",",D1055,1)-1)</f>
        <v>Ölund</v>
      </c>
      <c r="D1055" s="39" t="s">
        <v>1901</v>
      </c>
      <c r="E1055" s="30" t="s">
        <v>29</v>
      </c>
      <c r="F1055" s="35" t="s">
        <v>395</v>
      </c>
      <c r="G1055" s="9" t="s">
        <v>73</v>
      </c>
      <c r="H1055" s="9" t="s">
        <v>2619</v>
      </c>
      <c r="I1055" s="9">
        <v>22</v>
      </c>
      <c r="J1055" s="35">
        <f>VALUE(COUNTIF(Validation!$A$2:$H$47,D1055))</f>
        <v>0</v>
      </c>
      <c r="K1055" s="361">
        <f>IF(OR(M1055="RFA",M1055="UFA",M1055="",M1055=0),0,M1055)</f>
        <v>925000</v>
      </c>
      <c r="L1055" s="361">
        <f>IF(OR(N1055="RFA",N1055="UFA",N1055="",N1055=0),0,N1055)</f>
        <v>925000</v>
      </c>
      <c r="M1055" s="358">
        <v>925000</v>
      </c>
      <c r="N1055" s="358">
        <v>925000</v>
      </c>
      <c r="O1055" s="358" t="s">
        <v>8</v>
      </c>
      <c r="P1055" s="358">
        <v>0</v>
      </c>
      <c r="Q1055" s="358">
        <v>0</v>
      </c>
      <c r="R1055" s="358">
        <v>0</v>
      </c>
      <c r="S1055" s="358">
        <v>0</v>
      </c>
      <c r="T1055" s="35">
        <f>COUNTIF(M1055:S1055,"&gt;0")</f>
        <v>2</v>
      </c>
      <c r="V1055">
        <f t="shared" si="48"/>
        <v>1</v>
      </c>
      <c r="W1055" s="35">
        <f t="shared" si="49"/>
        <v>1</v>
      </c>
      <c r="X1055">
        <f t="shared" si="50"/>
        <v>1</v>
      </c>
    </row>
    <row r="1056" spans="1:24" ht="15.75" x14ac:dyDescent="0.25">
      <c r="A1056" t="str">
        <f>B1056&amp;" "&amp;C1056</f>
        <v>Sam Lafferty</v>
      </c>
      <c r="B1056" t="str">
        <f>RIGHT(D1056,(LEN(D1056)-1)-SEARCH(",",D1056,1))</f>
        <v>Sam</v>
      </c>
      <c r="C1056" t="str">
        <f>LEFT(D1056,SEARCH(",",D1056,1)-1)</f>
        <v>Lafferty</v>
      </c>
      <c r="D1056" s="39" t="s">
        <v>1902</v>
      </c>
      <c r="E1056" s="30" t="s">
        <v>29</v>
      </c>
      <c r="F1056" s="35" t="s">
        <v>395</v>
      </c>
      <c r="G1056" s="9" t="s">
        <v>2626</v>
      </c>
      <c r="H1056" s="9" t="s">
        <v>2619</v>
      </c>
      <c r="I1056" s="9">
        <v>24</v>
      </c>
      <c r="J1056" s="35">
        <f>VALUE(COUNTIF(Validation!$A$2:$H$47,D1056))</f>
        <v>0</v>
      </c>
      <c r="K1056" s="361">
        <f>IF(OR(M1056="RFA",M1056="UFA",M1056="",M1056=0),0,M1056)</f>
        <v>925000</v>
      </c>
      <c r="L1056" s="361">
        <f>IF(OR(N1056="RFA",N1056="UFA",N1056="",N1056=0),0,N1056)</f>
        <v>0</v>
      </c>
      <c r="M1056" s="358">
        <v>925000</v>
      </c>
      <c r="N1056" s="358" t="s">
        <v>8</v>
      </c>
      <c r="O1056" s="358">
        <v>0</v>
      </c>
      <c r="P1056" s="358">
        <v>0</v>
      </c>
      <c r="Q1056" s="358">
        <v>0</v>
      </c>
      <c r="R1056" s="358">
        <v>0</v>
      </c>
      <c r="S1056" s="358">
        <v>0</v>
      </c>
      <c r="T1056" s="35">
        <f>COUNTIF(M1056:S1056,"&gt;0")</f>
        <v>1</v>
      </c>
      <c r="V1056">
        <f t="shared" si="48"/>
        <v>1</v>
      </c>
      <c r="W1056" s="35">
        <f t="shared" si="49"/>
        <v>1</v>
      </c>
      <c r="X1056">
        <f t="shared" si="50"/>
        <v>0</v>
      </c>
    </row>
    <row r="1057" spans="1:24" ht="15.75" x14ac:dyDescent="0.25">
      <c r="A1057" t="str">
        <f>B1057&amp;" "&amp;C1057</f>
        <v>Niclas Almari</v>
      </c>
      <c r="B1057" t="str">
        <f>RIGHT(D1057,(LEN(D1057)-1)-SEARCH(",",D1057,1))</f>
        <v>Niclas</v>
      </c>
      <c r="C1057" t="str">
        <f>LEFT(D1057,SEARCH(",",D1057,1)-1)</f>
        <v>Almari</v>
      </c>
      <c r="D1057" s="39" t="s">
        <v>2658</v>
      </c>
      <c r="E1057" s="30" t="s">
        <v>29</v>
      </c>
      <c r="F1057" s="35" t="s">
        <v>395</v>
      </c>
      <c r="G1057" s="9" t="s">
        <v>2618</v>
      </c>
      <c r="H1057" s="9" t="s">
        <v>2619</v>
      </c>
      <c r="I1057" s="9">
        <v>21</v>
      </c>
      <c r="J1057" s="35">
        <f>VALUE(COUNTIF(Validation!$A$2:$H$47,D1057))</f>
        <v>0</v>
      </c>
      <c r="K1057" s="361">
        <f>IF(OR(M1057="RFA",M1057="UFA",M1057="",M1057=0),0,M1057)</f>
        <v>925000</v>
      </c>
      <c r="L1057" s="361">
        <f>IF(OR(N1057="RFA",N1057="UFA",N1057="",N1057=0),0,N1057)</f>
        <v>925000</v>
      </c>
      <c r="M1057" s="358">
        <v>925000</v>
      </c>
      <c r="N1057" s="358">
        <v>925000</v>
      </c>
      <c r="O1057" s="358">
        <v>925000</v>
      </c>
      <c r="P1057" s="358" t="s">
        <v>8</v>
      </c>
      <c r="Q1057" s="358">
        <v>0</v>
      </c>
      <c r="R1057" s="358">
        <v>0</v>
      </c>
      <c r="S1057" s="358">
        <v>0</v>
      </c>
      <c r="T1057" s="35">
        <f>COUNTIF(M1057:S1057,"&gt;0")</f>
        <v>3</v>
      </c>
      <c r="V1057">
        <f t="shared" si="48"/>
        <v>1</v>
      </c>
      <c r="W1057" s="35">
        <f t="shared" si="49"/>
        <v>1</v>
      </c>
      <c r="X1057">
        <f t="shared" si="50"/>
        <v>1</v>
      </c>
    </row>
    <row r="1058" spans="1:24" ht="15.75" x14ac:dyDescent="0.25">
      <c r="A1058" t="str">
        <f>B1058&amp;" "&amp;C1058</f>
        <v>Calen Addison</v>
      </c>
      <c r="B1058" t="str">
        <f>RIGHT(D1058,(LEN(D1058)-1)-SEARCH(",",D1058,1))</f>
        <v>Calen</v>
      </c>
      <c r="C1058" t="str">
        <f>LEFT(D1058,SEARCH(",",D1058,1)-1)</f>
        <v>Addison</v>
      </c>
      <c r="D1058" s="39" t="s">
        <v>2659</v>
      </c>
      <c r="E1058" s="30" t="s">
        <v>29</v>
      </c>
      <c r="F1058" s="35" t="s">
        <v>395</v>
      </c>
      <c r="G1058" s="35" t="s">
        <v>2617</v>
      </c>
      <c r="H1058" s="35" t="s">
        <v>2619</v>
      </c>
      <c r="I1058" s="35">
        <v>19</v>
      </c>
      <c r="J1058" s="35">
        <f>VALUE(COUNTIF(Validation!$A$2:$H$47,D1058))</f>
        <v>0</v>
      </c>
      <c r="K1058" s="361">
        <f>IF(OR(M1058="RFA",M1058="UFA",M1058="",M1058=0),0,M1058)</f>
        <v>925000</v>
      </c>
      <c r="L1058" s="361">
        <f>IF(OR(N1058="RFA",N1058="UFA",N1058="",N1058=0),0,N1058)</f>
        <v>925000</v>
      </c>
      <c r="M1058" s="358">
        <v>925000</v>
      </c>
      <c r="N1058" s="358">
        <v>925000</v>
      </c>
      <c r="O1058" s="358">
        <v>925000</v>
      </c>
      <c r="P1058" s="358" t="s">
        <v>8</v>
      </c>
      <c r="Q1058" s="358">
        <v>0</v>
      </c>
      <c r="R1058" s="358">
        <v>0</v>
      </c>
      <c r="S1058" s="358">
        <v>0</v>
      </c>
      <c r="T1058" s="35">
        <f>COUNTIF(M1058:S1058,"&gt;0")</f>
        <v>3</v>
      </c>
      <c r="V1058">
        <f t="shared" si="48"/>
        <v>1</v>
      </c>
      <c r="W1058" s="35">
        <f t="shared" si="49"/>
        <v>1</v>
      </c>
      <c r="X1058">
        <f t="shared" si="50"/>
        <v>1</v>
      </c>
    </row>
    <row r="1059" spans="1:24" ht="15.75" x14ac:dyDescent="0.25">
      <c r="A1059" t="str">
        <f>B1059&amp;" "&amp;C1059</f>
        <v>Emil Larmi</v>
      </c>
      <c r="B1059" t="str">
        <f>RIGHT(D1059,(LEN(D1059)-1)-SEARCH(",",D1059,1))</f>
        <v>Emil</v>
      </c>
      <c r="C1059" t="str">
        <f>LEFT(D1059,SEARCH(",",D1059,1)-1)</f>
        <v>Larmi</v>
      </c>
      <c r="D1059" s="39" t="s">
        <v>2660</v>
      </c>
      <c r="E1059" s="30" t="s">
        <v>29</v>
      </c>
      <c r="F1059" s="35" t="s">
        <v>395</v>
      </c>
      <c r="G1059" s="35" t="s">
        <v>128</v>
      </c>
      <c r="H1059" s="35" t="s">
        <v>2619</v>
      </c>
      <c r="I1059" s="35">
        <v>22</v>
      </c>
      <c r="J1059" s="35">
        <f>VALUE(COUNTIF(Validation!$A$2:$H$47,D1059))</f>
        <v>0</v>
      </c>
      <c r="K1059" s="361">
        <f>IF(OR(M1059="RFA",M1059="UFA",M1059="",M1059=0),0,M1059)</f>
        <v>925000</v>
      </c>
      <c r="L1059" s="361">
        <f>IF(OR(N1059="RFA",N1059="UFA",N1059="",N1059=0),0,N1059)</f>
        <v>925000</v>
      </c>
      <c r="M1059" s="358">
        <v>925000</v>
      </c>
      <c r="N1059" s="358">
        <v>925000</v>
      </c>
      <c r="O1059" s="358" t="s">
        <v>8</v>
      </c>
      <c r="P1059" s="358">
        <v>0</v>
      </c>
      <c r="Q1059" s="358">
        <v>0</v>
      </c>
      <c r="R1059" s="358">
        <v>0</v>
      </c>
      <c r="S1059" s="358">
        <v>0</v>
      </c>
      <c r="T1059" s="35">
        <f>COUNTIF(M1059:S1059,"&gt;0")</f>
        <v>2</v>
      </c>
      <c r="V1059">
        <f t="shared" si="48"/>
        <v>1</v>
      </c>
      <c r="W1059" s="35">
        <f t="shared" si="49"/>
        <v>1</v>
      </c>
      <c r="X1059">
        <f t="shared" si="50"/>
        <v>1</v>
      </c>
    </row>
    <row r="1060" spans="1:24" ht="15.75" x14ac:dyDescent="0.25">
      <c r="A1060" t="str">
        <f>B1060&amp;" "&amp;C1060</f>
        <v>Juuso Riikola</v>
      </c>
      <c r="B1060" t="str">
        <f>RIGHT(D1060,(LEN(D1060)-1)-SEARCH(",",D1060,1))</f>
        <v>Juuso</v>
      </c>
      <c r="C1060" t="str">
        <f>LEFT(D1060,SEARCH(",",D1060,1)-1)</f>
        <v>Riikola</v>
      </c>
      <c r="D1060" s="39" t="s">
        <v>1898</v>
      </c>
      <c r="E1060" s="30" t="s">
        <v>29</v>
      </c>
      <c r="F1060" s="35">
        <v>0</v>
      </c>
      <c r="G1060" s="9" t="s">
        <v>82</v>
      </c>
      <c r="H1060" s="9" t="s">
        <v>2612</v>
      </c>
      <c r="I1060" s="9">
        <v>25</v>
      </c>
      <c r="J1060" s="35">
        <f>VALUE(COUNTIF(Validation!$A$2:$H$47,D1060))</f>
        <v>0</v>
      </c>
      <c r="K1060" s="361">
        <f>IF(OR(M1060="RFA",M1060="UFA",M1060="",M1060=0),0,M1060)</f>
        <v>850000</v>
      </c>
      <c r="L1060" s="361">
        <f>IF(OR(N1060="RFA",N1060="UFA",N1060="",N1060=0),0,N1060)</f>
        <v>0</v>
      </c>
      <c r="M1060" s="358">
        <v>850000</v>
      </c>
      <c r="N1060" s="358" t="s">
        <v>8</v>
      </c>
      <c r="O1060" s="358">
        <v>0</v>
      </c>
      <c r="P1060" s="358">
        <v>0</v>
      </c>
      <c r="Q1060" s="358">
        <v>0</v>
      </c>
      <c r="R1060" s="358">
        <v>0</v>
      </c>
      <c r="S1060" s="358">
        <v>0</v>
      </c>
      <c r="T1060" s="35">
        <f>COUNTIF(M1060:S1060,"&gt;0")</f>
        <v>1</v>
      </c>
      <c r="V1060">
        <f t="shared" si="48"/>
        <v>1</v>
      </c>
      <c r="W1060" s="35">
        <f t="shared" si="49"/>
        <v>0</v>
      </c>
      <c r="X1060">
        <f t="shared" si="50"/>
        <v>0</v>
      </c>
    </row>
    <row r="1061" spans="1:24" ht="15.75" x14ac:dyDescent="0.25">
      <c r="A1061" t="str">
        <f>B1061&amp;" "&amp;C1061</f>
        <v>Dominik Simon</v>
      </c>
      <c r="B1061" t="str">
        <f>RIGHT(D1061,(LEN(D1061)-1)-SEARCH(",",D1061,1))</f>
        <v>Dominik</v>
      </c>
      <c r="C1061" t="str">
        <f>LEFT(D1061,SEARCH(",",D1061,1)-1)</f>
        <v>Simon</v>
      </c>
      <c r="D1061" s="39" t="s">
        <v>1884</v>
      </c>
      <c r="E1061" s="30" t="s">
        <v>29</v>
      </c>
      <c r="F1061" s="35">
        <v>0</v>
      </c>
      <c r="G1061" s="9" t="s">
        <v>2614</v>
      </c>
      <c r="H1061" s="9" t="s">
        <v>2612</v>
      </c>
      <c r="I1061" s="9">
        <v>24</v>
      </c>
      <c r="J1061" s="35">
        <f>VALUE(COUNTIF(Validation!$A$2:$H$47,D1061))</f>
        <v>0</v>
      </c>
      <c r="K1061" s="361">
        <f>IF(OR(M1061="RFA",M1061="UFA",M1061="",M1061=0),0,M1061)</f>
        <v>750000</v>
      </c>
      <c r="L1061" s="361">
        <f>IF(OR(N1061="RFA",N1061="UFA",N1061="",N1061=0),0,N1061)</f>
        <v>0</v>
      </c>
      <c r="M1061" s="358">
        <v>750000</v>
      </c>
      <c r="N1061" s="358" t="s">
        <v>8</v>
      </c>
      <c r="O1061" s="358">
        <v>0</v>
      </c>
      <c r="P1061" s="358">
        <v>0</v>
      </c>
      <c r="Q1061" s="358">
        <v>0</v>
      </c>
      <c r="R1061" s="358">
        <v>0</v>
      </c>
      <c r="S1061" s="358">
        <v>0</v>
      </c>
      <c r="T1061" s="35">
        <f>COUNTIF(M1061:S1061,"&gt;0")</f>
        <v>1</v>
      </c>
      <c r="V1061">
        <f t="shared" si="48"/>
        <v>1</v>
      </c>
      <c r="W1061" s="35">
        <f t="shared" si="49"/>
        <v>0</v>
      </c>
      <c r="X1061">
        <f t="shared" si="50"/>
        <v>0</v>
      </c>
    </row>
    <row r="1062" spans="1:24" ht="15.75" x14ac:dyDescent="0.25">
      <c r="A1062" t="str">
        <f>B1062&amp;" "&amp;C1062</f>
        <v>Jordy Bellerive</v>
      </c>
      <c r="B1062" t="str">
        <f>RIGHT(D1062,(LEN(D1062)-1)-SEARCH(",",D1062,1))</f>
        <v>Jordy</v>
      </c>
      <c r="C1062" t="str">
        <f>LEFT(D1062,SEARCH(",",D1062,1)-1)</f>
        <v>Bellerive</v>
      </c>
      <c r="D1062" s="39" t="s">
        <v>1905</v>
      </c>
      <c r="E1062" s="30" t="s">
        <v>29</v>
      </c>
      <c r="F1062" s="35" t="s">
        <v>395</v>
      </c>
      <c r="G1062" s="9" t="s">
        <v>73</v>
      </c>
      <c r="H1062" s="9" t="s">
        <v>2619</v>
      </c>
      <c r="I1062" s="9">
        <v>20</v>
      </c>
      <c r="J1062" s="35">
        <f>VALUE(COUNTIF(Validation!$A$2:$H$47,D1062))</f>
        <v>0</v>
      </c>
      <c r="K1062" s="361">
        <f>IF(OR(M1062="RFA",M1062="UFA",M1062="",M1062=0),0,M1062)</f>
        <v>733333</v>
      </c>
      <c r="L1062" s="361">
        <f>IF(OR(N1062="RFA",N1062="UFA",N1062="",N1062=0),0,N1062)</f>
        <v>733333</v>
      </c>
      <c r="M1062" s="358">
        <v>733333</v>
      </c>
      <c r="N1062" s="358">
        <v>733333</v>
      </c>
      <c r="O1062" s="358">
        <v>733333</v>
      </c>
      <c r="P1062" s="358" t="s">
        <v>8</v>
      </c>
      <c r="Q1062" s="358">
        <v>0</v>
      </c>
      <c r="R1062" s="358">
        <v>0</v>
      </c>
      <c r="S1062" s="358">
        <v>0</v>
      </c>
      <c r="T1062" s="35">
        <f>COUNTIF(M1062:S1062,"&gt;0")</f>
        <v>3</v>
      </c>
      <c r="V1062">
        <f t="shared" si="48"/>
        <v>1</v>
      </c>
      <c r="W1062" s="35">
        <f t="shared" si="49"/>
        <v>1</v>
      </c>
      <c r="X1062">
        <f t="shared" si="50"/>
        <v>1</v>
      </c>
    </row>
    <row r="1063" spans="1:24" ht="15.75" x14ac:dyDescent="0.25">
      <c r="A1063" t="str">
        <f>B1063&amp;" "&amp;C1063</f>
        <v>Alex D'Orio</v>
      </c>
      <c r="B1063" t="str">
        <f>RIGHT(D1063,(LEN(D1063)-1)-SEARCH(",",D1063,1))</f>
        <v>Alex</v>
      </c>
      <c r="C1063" t="str">
        <f>LEFT(D1063,SEARCH(",",D1063,1)-1)</f>
        <v>D'Orio</v>
      </c>
      <c r="D1063" s="39" t="s">
        <v>1904</v>
      </c>
      <c r="E1063" s="30" t="s">
        <v>29</v>
      </c>
      <c r="F1063" s="35" t="s">
        <v>395</v>
      </c>
      <c r="G1063" s="35" t="s">
        <v>128</v>
      </c>
      <c r="H1063" s="35" t="s">
        <v>2619</v>
      </c>
      <c r="I1063" s="35">
        <v>20</v>
      </c>
      <c r="J1063" s="35">
        <f>VALUE(COUNTIF(Validation!$A$2:$H$47,D1063))</f>
        <v>0</v>
      </c>
      <c r="K1063" s="361">
        <f>IF(OR(M1063="RFA",M1063="UFA",M1063="",M1063=0),0,M1063)</f>
        <v>733333</v>
      </c>
      <c r="L1063" s="361">
        <f>IF(OR(N1063="RFA",N1063="UFA",N1063="",N1063=0),0,N1063)</f>
        <v>733333</v>
      </c>
      <c r="M1063" s="358">
        <v>733333</v>
      </c>
      <c r="N1063" s="358">
        <v>733333</v>
      </c>
      <c r="O1063" s="358">
        <v>733333</v>
      </c>
      <c r="P1063" s="358" t="s">
        <v>8</v>
      </c>
      <c r="Q1063" s="358">
        <v>0</v>
      </c>
      <c r="R1063" s="358">
        <v>0</v>
      </c>
      <c r="S1063" s="358">
        <v>0</v>
      </c>
      <c r="T1063" s="35">
        <f>COUNTIF(M1063:S1063,"&gt;0")</f>
        <v>3</v>
      </c>
      <c r="V1063">
        <f t="shared" si="48"/>
        <v>1</v>
      </c>
      <c r="W1063" s="35">
        <f t="shared" si="49"/>
        <v>1</v>
      </c>
      <c r="X1063">
        <f t="shared" si="50"/>
        <v>1</v>
      </c>
    </row>
    <row r="1064" spans="1:24" ht="15.75" x14ac:dyDescent="0.25">
      <c r="A1064" t="str">
        <f>B1064&amp;" "&amp;C1064</f>
        <v>Sam Miletic</v>
      </c>
      <c r="B1064" t="str">
        <f>RIGHT(D1064,(LEN(D1064)-1)-SEARCH(",",D1064,1))</f>
        <v>Sam</v>
      </c>
      <c r="C1064" t="str">
        <f>LEFT(D1064,SEARCH(",",D1064,1)-1)</f>
        <v>Miletic</v>
      </c>
      <c r="D1064" s="39" t="s">
        <v>1906</v>
      </c>
      <c r="E1064" s="30" t="s">
        <v>29</v>
      </c>
      <c r="F1064" s="35" t="s">
        <v>395</v>
      </c>
      <c r="G1064" s="35" t="s">
        <v>2623</v>
      </c>
      <c r="H1064" s="35" t="s">
        <v>2619</v>
      </c>
      <c r="I1064" s="35">
        <v>22</v>
      </c>
      <c r="J1064" s="35">
        <f>VALUE(COUNTIF(Validation!$A$2:$H$47,D1064))</f>
        <v>0</v>
      </c>
      <c r="K1064" s="361">
        <f>IF(OR(M1064="RFA",M1064="UFA",M1064="",M1064=0),0,M1064)</f>
        <v>710000</v>
      </c>
      <c r="L1064" s="361">
        <f>IF(OR(N1064="RFA",N1064="UFA",N1064="",N1064=0),0,N1064)</f>
        <v>0</v>
      </c>
      <c r="M1064" s="358">
        <v>710000</v>
      </c>
      <c r="N1064" s="358" t="s">
        <v>8</v>
      </c>
      <c r="O1064" s="358">
        <v>0</v>
      </c>
      <c r="P1064" s="358">
        <v>0</v>
      </c>
      <c r="Q1064" s="358">
        <v>0</v>
      </c>
      <c r="R1064" s="358">
        <v>0</v>
      </c>
      <c r="S1064" s="358">
        <v>0</v>
      </c>
      <c r="T1064" s="35">
        <f>COUNTIF(M1064:S1064,"&gt;0")</f>
        <v>1</v>
      </c>
      <c r="V1064">
        <f t="shared" si="48"/>
        <v>1</v>
      </c>
      <c r="W1064" s="35">
        <f t="shared" si="49"/>
        <v>1</v>
      </c>
      <c r="X1064">
        <f t="shared" si="50"/>
        <v>0</v>
      </c>
    </row>
    <row r="1065" spans="1:24" ht="15.75" x14ac:dyDescent="0.25">
      <c r="A1065" t="str">
        <f>B1065&amp;" "&amp;C1065</f>
        <v>Zach Trotman</v>
      </c>
      <c r="B1065" t="str">
        <f>RIGHT(D1065,(LEN(D1065)-1)-SEARCH(",",D1065,1))</f>
        <v>Zach</v>
      </c>
      <c r="C1065" t="str">
        <f>LEFT(D1065,SEARCH(",",D1065,1)-1)</f>
        <v>Trotman</v>
      </c>
      <c r="D1065" s="39" t="s">
        <v>1913</v>
      </c>
      <c r="E1065" s="30" t="s">
        <v>29</v>
      </c>
      <c r="F1065" s="35">
        <v>0</v>
      </c>
      <c r="G1065" s="9" t="s">
        <v>2617</v>
      </c>
      <c r="H1065" s="9" t="s">
        <v>2612</v>
      </c>
      <c r="I1065" s="9">
        <v>28</v>
      </c>
      <c r="J1065" s="35">
        <f>VALUE(COUNTIF(Validation!$A$2:$H$47,D1065))</f>
        <v>0</v>
      </c>
      <c r="K1065" s="361">
        <f>IF(OR(M1065="RFA",M1065="UFA",M1065="",M1065=0),0,M1065)</f>
        <v>700000</v>
      </c>
      <c r="L1065" s="361">
        <f>IF(OR(N1065="RFA",N1065="UFA",N1065="",N1065=0),0,N1065)</f>
        <v>700000</v>
      </c>
      <c r="M1065" s="358">
        <v>700000</v>
      </c>
      <c r="N1065" s="358">
        <v>700000</v>
      </c>
      <c r="O1065" s="358" t="s">
        <v>7</v>
      </c>
      <c r="P1065" s="358">
        <v>0</v>
      </c>
      <c r="Q1065" s="358">
        <v>0</v>
      </c>
      <c r="R1065" s="358">
        <v>0</v>
      </c>
      <c r="S1065" s="358">
        <v>0</v>
      </c>
      <c r="T1065" s="35">
        <f>COUNTIF(M1065:S1065,"&gt;0")</f>
        <v>2</v>
      </c>
      <c r="V1065">
        <f t="shared" si="48"/>
        <v>1</v>
      </c>
      <c r="W1065" s="35">
        <f t="shared" si="49"/>
        <v>0</v>
      </c>
      <c r="X1065">
        <f t="shared" si="50"/>
        <v>1</v>
      </c>
    </row>
    <row r="1066" spans="1:24" ht="15.75" x14ac:dyDescent="0.25">
      <c r="A1066" t="str">
        <f>B1066&amp;" "&amp;C1066</f>
        <v>Chad Ruhwedel</v>
      </c>
      <c r="B1066" t="str">
        <f>RIGHT(D1066,(LEN(D1066)-1)-SEARCH(",",D1066,1))</f>
        <v>Chad</v>
      </c>
      <c r="C1066" t="str">
        <f>LEFT(D1066,SEARCH(",",D1066,1)-1)</f>
        <v>Ruhwedel</v>
      </c>
      <c r="D1066" s="39" t="s">
        <v>1893</v>
      </c>
      <c r="E1066" s="30" t="s">
        <v>29</v>
      </c>
      <c r="F1066" s="35">
        <v>0</v>
      </c>
      <c r="G1066" s="9" t="s">
        <v>2617</v>
      </c>
      <c r="H1066" s="9" t="s">
        <v>2612</v>
      </c>
      <c r="I1066" s="9">
        <v>29</v>
      </c>
      <c r="J1066" s="35">
        <f>VALUE(COUNTIF(Validation!$A$2:$H$47,D1066))</f>
        <v>0</v>
      </c>
      <c r="K1066" s="361">
        <f>IF(OR(M1066="RFA",M1066="UFA",M1066="",M1066=0),0,M1066)</f>
        <v>700000</v>
      </c>
      <c r="L1066" s="361">
        <f>IF(OR(N1066="RFA",N1066="UFA",N1066="",N1066=0),0,N1066)</f>
        <v>700000</v>
      </c>
      <c r="M1066" s="358">
        <v>700000</v>
      </c>
      <c r="N1066" s="358">
        <v>700000</v>
      </c>
      <c r="O1066" s="358" t="s">
        <v>7</v>
      </c>
      <c r="P1066" s="358">
        <v>0</v>
      </c>
      <c r="Q1066" s="358">
        <v>0</v>
      </c>
      <c r="R1066" s="358">
        <v>0</v>
      </c>
      <c r="S1066" s="358">
        <v>0</v>
      </c>
      <c r="T1066" s="35">
        <f>COUNTIF(M1066:S1066,"&gt;0")</f>
        <v>2</v>
      </c>
      <c r="V1066">
        <f t="shared" si="48"/>
        <v>1</v>
      </c>
      <c r="W1066" s="35">
        <f t="shared" si="49"/>
        <v>0</v>
      </c>
      <c r="X1066">
        <f t="shared" si="50"/>
        <v>1</v>
      </c>
    </row>
    <row r="1067" spans="1:24" ht="15.75" x14ac:dyDescent="0.25">
      <c r="A1067" t="str">
        <f>B1067&amp;" "&amp;C1067</f>
        <v>Joseph Blandisi</v>
      </c>
      <c r="B1067" t="str">
        <f>RIGHT(D1067,(LEN(D1067)-1)-SEARCH(",",D1067,1))</f>
        <v>Joseph</v>
      </c>
      <c r="C1067" t="str">
        <f>LEFT(D1067,SEARCH(",",D1067,1)-1)</f>
        <v>Blandisi</v>
      </c>
      <c r="D1067" s="39" t="s">
        <v>2232</v>
      </c>
      <c r="E1067" s="30" t="s">
        <v>29</v>
      </c>
      <c r="F1067" s="35">
        <v>0</v>
      </c>
      <c r="G1067" s="9" t="s">
        <v>73</v>
      </c>
      <c r="H1067" s="9" t="s">
        <v>2619</v>
      </c>
      <c r="I1067" s="9">
        <v>24</v>
      </c>
      <c r="J1067" s="35">
        <f>VALUE(COUNTIF(Validation!$A$2:$H$47,D1067))</f>
        <v>0</v>
      </c>
      <c r="K1067" s="361">
        <f>IF(OR(M1067="RFA",M1067="UFA",M1067="",M1067=0),0,M1067)</f>
        <v>700000</v>
      </c>
      <c r="L1067" s="361">
        <f>IF(OR(N1067="RFA",N1067="UFA",N1067="",N1067=0),0,N1067)</f>
        <v>0</v>
      </c>
      <c r="M1067" s="358">
        <v>700000</v>
      </c>
      <c r="N1067" s="358" t="s">
        <v>8</v>
      </c>
      <c r="O1067" s="358">
        <v>0</v>
      </c>
      <c r="P1067" s="358">
        <v>0</v>
      </c>
      <c r="Q1067" s="358">
        <v>0</v>
      </c>
      <c r="R1067" s="358">
        <v>0</v>
      </c>
      <c r="S1067" s="358">
        <v>0</v>
      </c>
      <c r="T1067" s="35">
        <f>COUNTIF(M1067:S1067,"&gt;0")</f>
        <v>1</v>
      </c>
      <c r="V1067">
        <f t="shared" si="48"/>
        <v>1</v>
      </c>
      <c r="W1067" s="35">
        <f t="shared" si="49"/>
        <v>0</v>
      </c>
      <c r="X1067">
        <f t="shared" si="50"/>
        <v>0</v>
      </c>
    </row>
    <row r="1068" spans="1:24" ht="15.75" x14ac:dyDescent="0.25">
      <c r="A1068" t="str">
        <f>B1068&amp;" "&amp;C1068</f>
        <v>Joseph Cramarossa</v>
      </c>
      <c r="B1068" t="str">
        <f>RIGHT(D1068,(LEN(D1068)-1)-SEARCH(",",D1068,1))</f>
        <v>Joseph</v>
      </c>
      <c r="C1068" t="str">
        <f>LEFT(D1068,SEARCH(",",D1068,1)-1)</f>
        <v>Cramarossa</v>
      </c>
      <c r="D1068" s="39" t="s">
        <v>2656</v>
      </c>
      <c r="E1068" s="30" t="s">
        <v>29</v>
      </c>
      <c r="F1068" s="35">
        <v>0</v>
      </c>
      <c r="G1068" s="9" t="s">
        <v>73</v>
      </c>
      <c r="H1068" s="9" t="s">
        <v>2619</v>
      </c>
      <c r="I1068" s="9">
        <v>26</v>
      </c>
      <c r="J1068" s="35">
        <f>VALUE(COUNTIF(Validation!$A$2:$H$47,D1068))</f>
        <v>0</v>
      </c>
      <c r="K1068" s="361">
        <f>IF(OR(M1068="RFA",M1068="UFA",M1068="",M1068=0),0,M1068)</f>
        <v>700000</v>
      </c>
      <c r="L1068" s="361">
        <f>IF(OR(N1068="RFA",N1068="UFA",N1068="",N1068=0),0,N1068)</f>
        <v>0</v>
      </c>
      <c r="M1068" s="358">
        <v>700000</v>
      </c>
      <c r="N1068" s="358" t="s">
        <v>7</v>
      </c>
      <c r="O1068" s="358">
        <v>0</v>
      </c>
      <c r="P1068" s="358">
        <v>0</v>
      </c>
      <c r="Q1068" s="358">
        <v>0</v>
      </c>
      <c r="R1068" s="358">
        <v>0</v>
      </c>
      <c r="S1068" s="358">
        <v>0</v>
      </c>
      <c r="T1068" s="35">
        <f>COUNTIF(M1068:S1068,"&gt;0")</f>
        <v>1</v>
      </c>
      <c r="V1068">
        <f t="shared" si="48"/>
        <v>1</v>
      </c>
      <c r="W1068" s="35">
        <f t="shared" si="49"/>
        <v>0</v>
      </c>
      <c r="X1068">
        <f t="shared" si="50"/>
        <v>0</v>
      </c>
    </row>
    <row r="1069" spans="1:24" ht="15.75" x14ac:dyDescent="0.25">
      <c r="A1069" t="str">
        <f>B1069&amp;" "&amp;C1069</f>
        <v>Thomas DiPauli</v>
      </c>
      <c r="B1069" t="str">
        <f>RIGHT(D1069,(LEN(D1069)-1)-SEARCH(",",D1069,1))</f>
        <v>Thomas</v>
      </c>
      <c r="C1069" t="str">
        <f>LEFT(D1069,SEARCH(",",D1069,1)-1)</f>
        <v>DiPauli</v>
      </c>
      <c r="D1069" s="39" t="s">
        <v>1912</v>
      </c>
      <c r="E1069" s="35" t="s">
        <v>29</v>
      </c>
      <c r="F1069" s="35">
        <v>0</v>
      </c>
      <c r="G1069" s="9" t="s">
        <v>2626</v>
      </c>
      <c r="H1069" s="9" t="s">
        <v>2619</v>
      </c>
      <c r="I1069" s="9">
        <v>25</v>
      </c>
      <c r="J1069" s="35">
        <f>VALUE(COUNTIF(Validation!$A$2:$H$47,D1069))</f>
        <v>0</v>
      </c>
      <c r="K1069" s="361">
        <f>IF(OR(M1069="RFA",M1069="UFA",M1069="",M1069=0),0,M1069)</f>
        <v>700000</v>
      </c>
      <c r="L1069" s="361">
        <f>IF(OR(N1069="RFA",N1069="UFA",N1069="",N1069=0),0,N1069)</f>
        <v>0</v>
      </c>
      <c r="M1069" s="358">
        <v>700000</v>
      </c>
      <c r="N1069" s="358" t="s">
        <v>8</v>
      </c>
      <c r="O1069" s="358">
        <v>0</v>
      </c>
      <c r="P1069" s="358">
        <v>0</v>
      </c>
      <c r="Q1069" s="358">
        <v>0</v>
      </c>
      <c r="R1069" s="358">
        <v>0</v>
      </c>
      <c r="S1069" s="358">
        <v>0</v>
      </c>
      <c r="T1069" s="35">
        <f>COUNTIF(M1069:S1069,"&gt;0")</f>
        <v>1</v>
      </c>
      <c r="V1069">
        <f t="shared" si="48"/>
        <v>1</v>
      </c>
      <c r="W1069" s="35">
        <f t="shared" si="49"/>
        <v>0</v>
      </c>
      <c r="X1069">
        <f t="shared" si="50"/>
        <v>0</v>
      </c>
    </row>
    <row r="1070" spans="1:24" ht="15.75" x14ac:dyDescent="0.25">
      <c r="A1070" t="str">
        <f>B1070&amp;" "&amp;C1070</f>
        <v>Andrew Agozzino</v>
      </c>
      <c r="B1070" t="str">
        <f>RIGHT(D1070,(LEN(D1070)-1)-SEARCH(",",D1070,1))</f>
        <v>Andrew</v>
      </c>
      <c r="C1070" t="str">
        <f>LEFT(D1070,SEARCH(",",D1070,1)-1)</f>
        <v>Agozzino</v>
      </c>
      <c r="D1070" s="39" t="s">
        <v>2021</v>
      </c>
      <c r="E1070" s="30" t="s">
        <v>29</v>
      </c>
      <c r="F1070" s="35">
        <v>0</v>
      </c>
      <c r="G1070" s="9" t="s">
        <v>2626</v>
      </c>
      <c r="H1070" s="9" t="s">
        <v>2619</v>
      </c>
      <c r="I1070" s="9">
        <v>28</v>
      </c>
      <c r="J1070" s="35">
        <f>VALUE(COUNTIF(Validation!$A$2:$H$47,D1070))</f>
        <v>0</v>
      </c>
      <c r="K1070" s="361">
        <f>IF(OR(M1070="RFA",M1070="UFA",M1070="",M1070=0),0,M1070)</f>
        <v>700000</v>
      </c>
      <c r="L1070" s="361">
        <f>IF(OR(N1070="RFA",N1070="UFA",N1070="",N1070=0),0,N1070)</f>
        <v>700000</v>
      </c>
      <c r="M1070" s="358">
        <v>700000</v>
      </c>
      <c r="N1070" s="358">
        <v>700000</v>
      </c>
      <c r="O1070" s="358" t="s">
        <v>7</v>
      </c>
      <c r="P1070" s="358">
        <v>0</v>
      </c>
      <c r="Q1070" s="358">
        <v>0</v>
      </c>
      <c r="R1070" s="358">
        <v>0</v>
      </c>
      <c r="S1070" s="358">
        <v>0</v>
      </c>
      <c r="T1070" s="35">
        <f>COUNTIF(M1070:S1070,"&gt;0")</f>
        <v>2</v>
      </c>
      <c r="V1070">
        <f t="shared" si="48"/>
        <v>1</v>
      </c>
      <c r="W1070" s="35">
        <f t="shared" si="49"/>
        <v>0</v>
      </c>
      <c r="X1070">
        <f t="shared" si="50"/>
        <v>1</v>
      </c>
    </row>
    <row r="1071" spans="1:24" ht="15.75" x14ac:dyDescent="0.25">
      <c r="A1071" t="str">
        <f>B1071&amp;" "&amp;C1071</f>
        <v>Kevin Czuczman</v>
      </c>
      <c r="B1071" t="str">
        <f>RIGHT(D1071,(LEN(D1071)-1)-SEARCH(",",D1071,1))</f>
        <v>Kevin</v>
      </c>
      <c r="C1071" t="str">
        <f>LEFT(D1071,SEARCH(",",D1071,1)-1)</f>
        <v>Czuczman</v>
      </c>
      <c r="D1071" s="39" t="s">
        <v>1908</v>
      </c>
      <c r="E1071" s="30" t="s">
        <v>29</v>
      </c>
      <c r="F1071" s="35">
        <v>0</v>
      </c>
      <c r="G1071" s="35" t="s">
        <v>2618</v>
      </c>
      <c r="H1071" s="35" t="s">
        <v>2619</v>
      </c>
      <c r="I1071" s="35">
        <v>28</v>
      </c>
      <c r="J1071" s="35">
        <f>VALUE(COUNTIF(Validation!$A$2:$H$47,D1071))</f>
        <v>0</v>
      </c>
      <c r="K1071" s="361">
        <f>IF(OR(M1071="RFA",M1071="UFA",M1071="",M1071=0),0,M1071)</f>
        <v>700000</v>
      </c>
      <c r="L1071" s="361">
        <f>IF(OR(N1071="RFA",N1071="UFA",N1071="",N1071=0),0,N1071)</f>
        <v>700000</v>
      </c>
      <c r="M1071" s="358">
        <v>700000</v>
      </c>
      <c r="N1071" s="358">
        <v>700000</v>
      </c>
      <c r="O1071" s="358" t="s">
        <v>7</v>
      </c>
      <c r="P1071" s="358">
        <v>0</v>
      </c>
      <c r="Q1071" s="358">
        <v>0</v>
      </c>
      <c r="R1071" s="358">
        <v>0</v>
      </c>
      <c r="S1071" s="358">
        <v>0</v>
      </c>
      <c r="T1071" s="35">
        <f>COUNTIF(M1071:S1071,"&gt;0")</f>
        <v>2</v>
      </c>
      <c r="V1071">
        <f t="shared" si="48"/>
        <v>1</v>
      </c>
      <c r="W1071" s="35">
        <f t="shared" si="49"/>
        <v>0</v>
      </c>
      <c r="X1071">
        <f t="shared" si="50"/>
        <v>1</v>
      </c>
    </row>
    <row r="1072" spans="1:24" ht="15.75" x14ac:dyDescent="0.25">
      <c r="A1072" t="str">
        <f>B1072&amp;" "&amp;C1072</f>
        <v>David Warsofsky</v>
      </c>
      <c r="B1072" t="str">
        <f>RIGHT(D1072,(LEN(D1072)-1)-SEARCH(",",D1072,1))</f>
        <v>David</v>
      </c>
      <c r="C1072" t="str">
        <f>LEFT(D1072,SEARCH(",",D1072,1)-1)</f>
        <v>Warsofsky</v>
      </c>
      <c r="D1072" s="39" t="s">
        <v>2018</v>
      </c>
      <c r="E1072" s="30" t="s">
        <v>29</v>
      </c>
      <c r="F1072" s="35">
        <v>0</v>
      </c>
      <c r="G1072" s="35" t="s">
        <v>2618</v>
      </c>
      <c r="H1072" s="35" t="s">
        <v>2619</v>
      </c>
      <c r="I1072" s="35">
        <v>29</v>
      </c>
      <c r="J1072" s="35">
        <f>VALUE(COUNTIF(Validation!$A$2:$H$47,D1072))</f>
        <v>0</v>
      </c>
      <c r="K1072" s="361">
        <f>IF(OR(M1072="RFA",M1072="UFA",M1072="",M1072=0),0,M1072)</f>
        <v>700000</v>
      </c>
      <c r="L1072" s="361">
        <f>IF(OR(N1072="RFA",N1072="UFA",N1072="",N1072=0),0,N1072)</f>
        <v>700000</v>
      </c>
      <c r="M1072" s="358">
        <v>700000</v>
      </c>
      <c r="N1072" s="358">
        <v>700000</v>
      </c>
      <c r="O1072" s="358" t="s">
        <v>7</v>
      </c>
      <c r="P1072" s="358">
        <v>0</v>
      </c>
      <c r="Q1072" s="358">
        <v>0</v>
      </c>
      <c r="R1072" s="358">
        <v>0</v>
      </c>
      <c r="S1072" s="358">
        <v>0</v>
      </c>
      <c r="T1072" s="35">
        <f>COUNTIF(M1072:S1072,"&gt;0")</f>
        <v>2</v>
      </c>
      <c r="V1072">
        <f t="shared" si="48"/>
        <v>1</v>
      </c>
      <c r="W1072" s="35">
        <f t="shared" si="49"/>
        <v>0</v>
      </c>
      <c r="X1072">
        <f t="shared" si="50"/>
        <v>1</v>
      </c>
    </row>
    <row r="1073" spans="1:24" ht="15.75" x14ac:dyDescent="0.25">
      <c r="A1073" t="str">
        <f>B1073&amp;" "&amp;C1073</f>
        <v>Ryan Haggerty</v>
      </c>
      <c r="B1073" t="str">
        <f>RIGHT(D1073,(LEN(D1073)-1)-SEARCH(",",D1073,1))</f>
        <v>Ryan</v>
      </c>
      <c r="C1073" t="str">
        <f>LEFT(D1073,SEARCH(",",D1073,1)-1)</f>
        <v>Haggerty</v>
      </c>
      <c r="D1073" s="39" t="s">
        <v>2657</v>
      </c>
      <c r="E1073" s="30" t="s">
        <v>29</v>
      </c>
      <c r="F1073" s="35">
        <v>0</v>
      </c>
      <c r="G1073" s="35" t="s">
        <v>2611</v>
      </c>
      <c r="H1073" s="35" t="s">
        <v>2619</v>
      </c>
      <c r="I1073" s="35">
        <v>26</v>
      </c>
      <c r="J1073" s="35">
        <f>VALUE(COUNTIF(Validation!$A$2:$H$47,D1073))</f>
        <v>0</v>
      </c>
      <c r="K1073" s="361">
        <f>IF(OR(M1073="RFA",M1073="UFA",M1073="",M1073=0),0,M1073)</f>
        <v>675000</v>
      </c>
      <c r="L1073" s="361">
        <f>IF(OR(N1073="RFA",N1073="UFA",N1073="",N1073=0),0,N1073)</f>
        <v>0</v>
      </c>
      <c r="M1073" s="358">
        <v>675000</v>
      </c>
      <c r="N1073" s="358" t="s">
        <v>7</v>
      </c>
      <c r="O1073" s="358">
        <v>0</v>
      </c>
      <c r="P1073" s="358">
        <v>0</v>
      </c>
      <c r="Q1073" s="358">
        <v>0</v>
      </c>
      <c r="R1073" s="358">
        <v>0</v>
      </c>
      <c r="S1073" s="358">
        <v>0</v>
      </c>
      <c r="T1073" s="35">
        <f>COUNTIF(M1073:S1073,"&gt;0")</f>
        <v>1</v>
      </c>
      <c r="V1073">
        <f t="shared" si="48"/>
        <v>1</v>
      </c>
      <c r="W1073" s="35">
        <f t="shared" si="49"/>
        <v>0</v>
      </c>
      <c r="X1073">
        <f t="shared" si="50"/>
        <v>0</v>
      </c>
    </row>
    <row r="1074" spans="1:24" ht="15.75" x14ac:dyDescent="0.25">
      <c r="A1074" t="str">
        <f>B1074&amp;" "&amp;C1074</f>
        <v>Tristan Jarry</v>
      </c>
      <c r="B1074" t="str">
        <f>RIGHT(D1074,(LEN(D1074)-1)-SEARCH(",",D1074,1))</f>
        <v>Tristan</v>
      </c>
      <c r="C1074" t="str">
        <f>LEFT(D1074,SEARCH(",",D1074,1)-1)</f>
        <v>Jarry</v>
      </c>
      <c r="D1074" s="39" t="s">
        <v>1907</v>
      </c>
      <c r="E1074" s="30" t="s">
        <v>29</v>
      </c>
      <c r="F1074" s="35">
        <v>0</v>
      </c>
      <c r="G1074" s="35" t="s">
        <v>128</v>
      </c>
      <c r="H1074" s="35" t="s">
        <v>2619</v>
      </c>
      <c r="I1074" s="35">
        <v>24</v>
      </c>
      <c r="J1074" s="35">
        <f>VALUE(COUNTIF(Validation!$A$2:$H$47,D1074))</f>
        <v>0</v>
      </c>
      <c r="K1074" s="361">
        <f>IF(OR(M1074="RFA",M1074="UFA",M1074="",M1074=0),0,M1074)</f>
        <v>675000</v>
      </c>
      <c r="L1074" s="361">
        <f>IF(OR(N1074="RFA",N1074="UFA",N1074="",N1074=0),0,N1074)</f>
        <v>0</v>
      </c>
      <c r="M1074" s="358">
        <v>675000</v>
      </c>
      <c r="N1074" s="358" t="s">
        <v>8</v>
      </c>
      <c r="O1074" s="358">
        <v>0</v>
      </c>
      <c r="P1074" s="358">
        <v>0</v>
      </c>
      <c r="Q1074" s="358">
        <v>0</v>
      </c>
      <c r="R1074" s="358">
        <v>0</v>
      </c>
      <c r="S1074" s="358">
        <v>0</v>
      </c>
      <c r="T1074" s="35">
        <f>COUNTIF(M1074:S1074,"&gt;0")</f>
        <v>1</v>
      </c>
      <c r="V1074">
        <f t="shared" si="48"/>
        <v>1</v>
      </c>
      <c r="W1074" s="35">
        <f t="shared" si="49"/>
        <v>0</v>
      </c>
      <c r="X1074">
        <f t="shared" si="50"/>
        <v>0</v>
      </c>
    </row>
    <row r="1075" spans="1:24" ht="15.75" x14ac:dyDescent="0.25">
      <c r="A1075" t="str">
        <f>B1075&amp;" "&amp;C1075</f>
        <v>Teddy Blueger</v>
      </c>
      <c r="B1075" t="str">
        <f>RIGHT(D1075,(LEN(D1075)-1)-SEARCH(",",D1075,1))</f>
        <v>Teddy</v>
      </c>
      <c r="C1075" t="str">
        <f>LEFT(D1075,SEARCH(",",D1075,1)-1)</f>
        <v>Blueger</v>
      </c>
      <c r="D1075" s="39" t="s">
        <v>1909</v>
      </c>
      <c r="E1075" s="30" t="s">
        <v>29</v>
      </c>
      <c r="F1075" s="35">
        <v>0</v>
      </c>
      <c r="G1075" s="9" t="s">
        <v>2626</v>
      </c>
      <c r="H1075" s="9" t="s">
        <v>2612</v>
      </c>
      <c r="I1075" s="9">
        <v>24</v>
      </c>
      <c r="J1075" s="35">
        <f>VALUE(COUNTIF(Validation!$A$2:$H$47,D1075))</f>
        <v>0</v>
      </c>
      <c r="K1075" s="361">
        <f>IF(OR(M1075="RFA",M1075="UFA",M1075="",M1075=0),0,M1075)</f>
        <v>0</v>
      </c>
      <c r="L1075" s="361">
        <f>IF(OR(N1075="RFA",N1075="UFA",N1075="",N1075=0),0,N1075)</f>
        <v>0</v>
      </c>
      <c r="M1075" s="358" t="s">
        <v>8</v>
      </c>
      <c r="N1075" s="358">
        <v>0</v>
      </c>
      <c r="O1075" s="358">
        <v>0</v>
      </c>
      <c r="P1075" s="358">
        <v>0</v>
      </c>
      <c r="Q1075" s="358">
        <v>0</v>
      </c>
      <c r="R1075" s="358">
        <v>0</v>
      </c>
      <c r="S1075" s="358">
        <v>0</v>
      </c>
      <c r="T1075" s="35">
        <f>COUNTIF(M1075:S1075,"&gt;0")</f>
        <v>0</v>
      </c>
      <c r="V1075">
        <f t="shared" si="48"/>
        <v>1</v>
      </c>
      <c r="W1075" s="35">
        <f t="shared" si="49"/>
        <v>0</v>
      </c>
      <c r="X1075">
        <f t="shared" si="50"/>
        <v>1</v>
      </c>
    </row>
    <row r="1076" spans="1:24" ht="15.75" x14ac:dyDescent="0.25">
      <c r="A1076" t="str">
        <f>B1076&amp;" "&amp;C1076</f>
        <v>Zach Aston-Reese</v>
      </c>
      <c r="B1076" t="str">
        <f>RIGHT(D1076,(LEN(D1076)-1)-SEARCH(",",D1076,1))</f>
        <v>Zach</v>
      </c>
      <c r="C1076" t="str">
        <f>LEFT(D1076,SEARCH(",",D1076,1)-1)</f>
        <v>Aston-Reese</v>
      </c>
      <c r="D1076" s="39" t="s">
        <v>1897</v>
      </c>
      <c r="E1076" s="30" t="s">
        <v>29</v>
      </c>
      <c r="F1076" s="35">
        <v>0</v>
      </c>
      <c r="G1076" s="35" t="s">
        <v>2621</v>
      </c>
      <c r="H1076" s="35" t="s">
        <v>2612</v>
      </c>
      <c r="I1076" s="35">
        <v>24</v>
      </c>
      <c r="J1076" s="35">
        <f>VALUE(COUNTIF(Validation!$A$2:$H$47,D1076))</f>
        <v>0</v>
      </c>
      <c r="K1076" s="361">
        <f>IF(OR(M1076="RFA",M1076="UFA",M1076="",M1076=0),0,M1076)</f>
        <v>0</v>
      </c>
      <c r="L1076" s="361">
        <f>IF(OR(N1076="RFA",N1076="UFA",N1076="",N1076=0),0,N1076)</f>
        <v>0</v>
      </c>
      <c r="M1076" s="358" t="s">
        <v>8</v>
      </c>
      <c r="N1076" s="358">
        <v>0</v>
      </c>
      <c r="O1076" s="358">
        <v>0</v>
      </c>
      <c r="P1076" s="358">
        <v>0</v>
      </c>
      <c r="Q1076" s="358">
        <v>0</v>
      </c>
      <c r="R1076" s="358">
        <v>0</v>
      </c>
      <c r="S1076" s="358">
        <v>0</v>
      </c>
      <c r="T1076" s="35">
        <f>COUNTIF(M1076:S1076,"&gt;0")</f>
        <v>0</v>
      </c>
      <c r="V1076">
        <f t="shared" si="48"/>
        <v>1</v>
      </c>
      <c r="W1076" s="35">
        <f t="shared" si="49"/>
        <v>0</v>
      </c>
      <c r="X1076">
        <f t="shared" si="50"/>
        <v>1</v>
      </c>
    </row>
    <row r="1077" spans="1:24" ht="15.75" x14ac:dyDescent="0.25">
      <c r="A1077" t="str">
        <f>B1077&amp;" "&amp;C1077</f>
        <v>Marcus Pettersson</v>
      </c>
      <c r="B1077" t="str">
        <f>RIGHT(D1077,(LEN(D1077)-1)-SEARCH(",",D1077,1))</f>
        <v>Marcus</v>
      </c>
      <c r="C1077" t="str">
        <f>LEFT(D1077,SEARCH(",",D1077,1)-1)</f>
        <v>Pettersson</v>
      </c>
      <c r="D1077" s="39" t="s">
        <v>2222</v>
      </c>
      <c r="E1077" s="30" t="s">
        <v>29</v>
      </c>
      <c r="F1077" s="35">
        <v>0</v>
      </c>
      <c r="G1077" s="9" t="s">
        <v>2618</v>
      </c>
      <c r="H1077" s="9" t="s">
        <v>2612</v>
      </c>
      <c r="I1077" s="9">
        <v>23</v>
      </c>
      <c r="J1077" s="35">
        <f>VALUE(COUNTIF(Validation!$A$2:$H$47,D1077))</f>
        <v>0</v>
      </c>
      <c r="K1077" s="361">
        <f>IF(OR(M1077="RFA",M1077="UFA",M1077="",M1077=0),0,M1077)</f>
        <v>0</v>
      </c>
      <c r="L1077" s="361">
        <f>IF(OR(N1077="RFA",N1077="UFA",N1077="",N1077=0),0,N1077)</f>
        <v>0</v>
      </c>
      <c r="M1077" s="358" t="s">
        <v>8</v>
      </c>
      <c r="N1077" s="358">
        <v>0</v>
      </c>
      <c r="O1077" s="358">
        <v>0</v>
      </c>
      <c r="P1077" s="358">
        <v>0</v>
      </c>
      <c r="Q1077" s="358">
        <v>0</v>
      </c>
      <c r="R1077" s="358">
        <v>0</v>
      </c>
      <c r="S1077" s="358">
        <v>0</v>
      </c>
      <c r="T1077" s="35">
        <f>COUNTIF(M1077:S1077,"&gt;0")</f>
        <v>0</v>
      </c>
      <c r="V1077">
        <f t="shared" si="48"/>
        <v>1</v>
      </c>
      <c r="W1077" s="35">
        <f t="shared" si="49"/>
        <v>0</v>
      </c>
      <c r="X1077">
        <f t="shared" si="50"/>
        <v>1</v>
      </c>
    </row>
    <row r="1078" spans="1:24" ht="15.75" x14ac:dyDescent="0.25">
      <c r="A1078" t="str">
        <f>B1078&amp;" "&amp;C1078</f>
        <v>Adam Johnson</v>
      </c>
      <c r="B1078" t="str">
        <f>RIGHT(D1078,(LEN(D1078)-1)-SEARCH(",",D1078,1))</f>
        <v>Adam</v>
      </c>
      <c r="C1078" t="str">
        <f>LEFT(D1078,SEARCH(",",D1078,1)-1)</f>
        <v>Johnson</v>
      </c>
      <c r="D1078" s="39" t="s">
        <v>1896</v>
      </c>
      <c r="E1078" s="30" t="s">
        <v>29</v>
      </c>
      <c r="F1078" s="35">
        <v>0</v>
      </c>
      <c r="G1078" s="35" t="s">
        <v>2626</v>
      </c>
      <c r="H1078" s="35" t="s">
        <v>2619</v>
      </c>
      <c r="I1078" s="35">
        <v>25</v>
      </c>
      <c r="J1078" s="35">
        <f>VALUE(COUNTIF(Validation!$A$2:$H$47,D1078))</f>
        <v>0</v>
      </c>
      <c r="K1078" s="361">
        <f>IF(OR(M1078="RFA",M1078="UFA",M1078="",M1078=0),0,M1078)</f>
        <v>0</v>
      </c>
      <c r="L1078" s="361">
        <f>IF(OR(N1078="RFA",N1078="UFA",N1078="",N1078=0),0,N1078)</f>
        <v>0</v>
      </c>
      <c r="M1078" s="358" t="s">
        <v>8</v>
      </c>
      <c r="N1078" s="358">
        <v>0</v>
      </c>
      <c r="O1078" s="358">
        <v>0</v>
      </c>
      <c r="P1078" s="358">
        <v>0</v>
      </c>
      <c r="Q1078" s="358">
        <v>0</v>
      </c>
      <c r="R1078" s="358">
        <v>0</v>
      </c>
      <c r="S1078" s="358">
        <v>0</v>
      </c>
      <c r="T1078" s="35">
        <f>COUNTIF(M1078:S1078,"&gt;0")</f>
        <v>0</v>
      </c>
      <c r="V1078">
        <f t="shared" si="48"/>
        <v>1</v>
      </c>
      <c r="W1078" s="35">
        <f t="shared" si="49"/>
        <v>0</v>
      </c>
      <c r="X1078">
        <f t="shared" si="50"/>
        <v>1</v>
      </c>
    </row>
    <row r="1079" spans="1:24" ht="15.75" x14ac:dyDescent="0.25">
      <c r="A1079" t="str">
        <f>B1079&amp;" "&amp;C1079</f>
        <v>Erik Karlsson</v>
      </c>
      <c r="B1079" t="str">
        <f>RIGHT(D1079,(LEN(D1079)-1)-SEARCH(",",D1079,1))</f>
        <v>Erik</v>
      </c>
      <c r="C1079" t="str">
        <f>LEFT(D1079,SEARCH(",",D1079,1)-1)</f>
        <v>Karlsson</v>
      </c>
      <c r="D1079" s="39" t="s">
        <v>2402</v>
      </c>
      <c r="E1079" s="30" t="s">
        <v>30</v>
      </c>
      <c r="F1079" s="35" t="s">
        <v>429</v>
      </c>
      <c r="G1079" s="35" t="s">
        <v>2617</v>
      </c>
      <c r="H1079" s="35" t="s">
        <v>2612</v>
      </c>
      <c r="I1079" s="35">
        <v>29</v>
      </c>
      <c r="J1079" s="35">
        <f>VALUE(COUNTIF(Validation!$A$2:$H$47,D1079))</f>
        <v>0</v>
      </c>
      <c r="K1079" s="361">
        <f>IF(OR(M1079="RFA",M1079="UFA",M1079="",M1079=0),0,M1079)</f>
        <v>11500000</v>
      </c>
      <c r="L1079" s="361">
        <f>IF(OR(N1079="RFA",N1079="UFA",N1079="",N1079=0),0,N1079)</f>
        <v>11500000</v>
      </c>
      <c r="M1079" s="358">
        <v>11500000</v>
      </c>
      <c r="N1079" s="358">
        <v>11500000</v>
      </c>
      <c r="O1079" s="358">
        <v>11500000</v>
      </c>
      <c r="P1079" s="358">
        <v>11500000</v>
      </c>
      <c r="Q1079" s="358">
        <v>11500000</v>
      </c>
      <c r="R1079" s="358">
        <v>11500000</v>
      </c>
      <c r="S1079" s="358">
        <v>11500000</v>
      </c>
      <c r="T1079" s="35">
        <f>COUNTIF(M1079:S1079,"&gt;0")</f>
        <v>7</v>
      </c>
      <c r="V1079">
        <f t="shared" si="48"/>
        <v>1</v>
      </c>
      <c r="W1079" s="35">
        <f t="shared" si="49"/>
        <v>0</v>
      </c>
      <c r="X1079">
        <f t="shared" si="50"/>
        <v>1</v>
      </c>
    </row>
    <row r="1080" spans="1:24" ht="15.75" x14ac:dyDescent="0.25">
      <c r="A1080" t="str">
        <f>B1080&amp;" "&amp;C1080</f>
        <v>Logan Couture</v>
      </c>
      <c r="B1080" t="str">
        <f>RIGHT(D1080,(LEN(D1080)-1)-SEARCH(",",D1080,1))</f>
        <v>Logan</v>
      </c>
      <c r="C1080" t="str">
        <f>LEFT(D1080,SEARCH(",",D1080,1)-1)</f>
        <v>Couture</v>
      </c>
      <c r="D1080" s="39" t="s">
        <v>2903</v>
      </c>
      <c r="E1080" s="30" t="s">
        <v>30</v>
      </c>
      <c r="F1080" s="35" t="s">
        <v>390</v>
      </c>
      <c r="G1080" s="35" t="s">
        <v>2626</v>
      </c>
      <c r="H1080" s="35" t="s">
        <v>2612</v>
      </c>
      <c r="I1080" s="35">
        <v>30</v>
      </c>
      <c r="J1080" s="35">
        <f>VALUE(COUNTIF(Validation!$A$2:$H$47,D1080))</f>
        <v>0</v>
      </c>
      <c r="K1080" s="361">
        <f>IF(OR(M1080="RFA",M1080="UFA",M1080="",M1080=0),0,M1080)</f>
        <v>8000000</v>
      </c>
      <c r="L1080" s="361">
        <f>IF(OR(N1080="RFA",N1080="UFA",N1080="",N1080=0),0,N1080)</f>
        <v>8000000</v>
      </c>
      <c r="M1080" s="358">
        <v>8000000</v>
      </c>
      <c r="N1080" s="358">
        <v>8000000</v>
      </c>
      <c r="O1080" s="358">
        <v>8000000</v>
      </c>
      <c r="P1080" s="358">
        <v>8000000</v>
      </c>
      <c r="Q1080" s="358">
        <v>8000000</v>
      </c>
      <c r="R1080" s="358">
        <v>8000000</v>
      </c>
      <c r="S1080" s="358">
        <v>8000000</v>
      </c>
      <c r="T1080" s="35">
        <f>COUNTIF(M1080:S1080,"&gt;0")</f>
        <v>7</v>
      </c>
      <c r="V1080">
        <f t="shared" si="48"/>
        <v>1</v>
      </c>
      <c r="W1080" s="35">
        <f t="shared" si="49"/>
        <v>0</v>
      </c>
      <c r="X1080">
        <f t="shared" si="50"/>
        <v>1</v>
      </c>
    </row>
    <row r="1081" spans="1:24" ht="15.75" x14ac:dyDescent="0.25">
      <c r="A1081" t="str">
        <f>B1081&amp;" "&amp;C1081</f>
        <v>Brent Burns</v>
      </c>
      <c r="B1081" t="str">
        <f>RIGHT(D1081,(LEN(D1081)-1)-SEARCH(",",D1081,1))</f>
        <v>Brent</v>
      </c>
      <c r="C1081" t="str">
        <f>LEFT(D1081,SEARCH(",",D1081,1)-1)</f>
        <v>Burns</v>
      </c>
      <c r="D1081" s="39" t="s">
        <v>2400</v>
      </c>
      <c r="E1081" s="30" t="s">
        <v>30</v>
      </c>
      <c r="F1081" s="35" t="s">
        <v>390</v>
      </c>
      <c r="G1081" s="35" t="s">
        <v>2617</v>
      </c>
      <c r="H1081" s="35" t="s">
        <v>2612</v>
      </c>
      <c r="I1081" s="35">
        <v>34</v>
      </c>
      <c r="J1081" s="35">
        <f>VALUE(COUNTIF(Validation!$A$2:$H$47,D1081))</f>
        <v>0</v>
      </c>
      <c r="K1081" s="361">
        <f>IF(OR(M1081="RFA",M1081="UFA",M1081="",M1081=0),0,M1081)</f>
        <v>8000000</v>
      </c>
      <c r="L1081" s="361">
        <f>IF(OR(N1081="RFA",N1081="UFA",N1081="",N1081=0),0,N1081)</f>
        <v>8000000</v>
      </c>
      <c r="M1081" s="358">
        <v>8000000</v>
      </c>
      <c r="N1081" s="358">
        <v>8000000</v>
      </c>
      <c r="O1081" s="358">
        <v>8000000</v>
      </c>
      <c r="P1081" s="358">
        <v>8000000</v>
      </c>
      <c r="Q1081" s="358">
        <v>8000000</v>
      </c>
      <c r="R1081" s="358">
        <v>8000000</v>
      </c>
      <c r="S1081" s="358" t="s">
        <v>7</v>
      </c>
      <c r="T1081" s="35">
        <f>COUNTIF(M1081:S1081,"&gt;0")</f>
        <v>6</v>
      </c>
      <c r="V1081">
        <f t="shared" si="48"/>
        <v>1</v>
      </c>
      <c r="W1081" s="35">
        <f t="shared" si="49"/>
        <v>0</v>
      </c>
      <c r="X1081">
        <f t="shared" si="50"/>
        <v>1</v>
      </c>
    </row>
    <row r="1082" spans="1:24" ht="15.75" x14ac:dyDescent="0.25">
      <c r="A1082" t="str">
        <f>B1082&amp;" "&amp;C1082</f>
        <v>Evander Kane</v>
      </c>
      <c r="B1082" t="str">
        <f>RIGHT(D1082,(LEN(D1082)-1)-SEARCH(",",D1082,1))</f>
        <v>Evander</v>
      </c>
      <c r="C1082" t="str">
        <f>LEFT(D1082,SEARCH(",",D1082,1)-1)</f>
        <v>Kane</v>
      </c>
      <c r="D1082" s="39" t="s">
        <v>2390</v>
      </c>
      <c r="E1082" s="30" t="s">
        <v>30</v>
      </c>
      <c r="F1082" s="35" t="s">
        <v>390</v>
      </c>
      <c r="G1082" s="35" t="s">
        <v>2613</v>
      </c>
      <c r="H1082" s="35" t="s">
        <v>2612</v>
      </c>
      <c r="I1082" s="35">
        <v>27</v>
      </c>
      <c r="J1082" s="35">
        <f>VALUE(COUNTIF(Validation!$A$2:$H$47,D1082))</f>
        <v>0</v>
      </c>
      <c r="K1082" s="361">
        <f>IF(OR(M1082="RFA",M1082="UFA",M1082="",M1082=0),0,M1082)</f>
        <v>7000000</v>
      </c>
      <c r="L1082" s="361">
        <f>IF(OR(N1082="RFA",N1082="UFA",N1082="",N1082=0),0,N1082)</f>
        <v>7000000</v>
      </c>
      <c r="M1082" s="358">
        <v>7000000</v>
      </c>
      <c r="N1082" s="358">
        <v>7000000</v>
      </c>
      <c r="O1082" s="358">
        <v>7000000</v>
      </c>
      <c r="P1082" s="358">
        <v>7000000</v>
      </c>
      <c r="Q1082" s="358">
        <v>7000000</v>
      </c>
      <c r="R1082" s="358">
        <v>7000000</v>
      </c>
      <c r="S1082" s="358" t="s">
        <v>7</v>
      </c>
      <c r="T1082" s="35">
        <f>COUNTIF(M1082:S1082,"&gt;0")</f>
        <v>6</v>
      </c>
      <c r="V1082">
        <f t="shared" si="48"/>
        <v>1</v>
      </c>
      <c r="W1082" s="35">
        <f t="shared" si="49"/>
        <v>0</v>
      </c>
      <c r="X1082">
        <f t="shared" si="50"/>
        <v>1</v>
      </c>
    </row>
    <row r="1083" spans="1:24" ht="15.75" x14ac:dyDescent="0.25">
      <c r="A1083" t="str">
        <f>B1083&amp;" "&amp;C1083</f>
        <v>Marc-Édouard Vlasic</v>
      </c>
      <c r="B1083" t="str">
        <f>RIGHT(D1083,(LEN(D1083)-1)-SEARCH(",",D1083,1))</f>
        <v>Marc-Édouard</v>
      </c>
      <c r="C1083" t="str">
        <f>LEFT(D1083,SEARCH(",",D1083,1)-1)</f>
        <v>Vlasic</v>
      </c>
      <c r="D1083" s="39" t="s">
        <v>2401</v>
      </c>
      <c r="E1083" s="30" t="s">
        <v>30</v>
      </c>
      <c r="F1083" s="35" t="s">
        <v>429</v>
      </c>
      <c r="G1083" s="35" t="s">
        <v>2618</v>
      </c>
      <c r="H1083" s="35" t="s">
        <v>2612</v>
      </c>
      <c r="I1083" s="35">
        <v>32</v>
      </c>
      <c r="J1083" s="35">
        <f>VALUE(COUNTIF(Validation!$A$2:$H$47,D1083))</f>
        <v>0</v>
      </c>
      <c r="K1083" s="361">
        <f>IF(OR(M1083="RFA",M1083="UFA",M1083="",M1083=0),0,M1083)</f>
        <v>7000000</v>
      </c>
      <c r="L1083" s="361">
        <f>IF(OR(N1083="RFA",N1083="UFA",N1083="",N1083=0),0,N1083)</f>
        <v>7000000</v>
      </c>
      <c r="M1083" s="358">
        <v>7000000</v>
      </c>
      <c r="N1083" s="358">
        <v>7000000</v>
      </c>
      <c r="O1083" s="358">
        <v>7000000</v>
      </c>
      <c r="P1083" s="358">
        <v>7000000</v>
      </c>
      <c r="Q1083" s="358">
        <v>7000000</v>
      </c>
      <c r="R1083" s="358">
        <v>7000000</v>
      </c>
      <c r="S1083" s="358">
        <v>7000000</v>
      </c>
      <c r="T1083" s="35">
        <f>COUNTIF(M1083:S1083,"&gt;0")</f>
        <v>7</v>
      </c>
      <c r="V1083">
        <f t="shared" si="48"/>
        <v>1</v>
      </c>
      <c r="W1083" s="35">
        <f t="shared" si="49"/>
        <v>0</v>
      </c>
      <c r="X1083">
        <f t="shared" si="50"/>
        <v>1</v>
      </c>
    </row>
    <row r="1084" spans="1:24" ht="15.75" x14ac:dyDescent="0.25">
      <c r="A1084" t="str">
        <f>B1084&amp;" "&amp;C1084</f>
        <v>Timo Meier</v>
      </c>
      <c r="B1084" t="str">
        <f>RIGHT(D1084,(LEN(D1084)-1)-SEARCH(",",D1084,1))</f>
        <v>Timo</v>
      </c>
      <c r="C1084" t="str">
        <f>LEFT(D1084,SEARCH(",",D1084,1)-1)</f>
        <v>Meier</v>
      </c>
      <c r="D1084" s="39" t="s">
        <v>2395</v>
      </c>
      <c r="E1084" s="30" t="s">
        <v>30</v>
      </c>
      <c r="F1084" s="35">
        <v>0</v>
      </c>
      <c r="G1084" s="35" t="s">
        <v>2615</v>
      </c>
      <c r="H1084" s="35" t="s">
        <v>2612</v>
      </c>
      <c r="I1084" s="35">
        <v>22</v>
      </c>
      <c r="J1084" s="35">
        <f>VALUE(COUNTIF(Validation!$A$2:$H$47,D1084))</f>
        <v>0</v>
      </c>
      <c r="K1084" s="361">
        <f>IF(OR(M1084="RFA",M1084="UFA",M1084="",M1084=0),0,M1084)</f>
        <v>6000000</v>
      </c>
      <c r="L1084" s="361">
        <f>IF(OR(N1084="RFA",N1084="UFA",N1084="",N1084=0),0,N1084)</f>
        <v>6000000</v>
      </c>
      <c r="M1084" s="358">
        <v>6000000</v>
      </c>
      <c r="N1084" s="358">
        <v>6000000</v>
      </c>
      <c r="O1084" s="358">
        <v>6000000</v>
      </c>
      <c r="P1084" s="358">
        <v>6000000</v>
      </c>
      <c r="Q1084" s="358" t="s">
        <v>8</v>
      </c>
      <c r="R1084" s="358">
        <v>0</v>
      </c>
      <c r="S1084" s="358">
        <v>0</v>
      </c>
      <c r="T1084" s="35">
        <f>COUNTIF(M1084:S1084,"&gt;0")</f>
        <v>4</v>
      </c>
      <c r="V1084">
        <f t="shared" si="48"/>
        <v>1</v>
      </c>
      <c r="W1084" s="35">
        <f t="shared" si="49"/>
        <v>0</v>
      </c>
      <c r="X1084">
        <f t="shared" si="50"/>
        <v>1</v>
      </c>
    </row>
    <row r="1085" spans="1:24" ht="15.75" x14ac:dyDescent="0.25">
      <c r="A1085" t="str">
        <f>B1085&amp;" "&amp;C1085</f>
        <v>Martin Jones</v>
      </c>
      <c r="B1085" t="str">
        <f>RIGHT(D1085,(LEN(D1085)-1)-SEARCH(",",D1085,1))</f>
        <v>Martin</v>
      </c>
      <c r="C1085" t="str">
        <f>LEFT(D1085,SEARCH(",",D1085,1)-1)</f>
        <v>Jones</v>
      </c>
      <c r="D1085" s="39" t="s">
        <v>2407</v>
      </c>
      <c r="E1085" s="30" t="s">
        <v>30</v>
      </c>
      <c r="F1085" s="35" t="s">
        <v>390</v>
      </c>
      <c r="G1085" s="35" t="s">
        <v>128</v>
      </c>
      <c r="H1085" s="35" t="s">
        <v>2612</v>
      </c>
      <c r="I1085" s="35">
        <v>29</v>
      </c>
      <c r="J1085" s="35">
        <f>VALUE(COUNTIF(Validation!$A$2:$H$47,D1085))</f>
        <v>0</v>
      </c>
      <c r="K1085" s="361">
        <f>IF(OR(M1085="RFA",M1085="UFA",M1085="",M1085=0),0,M1085)</f>
        <v>5750000</v>
      </c>
      <c r="L1085" s="361">
        <f>IF(OR(N1085="RFA",N1085="UFA",N1085="",N1085=0),0,N1085)</f>
        <v>5750000</v>
      </c>
      <c r="M1085" s="358">
        <v>5750000</v>
      </c>
      <c r="N1085" s="358">
        <v>5750000</v>
      </c>
      <c r="O1085" s="358">
        <v>5750000</v>
      </c>
      <c r="P1085" s="358">
        <v>5750000</v>
      </c>
      <c r="Q1085" s="358">
        <v>5750000</v>
      </c>
      <c r="R1085" s="358" t="s">
        <v>7</v>
      </c>
      <c r="S1085" s="358">
        <v>0</v>
      </c>
      <c r="T1085" s="35">
        <f>COUNTIF(M1085:S1085,"&gt;0")</f>
        <v>5</v>
      </c>
      <c r="V1085">
        <f t="shared" si="48"/>
        <v>1</v>
      </c>
      <c r="W1085" s="35">
        <f t="shared" si="49"/>
        <v>0</v>
      </c>
      <c r="X1085">
        <f t="shared" si="50"/>
        <v>1</v>
      </c>
    </row>
    <row r="1086" spans="1:24" ht="15.75" x14ac:dyDescent="0.25">
      <c r="A1086" t="str">
        <f>B1086&amp;" "&amp;C1086</f>
        <v>Tomas Hertl</v>
      </c>
      <c r="B1086" t="str">
        <f>RIGHT(D1086,(LEN(D1086)-1)-SEARCH(",",D1086,1))</f>
        <v>Tomas</v>
      </c>
      <c r="C1086" t="str">
        <f>LEFT(D1086,SEARCH(",",D1086,1)-1)</f>
        <v>Hertl</v>
      </c>
      <c r="D1086" s="39" t="s">
        <v>2391</v>
      </c>
      <c r="E1086" s="30" t="s">
        <v>30</v>
      </c>
      <c r="F1086" s="35">
        <v>0</v>
      </c>
      <c r="G1086" s="35" t="s">
        <v>2621</v>
      </c>
      <c r="H1086" s="35" t="s">
        <v>2612</v>
      </c>
      <c r="I1086" s="35">
        <v>25</v>
      </c>
      <c r="J1086" s="35">
        <f>VALUE(COUNTIF(Validation!$A$2:$H$47,D1086))</f>
        <v>0</v>
      </c>
      <c r="K1086" s="361">
        <f>IF(OR(M1086="RFA",M1086="UFA",M1086="",M1086=0),0,M1086)</f>
        <v>5625000</v>
      </c>
      <c r="L1086" s="361">
        <f>IF(OR(N1086="RFA",N1086="UFA",N1086="",N1086=0),0,N1086)</f>
        <v>5625000</v>
      </c>
      <c r="M1086" s="358">
        <v>5625000</v>
      </c>
      <c r="N1086" s="358">
        <v>5625000</v>
      </c>
      <c r="O1086" s="358">
        <v>5625000</v>
      </c>
      <c r="P1086" s="358" t="s">
        <v>7</v>
      </c>
      <c r="Q1086" s="358">
        <v>0</v>
      </c>
      <c r="R1086" s="358">
        <v>0</v>
      </c>
      <c r="S1086" s="358">
        <v>0</v>
      </c>
      <c r="T1086" s="35">
        <f>COUNTIF(M1086:S1086,"&gt;0")</f>
        <v>3</v>
      </c>
      <c r="V1086">
        <f t="shared" si="48"/>
        <v>1</v>
      </c>
      <c r="W1086" s="35">
        <f t="shared" si="49"/>
        <v>0</v>
      </c>
      <c r="X1086">
        <f t="shared" si="50"/>
        <v>1</v>
      </c>
    </row>
    <row r="1087" spans="1:24" ht="15.75" x14ac:dyDescent="0.25">
      <c r="A1087" t="str">
        <f>B1087&amp;" "&amp;C1087</f>
        <v>Brenden Dillon</v>
      </c>
      <c r="B1087" t="str">
        <f>RIGHT(D1087,(LEN(D1087)-1)-SEARCH(",",D1087,1))</f>
        <v>Brenden</v>
      </c>
      <c r="C1087" t="str">
        <f>LEFT(D1087,SEARCH(",",D1087,1)-1)</f>
        <v>Dillon</v>
      </c>
      <c r="D1087" s="39" t="s">
        <v>2404</v>
      </c>
      <c r="E1087" s="30" t="s">
        <v>30</v>
      </c>
      <c r="F1087" s="35">
        <v>0</v>
      </c>
      <c r="G1087" s="35" t="s">
        <v>2618</v>
      </c>
      <c r="H1087" s="35" t="s">
        <v>2612</v>
      </c>
      <c r="I1087" s="35">
        <v>28</v>
      </c>
      <c r="J1087" s="35">
        <f>VALUE(COUNTIF(Validation!$A$2:$H$47,D1087))</f>
        <v>0</v>
      </c>
      <c r="K1087" s="361">
        <f>IF(OR(M1087="RFA",M1087="UFA",M1087="",M1087=0),0,M1087)</f>
        <v>3270000</v>
      </c>
      <c r="L1087" s="361">
        <f>IF(OR(N1087="RFA",N1087="UFA",N1087="",N1087=0),0,N1087)</f>
        <v>0</v>
      </c>
      <c r="M1087" s="358">
        <v>3270000</v>
      </c>
      <c r="N1087" s="358" t="s">
        <v>7</v>
      </c>
      <c r="O1087" s="358">
        <v>0</v>
      </c>
      <c r="P1087" s="358">
        <v>0</v>
      </c>
      <c r="Q1087" s="358">
        <v>0</v>
      </c>
      <c r="R1087" s="358">
        <v>0</v>
      </c>
      <c r="S1087" s="358">
        <v>0</v>
      </c>
      <c r="T1087" s="35">
        <f>COUNTIF(M1087:S1087,"&gt;0")</f>
        <v>1</v>
      </c>
      <c r="V1087">
        <f t="shared" si="48"/>
        <v>1</v>
      </c>
      <c r="W1087" s="35">
        <f t="shared" si="49"/>
        <v>0</v>
      </c>
      <c r="X1087">
        <f t="shared" si="50"/>
        <v>0</v>
      </c>
    </row>
    <row r="1088" spans="1:24" ht="15.75" x14ac:dyDescent="0.25">
      <c r="A1088" t="str">
        <f>B1088&amp;" "&amp;C1088</f>
        <v>Melker Karlsson</v>
      </c>
      <c r="B1088" t="str">
        <f>RIGHT(D1088,(LEN(D1088)-1)-SEARCH(",",D1088,1))</f>
        <v>Melker</v>
      </c>
      <c r="C1088" t="str">
        <f>LEFT(D1088,SEARCH(",",D1088,1)-1)</f>
        <v>Karlsson</v>
      </c>
      <c r="D1088" s="39" t="s">
        <v>2392</v>
      </c>
      <c r="E1088" s="35" t="s">
        <v>30</v>
      </c>
      <c r="F1088" s="35">
        <v>0</v>
      </c>
      <c r="G1088" s="35" t="s">
        <v>2627</v>
      </c>
      <c r="H1088" s="35" t="s">
        <v>2612</v>
      </c>
      <c r="I1088" s="35">
        <v>28</v>
      </c>
      <c r="J1088" s="35">
        <f>VALUE(COUNTIF(Validation!$A$2:$H$47,D1088))</f>
        <v>0</v>
      </c>
      <c r="K1088" s="361">
        <f>IF(OR(M1088="RFA",M1088="UFA",M1088="",M1088=0),0,M1088)</f>
        <v>2000000</v>
      </c>
      <c r="L1088" s="361">
        <f>IF(OR(N1088="RFA",N1088="UFA",N1088="",N1088=0),0,N1088)</f>
        <v>0</v>
      </c>
      <c r="M1088" s="358">
        <v>2000000</v>
      </c>
      <c r="N1088" s="358" t="s">
        <v>7</v>
      </c>
      <c r="O1088" s="358">
        <v>0</v>
      </c>
      <c r="P1088" s="358">
        <v>0</v>
      </c>
      <c r="Q1088" s="358">
        <v>0</v>
      </c>
      <c r="R1088" s="358">
        <v>0</v>
      </c>
      <c r="S1088" s="358">
        <v>0</v>
      </c>
      <c r="T1088" s="35">
        <f>COUNTIF(M1088:S1088,"&gt;0")</f>
        <v>1</v>
      </c>
      <c r="V1088">
        <f t="shared" si="48"/>
        <v>1</v>
      </c>
      <c r="W1088" s="35">
        <f t="shared" si="49"/>
        <v>0</v>
      </c>
      <c r="X1088">
        <f t="shared" si="50"/>
        <v>0</v>
      </c>
    </row>
    <row r="1089" spans="1:24" ht="15.75" x14ac:dyDescent="0.25">
      <c r="A1089" t="str">
        <f>B1089&amp;" "&amp;C1089</f>
        <v>Aaron Dell</v>
      </c>
      <c r="B1089" t="str">
        <f>RIGHT(D1089,(LEN(D1089)-1)-SEARCH(",",D1089,1))</f>
        <v>Aaron</v>
      </c>
      <c r="C1089" t="str">
        <f>LEFT(D1089,SEARCH(",",D1089,1)-1)</f>
        <v>Dell</v>
      </c>
      <c r="D1089" s="39" t="s">
        <v>2408</v>
      </c>
      <c r="E1089" s="30" t="s">
        <v>30</v>
      </c>
      <c r="F1089" s="35">
        <v>0</v>
      </c>
      <c r="G1089" s="35" t="s">
        <v>128</v>
      </c>
      <c r="H1089" s="35" t="s">
        <v>2612</v>
      </c>
      <c r="I1089" s="35">
        <v>30</v>
      </c>
      <c r="J1089" s="35">
        <f>VALUE(COUNTIF(Validation!$A$2:$H$47,D1089))</f>
        <v>0</v>
      </c>
      <c r="K1089" s="361">
        <f>IF(OR(M1089="RFA",M1089="UFA",M1089="",M1089=0),0,M1089)</f>
        <v>1900000</v>
      </c>
      <c r="L1089" s="361">
        <f>IF(OR(N1089="RFA",N1089="UFA",N1089="",N1089=0),0,N1089)</f>
        <v>0</v>
      </c>
      <c r="M1089" s="358">
        <v>1900000</v>
      </c>
      <c r="N1089" s="358" t="s">
        <v>7</v>
      </c>
      <c r="O1089" s="358">
        <v>0</v>
      </c>
      <c r="P1089" s="358">
        <v>0</v>
      </c>
      <c r="Q1089" s="358">
        <v>0</v>
      </c>
      <c r="R1089" s="358">
        <v>0</v>
      </c>
      <c r="S1089" s="358">
        <v>0</v>
      </c>
      <c r="T1089" s="35">
        <f>COUNTIF(M1089:S1089,"&gt;0")</f>
        <v>1</v>
      </c>
      <c r="V1089">
        <f t="shared" si="48"/>
        <v>1</v>
      </c>
      <c r="W1089" s="35">
        <f t="shared" si="49"/>
        <v>0</v>
      </c>
      <c r="X1089">
        <f t="shared" si="50"/>
        <v>0</v>
      </c>
    </row>
    <row r="1090" spans="1:24" ht="15.75" x14ac:dyDescent="0.25">
      <c r="A1090" t="str">
        <f>B1090&amp;" "&amp;C1090</f>
        <v>Marcus Sörensen</v>
      </c>
      <c r="B1090" t="str">
        <f>RIGHT(D1090,(LEN(D1090)-1)-SEARCH(",",D1090,1))</f>
        <v>Marcus</v>
      </c>
      <c r="C1090" t="str">
        <f>LEFT(D1090,SEARCH(",",D1090,1)-1)</f>
        <v>Sörensen</v>
      </c>
      <c r="D1090" s="39" t="s">
        <v>2398</v>
      </c>
      <c r="E1090" s="30" t="s">
        <v>30</v>
      </c>
      <c r="F1090" s="35">
        <v>0</v>
      </c>
      <c r="G1090" s="35" t="s">
        <v>2613</v>
      </c>
      <c r="H1090" s="35" t="s">
        <v>2612</v>
      </c>
      <c r="I1090" s="35">
        <v>27</v>
      </c>
      <c r="J1090" s="35">
        <f>VALUE(COUNTIF(Validation!$A$2:$H$47,D1090))</f>
        <v>0</v>
      </c>
      <c r="K1090" s="361">
        <f>IF(OR(M1090="RFA",M1090="UFA",M1090="",M1090=0),0,M1090)</f>
        <v>1500000</v>
      </c>
      <c r="L1090" s="361">
        <f>IF(OR(N1090="RFA",N1090="UFA",N1090="",N1090=0),0,N1090)</f>
        <v>1500000</v>
      </c>
      <c r="M1090" s="358">
        <v>1500000</v>
      </c>
      <c r="N1090" s="358">
        <v>1500000</v>
      </c>
      <c r="O1090" s="358" t="s">
        <v>7</v>
      </c>
      <c r="P1090" s="358">
        <v>0</v>
      </c>
      <c r="Q1090" s="358">
        <v>0</v>
      </c>
      <c r="R1090" s="358">
        <v>0</v>
      </c>
      <c r="S1090" s="358">
        <v>0</v>
      </c>
      <c r="T1090" s="35">
        <f>COUNTIF(M1090:S1090,"&gt;0")</f>
        <v>2</v>
      </c>
      <c r="V1090">
        <f t="shared" si="48"/>
        <v>1</v>
      </c>
      <c r="W1090" s="35">
        <f t="shared" si="49"/>
        <v>0</v>
      </c>
      <c r="X1090">
        <f t="shared" si="50"/>
        <v>1</v>
      </c>
    </row>
    <row r="1091" spans="1:24" ht="15.75" x14ac:dyDescent="0.25">
      <c r="A1091" t="str">
        <f>B1091&amp;" "&amp;C1091</f>
        <v>Ryan Merkley</v>
      </c>
      <c r="B1091" t="str">
        <f>RIGHT(D1091,(LEN(D1091)-1)-SEARCH(",",D1091,1))</f>
        <v>Ryan</v>
      </c>
      <c r="C1091" t="str">
        <f>LEFT(D1091,SEARCH(",",D1091,1)-1)</f>
        <v>Merkley</v>
      </c>
      <c r="D1091" s="39" t="s">
        <v>2411</v>
      </c>
      <c r="E1091" s="30" t="s">
        <v>30</v>
      </c>
      <c r="F1091" s="35" t="s">
        <v>395</v>
      </c>
      <c r="G1091" s="35" t="s">
        <v>2617</v>
      </c>
      <c r="H1091" s="35" t="s">
        <v>2619</v>
      </c>
      <c r="I1091" s="35">
        <v>18</v>
      </c>
      <c r="J1091" s="35">
        <f>VALUE(COUNTIF(Validation!$A$2:$H$47,D1091))</f>
        <v>0</v>
      </c>
      <c r="K1091" s="361">
        <f>IF(OR(M1091="RFA",M1091="UFA",M1091="",M1091=0),0,M1091)</f>
        <v>1194167</v>
      </c>
      <c r="L1091" s="361">
        <f>IF(OR(N1091="RFA",N1091="UFA",N1091="",N1091=0),0,N1091)</f>
        <v>1194167</v>
      </c>
      <c r="M1091" s="358">
        <v>1194167</v>
      </c>
      <c r="N1091" s="358">
        <v>1194167</v>
      </c>
      <c r="O1091" s="358">
        <v>1194167</v>
      </c>
      <c r="P1091" s="358" t="s">
        <v>8</v>
      </c>
      <c r="Q1091" s="358">
        <v>0</v>
      </c>
      <c r="R1091" s="358">
        <v>0</v>
      </c>
      <c r="S1091" s="358">
        <v>0</v>
      </c>
      <c r="T1091" s="35">
        <f>COUNTIF(M1091:S1091,"&gt;0")</f>
        <v>3</v>
      </c>
      <c r="V1091">
        <f t="shared" ref="V1091:V1154" si="51">COUNTIF($D$3:$D$1490,D1091)</f>
        <v>1</v>
      </c>
      <c r="W1091" s="35">
        <f t="shared" si="49"/>
        <v>1</v>
      </c>
      <c r="X1091">
        <f t="shared" si="50"/>
        <v>1</v>
      </c>
    </row>
    <row r="1092" spans="1:24" ht="15.75" x14ac:dyDescent="0.25">
      <c r="A1092" t="str">
        <f>B1092&amp;" "&amp;C1092</f>
        <v>Mario Ferraro</v>
      </c>
      <c r="B1092" t="str">
        <f>RIGHT(D1092,(LEN(D1092)-1)-SEARCH(",",D1092,1))</f>
        <v>Mario</v>
      </c>
      <c r="C1092" t="str">
        <f>LEFT(D1092,SEARCH(",",D1092,1)-1)</f>
        <v>Ferraro</v>
      </c>
      <c r="D1092" s="39" t="s">
        <v>2735</v>
      </c>
      <c r="E1092" s="30" t="s">
        <v>30</v>
      </c>
      <c r="F1092" s="35" t="s">
        <v>395</v>
      </c>
      <c r="G1092" s="35" t="s">
        <v>2618</v>
      </c>
      <c r="H1092" s="35" t="s">
        <v>2619</v>
      </c>
      <c r="I1092" s="35">
        <v>20</v>
      </c>
      <c r="J1092" s="35">
        <f>VALUE(COUNTIF(Validation!$A$2:$H$47,D1092))</f>
        <v>0</v>
      </c>
      <c r="K1092" s="361">
        <f>IF(OR(M1092="RFA",M1092="UFA",M1092="",M1092=0),0,M1092)</f>
        <v>1137500</v>
      </c>
      <c r="L1092" s="361">
        <f>IF(OR(N1092="RFA",N1092="UFA",N1092="",N1092=0),0,N1092)</f>
        <v>1137500</v>
      </c>
      <c r="M1092" s="358">
        <v>1137500</v>
      </c>
      <c r="N1092" s="358">
        <v>1137500</v>
      </c>
      <c r="O1092" s="358">
        <v>1137500</v>
      </c>
      <c r="P1092" s="358" t="s">
        <v>8</v>
      </c>
      <c r="Q1092" s="358">
        <v>0</v>
      </c>
      <c r="R1092" s="358">
        <v>0</v>
      </c>
      <c r="S1092" s="358">
        <v>0</v>
      </c>
      <c r="T1092" s="35">
        <f>COUNTIF(M1092:S1092,"&gt;0")</f>
        <v>3</v>
      </c>
      <c r="V1092">
        <f t="shared" si="51"/>
        <v>1</v>
      </c>
      <c r="W1092" s="35">
        <f t="shared" ref="W1092:W1155" si="52">IF(LEFT(F1092,3)="ELC",1,0)</f>
        <v>1</v>
      </c>
      <c r="X1092">
        <f t="shared" ref="X1092:X1155" si="53">IF(K1092=L1092,1,0)</f>
        <v>1</v>
      </c>
    </row>
    <row r="1093" spans="1:24" ht="15.75" x14ac:dyDescent="0.25">
      <c r="A1093" t="str">
        <f>B1093&amp;" "&amp;C1093</f>
        <v>Tim Heed</v>
      </c>
      <c r="B1093" t="str">
        <f>RIGHT(D1093,(LEN(D1093)-1)-SEARCH(",",D1093,1))</f>
        <v>Tim</v>
      </c>
      <c r="C1093" t="str">
        <f>LEFT(D1093,SEARCH(",",D1093,1)-1)</f>
        <v>Heed</v>
      </c>
      <c r="D1093" s="39" t="s">
        <v>2406</v>
      </c>
      <c r="E1093" s="30" t="s">
        <v>30</v>
      </c>
      <c r="F1093" s="35">
        <v>0</v>
      </c>
      <c r="G1093" s="35" t="s">
        <v>2617</v>
      </c>
      <c r="H1093" s="35" t="s">
        <v>2612</v>
      </c>
      <c r="I1093" s="35">
        <v>28</v>
      </c>
      <c r="J1093" s="35">
        <f>VALUE(COUNTIF(Validation!$A$2:$H$47,D1093))</f>
        <v>0</v>
      </c>
      <c r="K1093" s="361">
        <f>IF(OR(M1093="RFA",M1093="UFA",M1093="",M1093=0),0,M1093)</f>
        <v>960000</v>
      </c>
      <c r="L1093" s="361">
        <f>IF(OR(N1093="RFA",N1093="UFA",N1093="",N1093=0),0,N1093)</f>
        <v>0</v>
      </c>
      <c r="M1093" s="358">
        <v>960000</v>
      </c>
      <c r="N1093" s="358" t="s">
        <v>7</v>
      </c>
      <c r="O1093" s="358">
        <v>0</v>
      </c>
      <c r="P1093" s="358">
        <v>0</v>
      </c>
      <c r="Q1093" s="358">
        <v>0</v>
      </c>
      <c r="R1093" s="358">
        <v>0</v>
      </c>
      <c r="S1093" s="358">
        <v>0</v>
      </c>
      <c r="T1093" s="35">
        <f>COUNTIF(M1093:S1093,"&gt;0")</f>
        <v>1</v>
      </c>
      <c r="V1093">
        <f t="shared" si="51"/>
        <v>1</v>
      </c>
      <c r="W1093" s="35">
        <f t="shared" si="52"/>
        <v>0</v>
      </c>
      <c r="X1093">
        <f t="shared" si="53"/>
        <v>0</v>
      </c>
    </row>
    <row r="1094" spans="1:24" ht="15.75" x14ac:dyDescent="0.25">
      <c r="A1094" t="str">
        <f>B1094&amp;" "&amp;C1094</f>
        <v>Alexander Chmelevski</v>
      </c>
      <c r="B1094" t="str">
        <f>RIGHT(D1094,(LEN(D1094)-1)-SEARCH(",",D1094,1))</f>
        <v>Alexander</v>
      </c>
      <c r="C1094" t="str">
        <f>LEFT(D1094,SEARCH(",",D1094,1)-1)</f>
        <v>Chmelevski</v>
      </c>
      <c r="D1094" s="39" t="s">
        <v>2413</v>
      </c>
      <c r="E1094" s="30" t="s">
        <v>30</v>
      </c>
      <c r="F1094" s="35" t="s">
        <v>395</v>
      </c>
      <c r="G1094" s="9" t="s">
        <v>73</v>
      </c>
      <c r="H1094" s="9" t="s">
        <v>2619</v>
      </c>
      <c r="I1094" s="9">
        <v>20</v>
      </c>
      <c r="J1094" s="35">
        <f>VALUE(COUNTIF(Validation!$A$2:$H$47,D1094))</f>
        <v>0</v>
      </c>
      <c r="K1094" s="361">
        <f>IF(OR(M1094="RFA",M1094="UFA",M1094="",M1094=0),0,M1094)</f>
        <v>927500</v>
      </c>
      <c r="L1094" s="361">
        <f>IF(OR(N1094="RFA",N1094="UFA",N1094="",N1094=0),0,N1094)</f>
        <v>927500</v>
      </c>
      <c r="M1094" s="358">
        <v>927500</v>
      </c>
      <c r="N1094" s="358">
        <v>927500</v>
      </c>
      <c r="O1094" s="358">
        <v>927500</v>
      </c>
      <c r="P1094" s="358" t="s">
        <v>8</v>
      </c>
      <c r="Q1094" s="358">
        <v>0</v>
      </c>
      <c r="R1094" s="358">
        <v>0</v>
      </c>
      <c r="S1094" s="358">
        <v>0</v>
      </c>
      <c r="T1094" s="35">
        <f>COUNTIF(M1094:S1094,"&gt;0")</f>
        <v>3</v>
      </c>
      <c r="V1094">
        <f t="shared" si="51"/>
        <v>1</v>
      </c>
      <c r="W1094" s="35">
        <f t="shared" si="52"/>
        <v>1</v>
      </c>
      <c r="X1094">
        <f t="shared" si="53"/>
        <v>1</v>
      </c>
    </row>
    <row r="1095" spans="1:24" ht="15.75" x14ac:dyDescent="0.25">
      <c r="A1095" t="str">
        <f>B1095&amp;" "&amp;C1095</f>
        <v>Barclay Goodrow</v>
      </c>
      <c r="B1095" t="str">
        <f>RIGHT(D1095,(LEN(D1095)-1)-SEARCH(",",D1095,1))</f>
        <v>Barclay</v>
      </c>
      <c r="C1095" t="str">
        <f>LEFT(D1095,SEARCH(",",D1095,1)-1)</f>
        <v>Goodrow</v>
      </c>
      <c r="D1095" s="39" t="s">
        <v>2399</v>
      </c>
      <c r="E1095" s="30" t="s">
        <v>30</v>
      </c>
      <c r="F1095" s="35">
        <v>0</v>
      </c>
      <c r="G1095" s="35" t="s">
        <v>2621</v>
      </c>
      <c r="H1095" s="35" t="s">
        <v>2612</v>
      </c>
      <c r="I1095" s="35">
        <v>26</v>
      </c>
      <c r="J1095" s="35">
        <f>VALUE(COUNTIF(Validation!$A$2:$H$47,D1095))</f>
        <v>0</v>
      </c>
      <c r="K1095" s="361">
        <f>IF(OR(M1095="RFA",M1095="UFA",M1095="",M1095=0),0,M1095)</f>
        <v>925000</v>
      </c>
      <c r="L1095" s="361">
        <f>IF(OR(N1095="RFA",N1095="UFA",N1095="",N1095=0),0,N1095)</f>
        <v>925000</v>
      </c>
      <c r="M1095" s="358">
        <v>925000</v>
      </c>
      <c r="N1095" s="358">
        <v>925000</v>
      </c>
      <c r="O1095" s="358" t="s">
        <v>7</v>
      </c>
      <c r="P1095" s="358">
        <v>0</v>
      </c>
      <c r="Q1095" s="358">
        <v>0</v>
      </c>
      <c r="R1095" s="358">
        <v>0</v>
      </c>
      <c r="S1095" s="358">
        <v>0</v>
      </c>
      <c r="T1095" s="35">
        <f>COUNTIF(M1095:S1095,"&gt;0")</f>
        <v>2</v>
      </c>
      <c r="V1095">
        <f t="shared" si="51"/>
        <v>1</v>
      </c>
      <c r="W1095" s="35">
        <f t="shared" si="52"/>
        <v>0</v>
      </c>
      <c r="X1095">
        <f t="shared" si="53"/>
        <v>1</v>
      </c>
    </row>
    <row r="1096" spans="1:24" ht="15.75" x14ac:dyDescent="0.25">
      <c r="A1096" t="str">
        <f>B1096&amp;" "&amp;C1096</f>
        <v>Danil Yurtaykin</v>
      </c>
      <c r="B1096" t="str">
        <f>RIGHT(D1096,(LEN(D1096)-1)-SEARCH(",",D1096,1))</f>
        <v>Danil</v>
      </c>
      <c r="C1096" t="str">
        <f>LEFT(D1096,SEARCH(",",D1096,1)-1)</f>
        <v>Yurtaykin</v>
      </c>
      <c r="D1096" s="39" t="s">
        <v>2729</v>
      </c>
      <c r="E1096" s="30" t="s">
        <v>30</v>
      </c>
      <c r="F1096" s="35" t="s">
        <v>395</v>
      </c>
      <c r="G1096" s="35" t="s">
        <v>2613</v>
      </c>
      <c r="H1096" s="35" t="s">
        <v>2619</v>
      </c>
      <c r="I1096" s="35">
        <v>22</v>
      </c>
      <c r="J1096" s="35">
        <f>VALUE(COUNTIF(Validation!$A$2:$H$47,D1096))</f>
        <v>0</v>
      </c>
      <c r="K1096" s="361">
        <f>IF(OR(M1096="RFA",M1096="UFA",M1096="",M1096=0),0,M1096)</f>
        <v>925000</v>
      </c>
      <c r="L1096" s="361">
        <f>IF(OR(N1096="RFA",N1096="UFA",N1096="",N1096=0),0,N1096)</f>
        <v>925000</v>
      </c>
      <c r="M1096" s="358">
        <v>925000</v>
      </c>
      <c r="N1096" s="358">
        <v>925000</v>
      </c>
      <c r="O1096" s="358" t="s">
        <v>8</v>
      </c>
      <c r="P1096" s="358">
        <v>0</v>
      </c>
      <c r="Q1096" s="358">
        <v>0</v>
      </c>
      <c r="R1096" s="358">
        <v>0</v>
      </c>
      <c r="S1096" s="358">
        <v>0</v>
      </c>
      <c r="T1096" s="35">
        <f>COUNTIF(M1096:S1096,"&gt;0")</f>
        <v>2</v>
      </c>
      <c r="V1096">
        <f t="shared" si="51"/>
        <v>1</v>
      </c>
      <c r="W1096" s="35">
        <f t="shared" si="52"/>
        <v>1</v>
      </c>
      <c r="X1096">
        <f t="shared" si="53"/>
        <v>1</v>
      </c>
    </row>
    <row r="1097" spans="1:24" ht="15.75" x14ac:dyDescent="0.25">
      <c r="A1097" t="str">
        <f>B1097&amp;" "&amp;C1097</f>
        <v>Joel Kellman</v>
      </c>
      <c r="B1097" t="str">
        <f>RIGHT(D1097,(LEN(D1097)-1)-SEARCH(",",D1097,1))</f>
        <v>Joel</v>
      </c>
      <c r="C1097" t="str">
        <f>LEFT(D1097,SEARCH(",",D1097,1)-1)</f>
        <v>Kellman</v>
      </c>
      <c r="D1097" s="39" t="s">
        <v>2730</v>
      </c>
      <c r="E1097" s="30" t="s">
        <v>30</v>
      </c>
      <c r="F1097" s="35" t="s">
        <v>395</v>
      </c>
      <c r="G1097" s="35" t="s">
        <v>73</v>
      </c>
      <c r="H1097" s="35" t="s">
        <v>2619</v>
      </c>
      <c r="I1097" s="35">
        <v>25</v>
      </c>
      <c r="J1097" s="35">
        <f>VALUE(COUNTIF(Validation!$A$2:$H$47,D1097))</f>
        <v>0</v>
      </c>
      <c r="K1097" s="361">
        <f>IF(OR(M1097="RFA",M1097="UFA",M1097="",M1097=0),0,M1097)</f>
        <v>925000</v>
      </c>
      <c r="L1097" s="361">
        <f>IF(OR(N1097="RFA",N1097="UFA",N1097="",N1097=0),0,N1097)</f>
        <v>0</v>
      </c>
      <c r="M1097" s="358">
        <v>925000</v>
      </c>
      <c r="N1097" s="358" t="s">
        <v>8</v>
      </c>
      <c r="O1097" s="358">
        <v>0</v>
      </c>
      <c r="P1097" s="358">
        <v>0</v>
      </c>
      <c r="Q1097" s="358">
        <v>0</v>
      </c>
      <c r="R1097" s="358">
        <v>0</v>
      </c>
      <c r="S1097" s="358">
        <v>0</v>
      </c>
      <c r="T1097" s="35">
        <f>COUNTIF(M1097:S1097,"&gt;0")</f>
        <v>1</v>
      </c>
      <c r="V1097">
        <f t="shared" si="51"/>
        <v>1</v>
      </c>
      <c r="W1097" s="35">
        <f t="shared" si="52"/>
        <v>1</v>
      </c>
      <c r="X1097">
        <f t="shared" si="53"/>
        <v>0</v>
      </c>
    </row>
    <row r="1098" spans="1:24" ht="15.75" x14ac:dyDescent="0.25">
      <c r="A1098" t="str">
        <f>B1098&amp;" "&amp;C1098</f>
        <v>Jonathan Dahlén</v>
      </c>
      <c r="B1098" t="str">
        <f>RIGHT(D1098,(LEN(D1098)-1)-SEARCH(",",D1098,1))</f>
        <v>Jonathan</v>
      </c>
      <c r="C1098" t="str">
        <f>LEFT(D1098,SEARCH(",",D1098,1)-1)</f>
        <v>Dahlén</v>
      </c>
      <c r="D1098" s="39" t="s">
        <v>2453</v>
      </c>
      <c r="E1098" s="30" t="s">
        <v>30</v>
      </c>
      <c r="F1098" s="35" t="s">
        <v>395</v>
      </c>
      <c r="G1098" s="35" t="s">
        <v>2623</v>
      </c>
      <c r="H1098" s="35" t="s">
        <v>2619</v>
      </c>
      <c r="I1098" s="35">
        <v>21</v>
      </c>
      <c r="J1098" s="35">
        <f>VALUE(COUNTIF(Validation!$A$2:$H$47,D1098))</f>
        <v>0</v>
      </c>
      <c r="K1098" s="361">
        <f>IF(OR(M1098="RFA",M1098="UFA",M1098="",M1098=0),0,M1098)</f>
        <v>925000</v>
      </c>
      <c r="L1098" s="361">
        <f>IF(OR(N1098="RFA",N1098="UFA",N1098="",N1098=0),0,N1098)</f>
        <v>0</v>
      </c>
      <c r="M1098" s="358">
        <v>925000</v>
      </c>
      <c r="N1098" s="358" t="s">
        <v>8</v>
      </c>
      <c r="O1098" s="358">
        <v>0</v>
      </c>
      <c r="P1098" s="358">
        <v>0</v>
      </c>
      <c r="Q1098" s="358">
        <v>0</v>
      </c>
      <c r="R1098" s="358">
        <v>0</v>
      </c>
      <c r="S1098" s="358">
        <v>0</v>
      </c>
      <c r="T1098" s="35">
        <f>COUNTIF(M1098:S1098,"&gt;0")</f>
        <v>1</v>
      </c>
      <c r="V1098">
        <f t="shared" si="51"/>
        <v>1</v>
      </c>
      <c r="W1098" s="35">
        <f t="shared" si="52"/>
        <v>1</v>
      </c>
      <c r="X1098">
        <f t="shared" si="53"/>
        <v>0</v>
      </c>
    </row>
    <row r="1099" spans="1:24" ht="15.75" x14ac:dyDescent="0.25">
      <c r="A1099" t="str">
        <f>B1099&amp;" "&amp;C1099</f>
        <v>Lean Bergmann</v>
      </c>
      <c r="B1099" t="str">
        <f>RIGHT(D1099,(LEN(D1099)-1)-SEARCH(",",D1099,1))</f>
        <v>Lean</v>
      </c>
      <c r="C1099" t="str">
        <f>LEFT(D1099,SEARCH(",",D1099,1)-1)</f>
        <v>Bergmann</v>
      </c>
      <c r="D1099" s="39" t="s">
        <v>2731</v>
      </c>
      <c r="E1099" s="30" t="s">
        <v>30</v>
      </c>
      <c r="F1099" s="35" t="s">
        <v>395</v>
      </c>
      <c r="G1099" s="9" t="s">
        <v>2615</v>
      </c>
      <c r="H1099" s="9" t="s">
        <v>2619</v>
      </c>
      <c r="I1099" s="9">
        <v>20</v>
      </c>
      <c r="J1099" s="35">
        <f>VALUE(COUNTIF(Validation!$A$2:$H$47,D1099))</f>
        <v>0</v>
      </c>
      <c r="K1099" s="361">
        <f>IF(OR(M1099="RFA",M1099="UFA",M1099="",M1099=0),0,M1099)</f>
        <v>925000</v>
      </c>
      <c r="L1099" s="361">
        <f>IF(OR(N1099="RFA",N1099="UFA",N1099="",N1099=0),0,N1099)</f>
        <v>925000</v>
      </c>
      <c r="M1099" s="358">
        <v>925000</v>
      </c>
      <c r="N1099" s="358">
        <v>925000</v>
      </c>
      <c r="O1099" s="358">
        <v>925000</v>
      </c>
      <c r="P1099" s="358" t="s">
        <v>8</v>
      </c>
      <c r="Q1099" s="358">
        <v>0</v>
      </c>
      <c r="R1099" s="358">
        <v>0</v>
      </c>
      <c r="S1099" s="358">
        <v>0</v>
      </c>
      <c r="T1099" s="35">
        <f>COUNTIF(M1099:S1099,"&gt;0")</f>
        <v>3</v>
      </c>
      <c r="V1099">
        <f t="shared" si="51"/>
        <v>1</v>
      </c>
      <c r="W1099" s="35">
        <f t="shared" si="52"/>
        <v>1</v>
      </c>
      <c r="X1099">
        <f t="shared" si="53"/>
        <v>1</v>
      </c>
    </row>
    <row r="1100" spans="1:24" ht="15.75" x14ac:dyDescent="0.25">
      <c r="A1100" t="str">
        <f>B1100&amp;" "&amp;C1100</f>
        <v>Jayden Halbgewachs</v>
      </c>
      <c r="B1100" t="str">
        <f>RIGHT(D1100,(LEN(D1100)-1)-SEARCH(",",D1100,1))</f>
        <v>Jayden</v>
      </c>
      <c r="C1100" t="str">
        <f>LEFT(D1100,SEARCH(",",D1100,1)-1)</f>
        <v>Halbgewachs</v>
      </c>
      <c r="D1100" s="39" t="s">
        <v>2418</v>
      </c>
      <c r="E1100" s="30" t="s">
        <v>30</v>
      </c>
      <c r="F1100" s="35" t="s">
        <v>395</v>
      </c>
      <c r="G1100" s="35" t="s">
        <v>2623</v>
      </c>
      <c r="H1100" s="35" t="s">
        <v>2619</v>
      </c>
      <c r="I1100" s="35">
        <v>22</v>
      </c>
      <c r="J1100" s="35">
        <f>VALUE(COUNTIF(Validation!$A$2:$H$47,D1100))</f>
        <v>0</v>
      </c>
      <c r="K1100" s="361">
        <f>IF(OR(M1100="RFA",M1100="UFA",M1100="",M1100=0),0,M1100)</f>
        <v>925000</v>
      </c>
      <c r="L1100" s="361">
        <f>IF(OR(N1100="RFA",N1100="UFA",N1100="",N1100=0),0,N1100)</f>
        <v>0</v>
      </c>
      <c r="M1100" s="358">
        <v>925000</v>
      </c>
      <c r="N1100" s="358" t="s">
        <v>8</v>
      </c>
      <c r="O1100" s="358">
        <v>0</v>
      </c>
      <c r="P1100" s="358">
        <v>0</v>
      </c>
      <c r="Q1100" s="358">
        <v>0</v>
      </c>
      <c r="R1100" s="358">
        <v>0</v>
      </c>
      <c r="S1100" s="358">
        <v>0</v>
      </c>
      <c r="T1100" s="35">
        <f>COUNTIF(M1100:S1100,"&gt;0")</f>
        <v>1</v>
      </c>
      <c r="V1100">
        <f t="shared" si="51"/>
        <v>1</v>
      </c>
      <c r="W1100" s="35">
        <f t="shared" si="52"/>
        <v>1</v>
      </c>
      <c r="X1100">
        <f t="shared" si="53"/>
        <v>0</v>
      </c>
    </row>
    <row r="1101" spans="1:24" ht="15.75" x14ac:dyDescent="0.25">
      <c r="A1101" t="str">
        <f>B1101&amp;" "&amp;C1101</f>
        <v>Tony Sund</v>
      </c>
      <c r="B1101" t="str">
        <f>RIGHT(D1101,(LEN(D1101)-1)-SEARCH(",",D1101,1))</f>
        <v>Tony</v>
      </c>
      <c r="C1101" t="str">
        <f>LEFT(D1101,SEARCH(",",D1101,1)-1)</f>
        <v>Sund</v>
      </c>
      <c r="D1101" s="39" t="s">
        <v>2736</v>
      </c>
      <c r="E1101" s="30" t="s">
        <v>30</v>
      </c>
      <c r="F1101" s="35" t="s">
        <v>395</v>
      </c>
      <c r="G1101" s="35" t="s">
        <v>2618</v>
      </c>
      <c r="H1101" s="35" t="s">
        <v>2619</v>
      </c>
      <c r="I1101" s="35">
        <v>23</v>
      </c>
      <c r="J1101" s="35">
        <f>VALUE(COUNTIF(Validation!$A$2:$H$47,D1101))</f>
        <v>0</v>
      </c>
      <c r="K1101" s="361">
        <f>IF(OR(M1101="RFA",M1101="UFA",M1101="",M1101=0),0,M1101)</f>
        <v>925000</v>
      </c>
      <c r="L1101" s="361">
        <f>IF(OR(N1101="RFA",N1101="UFA",N1101="",N1101=0),0,N1101)</f>
        <v>0</v>
      </c>
      <c r="M1101" s="358">
        <v>925000</v>
      </c>
      <c r="N1101" s="358" t="s">
        <v>8</v>
      </c>
      <c r="O1101" s="358">
        <v>0</v>
      </c>
      <c r="P1101" s="358">
        <v>0</v>
      </c>
      <c r="Q1101" s="358">
        <v>0</v>
      </c>
      <c r="R1101" s="358">
        <v>0</v>
      </c>
      <c r="S1101" s="358">
        <v>0</v>
      </c>
      <c r="T1101" s="35">
        <f>COUNTIF(M1101:S1101,"&gt;0")</f>
        <v>1</v>
      </c>
      <c r="V1101">
        <f t="shared" si="51"/>
        <v>1</v>
      </c>
      <c r="W1101" s="35">
        <f t="shared" si="52"/>
        <v>1</v>
      </c>
      <c r="X1101">
        <f t="shared" si="53"/>
        <v>0</v>
      </c>
    </row>
    <row r="1102" spans="1:24" ht="15.75" x14ac:dyDescent="0.25">
      <c r="A1102" t="str">
        <f>B1102&amp;" "&amp;C1102</f>
        <v>Artemi Knyazev</v>
      </c>
      <c r="B1102" t="str">
        <f>RIGHT(D1102,(LEN(D1102)-1)-SEARCH(",",D1102,1))</f>
        <v>Artemi</v>
      </c>
      <c r="C1102" t="str">
        <f>LEFT(D1102,SEARCH(",",D1102,1)-1)</f>
        <v>Knyazev</v>
      </c>
      <c r="D1102" s="39" t="s">
        <v>2737</v>
      </c>
      <c r="E1102" s="30" t="s">
        <v>30</v>
      </c>
      <c r="F1102" s="35" t="s">
        <v>395</v>
      </c>
      <c r="G1102" s="35" t="s">
        <v>2618</v>
      </c>
      <c r="H1102" s="35" t="s">
        <v>2619</v>
      </c>
      <c r="I1102" s="35">
        <v>18</v>
      </c>
      <c r="J1102" s="35">
        <f>VALUE(COUNTIF(Validation!$A$2:$H$47,D1102))</f>
        <v>0</v>
      </c>
      <c r="K1102" s="361">
        <f>IF(OR(M1102="RFA",M1102="UFA",M1102="",M1102=0),0,M1102)</f>
        <v>925000</v>
      </c>
      <c r="L1102" s="361">
        <f>IF(OR(N1102="RFA",N1102="UFA",N1102="",N1102=0),0,N1102)</f>
        <v>925000</v>
      </c>
      <c r="M1102" s="358">
        <v>925000</v>
      </c>
      <c r="N1102" s="358">
        <v>925000</v>
      </c>
      <c r="O1102" s="358">
        <v>925000</v>
      </c>
      <c r="P1102" s="358" t="s">
        <v>8</v>
      </c>
      <c r="Q1102" s="358">
        <v>0</v>
      </c>
      <c r="R1102" s="358">
        <v>0</v>
      </c>
      <c r="S1102" s="358">
        <v>0</v>
      </c>
      <c r="T1102" s="35">
        <f>COUNTIF(M1102:S1102,"&gt;0")</f>
        <v>3</v>
      </c>
      <c r="V1102">
        <f t="shared" si="51"/>
        <v>1</v>
      </c>
      <c r="W1102" s="35">
        <f t="shared" si="52"/>
        <v>1</v>
      </c>
      <c r="X1102">
        <f t="shared" si="53"/>
        <v>1</v>
      </c>
    </row>
    <row r="1103" spans="1:24" ht="15.75" x14ac:dyDescent="0.25">
      <c r="A1103" t="str">
        <f>B1103&amp;" "&amp;C1103</f>
        <v>Andrew Shortridge</v>
      </c>
      <c r="B1103" t="str">
        <f>RIGHT(D1103,(LEN(D1103)-1)-SEARCH(",",D1103,1))</f>
        <v>Andrew</v>
      </c>
      <c r="C1103" t="str">
        <f>LEFT(D1103,SEARCH(",",D1103,1)-1)</f>
        <v>Shortridge</v>
      </c>
      <c r="D1103" s="39" t="s">
        <v>2739</v>
      </c>
      <c r="E1103" s="31" t="s">
        <v>30</v>
      </c>
      <c r="F1103" s="35" t="s">
        <v>395</v>
      </c>
      <c r="G1103" s="35" t="s">
        <v>128</v>
      </c>
      <c r="H1103" s="35" t="s">
        <v>2619</v>
      </c>
      <c r="I1103" s="35">
        <v>24</v>
      </c>
      <c r="J1103" s="35">
        <f>VALUE(COUNTIF(Validation!$A$2:$H$47,D1103))</f>
        <v>0</v>
      </c>
      <c r="K1103" s="361">
        <f>IF(OR(M1103="RFA",M1103="UFA",M1103="",M1103=0),0,M1103)</f>
        <v>925000</v>
      </c>
      <c r="L1103" s="361">
        <f>IF(OR(N1103="RFA",N1103="UFA",N1103="",N1103=0),0,N1103)</f>
        <v>0</v>
      </c>
      <c r="M1103" s="358">
        <v>925000</v>
      </c>
      <c r="N1103" s="358" t="s">
        <v>8</v>
      </c>
      <c r="O1103" s="358">
        <v>0</v>
      </c>
      <c r="P1103" s="358">
        <v>0</v>
      </c>
      <c r="Q1103" s="358">
        <v>0</v>
      </c>
      <c r="R1103" s="358">
        <v>0</v>
      </c>
      <c r="S1103" s="358">
        <v>0</v>
      </c>
      <c r="T1103" s="35">
        <f>COUNTIF(M1103:S1103,"&gt;0")</f>
        <v>1</v>
      </c>
      <c r="V1103">
        <f t="shared" si="51"/>
        <v>1</v>
      </c>
      <c r="W1103" s="35">
        <f t="shared" si="52"/>
        <v>1</v>
      </c>
      <c r="X1103">
        <f t="shared" si="53"/>
        <v>0</v>
      </c>
    </row>
    <row r="1104" spans="1:24" ht="15.75" x14ac:dyDescent="0.25">
      <c r="A1104" t="str">
        <f>B1104&amp;" "&amp;C1104</f>
        <v>Ivan Chekhovich</v>
      </c>
      <c r="B1104" t="str">
        <f>RIGHT(D1104,(LEN(D1104)-1)-SEARCH(",",D1104,1))</f>
        <v>Ivan</v>
      </c>
      <c r="C1104" t="str">
        <f>LEFT(D1104,SEARCH(",",D1104,1)-1)</f>
        <v>Chekhovich</v>
      </c>
      <c r="D1104" s="39" t="s">
        <v>2414</v>
      </c>
      <c r="E1104" s="30" t="s">
        <v>30</v>
      </c>
      <c r="F1104" s="35" t="s">
        <v>395</v>
      </c>
      <c r="G1104" s="9" t="s">
        <v>2626</v>
      </c>
      <c r="H1104" s="9" t="s">
        <v>2619</v>
      </c>
      <c r="I1104" s="9">
        <v>20</v>
      </c>
      <c r="J1104" s="35">
        <f>VALUE(COUNTIF(Validation!$A$2:$H$47,D1104))</f>
        <v>0</v>
      </c>
      <c r="K1104" s="361">
        <f>IF(OR(M1104="RFA",M1104="UFA",M1104="",M1104=0),0,M1104)</f>
        <v>903333</v>
      </c>
      <c r="L1104" s="361">
        <f>IF(OR(N1104="RFA",N1104="UFA",N1104="",N1104=0),0,N1104)</f>
        <v>903333</v>
      </c>
      <c r="M1104" s="358">
        <v>903333</v>
      </c>
      <c r="N1104" s="358">
        <v>903333</v>
      </c>
      <c r="O1104" s="358">
        <v>903333</v>
      </c>
      <c r="P1104" s="358" t="s">
        <v>8</v>
      </c>
      <c r="Q1104" s="358">
        <v>0</v>
      </c>
      <c r="R1104" s="358">
        <v>0</v>
      </c>
      <c r="S1104" s="358">
        <v>0</v>
      </c>
      <c r="T1104" s="35">
        <f>COUNTIF(M1104:S1104,"&gt;0")</f>
        <v>3</v>
      </c>
      <c r="V1104">
        <f t="shared" si="51"/>
        <v>1</v>
      </c>
      <c r="W1104" s="35">
        <f t="shared" si="52"/>
        <v>1</v>
      </c>
      <c r="X1104">
        <f t="shared" si="53"/>
        <v>1</v>
      </c>
    </row>
    <row r="1105" spans="1:24" ht="15.75" x14ac:dyDescent="0.25">
      <c r="A1105" t="str">
        <f>B1105&amp;" "&amp;C1105</f>
        <v>Jérémy Roy</v>
      </c>
      <c r="B1105" t="str">
        <f>RIGHT(D1105,(LEN(D1105)-1)-SEARCH(",",D1105,1))</f>
        <v>Jérémy</v>
      </c>
      <c r="C1105" t="str">
        <f>LEFT(D1105,SEARCH(",",D1105,1)-1)</f>
        <v>Roy</v>
      </c>
      <c r="D1105" s="39" t="s">
        <v>2412</v>
      </c>
      <c r="E1105" s="30" t="s">
        <v>30</v>
      </c>
      <c r="F1105" s="35" t="s">
        <v>395</v>
      </c>
      <c r="G1105" s="35" t="s">
        <v>2617</v>
      </c>
      <c r="H1105" s="35" t="s">
        <v>2619</v>
      </c>
      <c r="I1105" s="35">
        <v>22</v>
      </c>
      <c r="J1105" s="35">
        <f>VALUE(COUNTIF(Validation!$A$2:$H$47,D1105))</f>
        <v>0</v>
      </c>
      <c r="K1105" s="361">
        <f>IF(OR(M1105="RFA",M1105="UFA",M1105="",M1105=0),0,M1105)</f>
        <v>863333</v>
      </c>
      <c r="L1105" s="361">
        <f>IF(OR(N1105="RFA",N1105="UFA",N1105="",N1105=0),0,N1105)</f>
        <v>0</v>
      </c>
      <c r="M1105" s="358">
        <v>863333</v>
      </c>
      <c r="N1105" s="358" t="s">
        <v>8</v>
      </c>
      <c r="O1105" s="358">
        <v>0</v>
      </c>
      <c r="P1105" s="358">
        <v>0</v>
      </c>
      <c r="Q1105" s="358">
        <v>0</v>
      </c>
      <c r="R1105" s="358">
        <v>0</v>
      </c>
      <c r="S1105" s="358">
        <v>0</v>
      </c>
      <c r="T1105" s="35">
        <f>COUNTIF(M1105:S1105,"&gt;0")</f>
        <v>1</v>
      </c>
      <c r="V1105">
        <f t="shared" si="51"/>
        <v>1</v>
      </c>
      <c r="W1105" s="35">
        <f t="shared" si="52"/>
        <v>1</v>
      </c>
      <c r="X1105">
        <f t="shared" si="53"/>
        <v>0</v>
      </c>
    </row>
    <row r="1106" spans="1:24" ht="15.75" x14ac:dyDescent="0.25">
      <c r="A1106" t="str">
        <f>B1106&amp;" "&amp;C1106</f>
        <v>Jacob McGrew</v>
      </c>
      <c r="B1106" t="str">
        <f>RIGHT(D1106,(LEN(D1106)-1)-SEARCH(",",D1106,1))</f>
        <v>Jacob</v>
      </c>
      <c r="C1106" t="str">
        <f>LEFT(D1106,SEARCH(",",D1106,1)-1)</f>
        <v>McGrew</v>
      </c>
      <c r="D1106" s="39" t="s">
        <v>2734</v>
      </c>
      <c r="E1106" s="30" t="s">
        <v>30</v>
      </c>
      <c r="F1106" s="35" t="s">
        <v>395</v>
      </c>
      <c r="G1106" s="35" t="s">
        <v>73</v>
      </c>
      <c r="H1106" s="35" t="s">
        <v>2619</v>
      </c>
      <c r="I1106" s="35">
        <v>20</v>
      </c>
      <c r="J1106" s="35">
        <f>VALUE(COUNTIF(Validation!$A$2:$H$47,D1106))</f>
        <v>0</v>
      </c>
      <c r="K1106" s="361">
        <f>IF(OR(M1106="RFA",M1106="UFA",M1106="",M1106=0),0,M1106)</f>
        <v>855000</v>
      </c>
      <c r="L1106" s="361">
        <f>IF(OR(N1106="RFA",N1106="UFA",N1106="",N1106=0),0,N1106)</f>
        <v>855000</v>
      </c>
      <c r="M1106" s="358">
        <v>855000</v>
      </c>
      <c r="N1106" s="358">
        <v>855000</v>
      </c>
      <c r="O1106" s="358">
        <v>855000</v>
      </c>
      <c r="P1106" s="358" t="s">
        <v>8</v>
      </c>
      <c r="Q1106" s="358">
        <v>0</v>
      </c>
      <c r="R1106" s="358">
        <v>0</v>
      </c>
      <c r="S1106" s="358">
        <v>0</v>
      </c>
      <c r="T1106" s="35">
        <f>COUNTIF(M1106:S1106,"&gt;0")</f>
        <v>3</v>
      </c>
      <c r="V1106">
        <f t="shared" si="51"/>
        <v>1</v>
      </c>
      <c r="W1106" s="35">
        <f t="shared" si="52"/>
        <v>1</v>
      </c>
      <c r="X1106">
        <f t="shared" si="53"/>
        <v>1</v>
      </c>
    </row>
    <row r="1107" spans="1:24" ht="15.75" x14ac:dyDescent="0.25">
      <c r="A1107" t="str">
        <f>B1107&amp;" "&amp;C1107</f>
        <v>Noah Gregor</v>
      </c>
      <c r="B1107" t="str">
        <f>RIGHT(D1107,(LEN(D1107)-1)-SEARCH(",",D1107,1))</f>
        <v>Noah</v>
      </c>
      <c r="C1107" t="str">
        <f>LEFT(D1107,SEARCH(",",D1107,1)-1)</f>
        <v>Gregor</v>
      </c>
      <c r="D1107" s="39" t="s">
        <v>2415</v>
      </c>
      <c r="E1107" s="30" t="s">
        <v>30</v>
      </c>
      <c r="F1107" s="35" t="s">
        <v>395</v>
      </c>
      <c r="G1107" s="35" t="s">
        <v>73</v>
      </c>
      <c r="H1107" s="35" t="s">
        <v>2619</v>
      </c>
      <c r="I1107" s="35">
        <v>20</v>
      </c>
      <c r="J1107" s="35">
        <f>VALUE(COUNTIF(Validation!$A$2:$H$47,D1107))</f>
        <v>0</v>
      </c>
      <c r="K1107" s="361">
        <f>IF(OR(M1107="RFA",M1107="UFA",M1107="",M1107=0),0,M1107)</f>
        <v>850000</v>
      </c>
      <c r="L1107" s="361">
        <f>IF(OR(N1107="RFA",N1107="UFA",N1107="",N1107=0),0,N1107)</f>
        <v>850000</v>
      </c>
      <c r="M1107" s="358">
        <v>850000</v>
      </c>
      <c r="N1107" s="358">
        <v>850000</v>
      </c>
      <c r="O1107" s="358" t="s">
        <v>8</v>
      </c>
      <c r="P1107" s="358">
        <v>0</v>
      </c>
      <c r="Q1107" s="358">
        <v>0</v>
      </c>
      <c r="R1107" s="358">
        <v>0</v>
      </c>
      <c r="S1107" s="358">
        <v>0</v>
      </c>
      <c r="T1107" s="35">
        <f>COUNTIF(M1107:S1107,"&gt;0")</f>
        <v>2</v>
      </c>
      <c r="V1107">
        <f t="shared" si="51"/>
        <v>1</v>
      </c>
      <c r="W1107" s="35">
        <f t="shared" si="52"/>
        <v>1</v>
      </c>
      <c r="X1107">
        <f t="shared" si="53"/>
        <v>1</v>
      </c>
    </row>
    <row r="1108" spans="1:24" ht="15.75" x14ac:dyDescent="0.25">
      <c r="A1108" t="str">
        <f>B1108&amp;" "&amp;C1108</f>
        <v>Nikolai Knyzhov</v>
      </c>
      <c r="B1108" t="str">
        <f>RIGHT(D1108,(LEN(D1108)-1)-SEARCH(",",D1108,1))</f>
        <v>Nikolai</v>
      </c>
      <c r="C1108" t="str">
        <f>LEFT(D1108,SEARCH(",",D1108,1)-1)</f>
        <v>Knyzhov</v>
      </c>
      <c r="D1108" s="39" t="s">
        <v>2738</v>
      </c>
      <c r="E1108" s="30" t="s">
        <v>30</v>
      </c>
      <c r="F1108" s="35" t="s">
        <v>395</v>
      </c>
      <c r="G1108" s="35" t="s">
        <v>2618</v>
      </c>
      <c r="H1108" s="35" t="s">
        <v>2619</v>
      </c>
      <c r="I1108" s="35">
        <v>21</v>
      </c>
      <c r="J1108" s="35">
        <f>VALUE(COUNTIF(Validation!$A$2:$H$47,D1108))</f>
        <v>0</v>
      </c>
      <c r="K1108" s="361">
        <f>IF(OR(M1108="RFA",M1108="UFA",M1108="",M1108=0),0,M1108)</f>
        <v>810000</v>
      </c>
      <c r="L1108" s="361">
        <f>IF(OR(N1108="RFA",N1108="UFA",N1108="",N1108=0),0,N1108)</f>
        <v>810000</v>
      </c>
      <c r="M1108" s="358">
        <v>810000</v>
      </c>
      <c r="N1108" s="358">
        <v>810000</v>
      </c>
      <c r="O1108" s="358">
        <v>810000</v>
      </c>
      <c r="P1108" s="358" t="s">
        <v>8</v>
      </c>
      <c r="Q1108" s="358">
        <v>0</v>
      </c>
      <c r="R1108" s="358">
        <v>0</v>
      </c>
      <c r="S1108" s="358">
        <v>0</v>
      </c>
      <c r="T1108" s="35">
        <f>COUNTIF(M1108:S1108,"&gt;0")</f>
        <v>3</v>
      </c>
      <c r="V1108">
        <f t="shared" si="51"/>
        <v>1</v>
      </c>
      <c r="W1108" s="35">
        <f t="shared" si="52"/>
        <v>1</v>
      </c>
      <c r="X1108">
        <f t="shared" si="53"/>
        <v>1</v>
      </c>
    </row>
    <row r="1109" spans="1:24" ht="15.75" x14ac:dyDescent="0.25">
      <c r="A1109" t="str">
        <f>B1109&amp;" "&amp;C1109</f>
        <v>Zacharie Émond</v>
      </c>
      <c r="B1109" t="str">
        <f>RIGHT(D1109,(LEN(D1109)-1)-SEARCH(",",D1109,1))</f>
        <v>Zacharie</v>
      </c>
      <c r="C1109" t="str">
        <f>LEFT(D1109,SEARCH(",",D1109,1)-1)</f>
        <v>Émond</v>
      </c>
      <c r="D1109" s="39" t="s">
        <v>2740</v>
      </c>
      <c r="E1109" s="30" t="s">
        <v>30</v>
      </c>
      <c r="F1109" s="35" t="s">
        <v>395</v>
      </c>
      <c r="G1109" s="35" t="s">
        <v>128</v>
      </c>
      <c r="H1109" s="35" t="s">
        <v>2619</v>
      </c>
      <c r="I1109" s="35">
        <v>19</v>
      </c>
      <c r="J1109" s="35">
        <f>VALUE(COUNTIF(Validation!$A$2:$H$47,D1109))</f>
        <v>0</v>
      </c>
      <c r="K1109" s="361">
        <f>IF(OR(M1109="RFA",M1109="UFA",M1109="",M1109=0),0,M1109)</f>
        <v>810000</v>
      </c>
      <c r="L1109" s="361">
        <f>IF(OR(N1109="RFA",N1109="UFA",N1109="",N1109=0),0,N1109)</f>
        <v>810000</v>
      </c>
      <c r="M1109" s="358">
        <v>810000</v>
      </c>
      <c r="N1109" s="358">
        <v>810000</v>
      </c>
      <c r="O1109" s="358">
        <v>810000</v>
      </c>
      <c r="P1109" s="358" t="s">
        <v>8</v>
      </c>
      <c r="Q1109" s="358">
        <v>0</v>
      </c>
      <c r="R1109" s="358">
        <v>0</v>
      </c>
      <c r="S1109" s="358">
        <v>0</v>
      </c>
      <c r="T1109" s="35">
        <f>COUNTIF(M1109:S1109,"&gt;0")</f>
        <v>3</v>
      </c>
      <c r="V1109">
        <f t="shared" si="51"/>
        <v>1</v>
      </c>
      <c r="W1109" s="35">
        <f t="shared" si="52"/>
        <v>1</v>
      </c>
      <c r="X1109">
        <f t="shared" si="53"/>
        <v>1</v>
      </c>
    </row>
    <row r="1110" spans="1:24" ht="15.75" x14ac:dyDescent="0.25">
      <c r="A1110" t="str">
        <f>B1110&amp;" "&amp;C1110</f>
        <v>Vladislav Kotkov</v>
      </c>
      <c r="B1110" t="str">
        <f>RIGHT(D1110,(LEN(D1110)-1)-SEARCH(",",D1110,1))</f>
        <v>Vladislav</v>
      </c>
      <c r="C1110" t="str">
        <f>LEFT(D1110,SEARCH(",",D1110,1)-1)</f>
        <v>Kotkov</v>
      </c>
      <c r="D1110" s="39" t="s">
        <v>2416</v>
      </c>
      <c r="E1110" s="30" t="s">
        <v>30</v>
      </c>
      <c r="F1110" s="35" t="s">
        <v>395</v>
      </c>
      <c r="G1110" s="35" t="s">
        <v>2613</v>
      </c>
      <c r="H1110" s="35" t="s">
        <v>2619</v>
      </c>
      <c r="I1110" s="35">
        <v>19</v>
      </c>
      <c r="J1110" s="35">
        <f>VALUE(COUNTIF(Validation!$A$2:$H$47,D1110))</f>
        <v>0</v>
      </c>
      <c r="K1110" s="361">
        <f>IF(OR(M1110="RFA",M1110="UFA",M1110="",M1110=0),0,M1110)</f>
        <v>806667</v>
      </c>
      <c r="L1110" s="361">
        <f>IF(OR(N1110="RFA",N1110="UFA",N1110="",N1110=0),0,N1110)</f>
        <v>806667</v>
      </c>
      <c r="M1110" s="358">
        <v>806667</v>
      </c>
      <c r="N1110" s="358">
        <v>806667</v>
      </c>
      <c r="O1110" s="358">
        <v>806667</v>
      </c>
      <c r="P1110" s="358" t="s">
        <v>8</v>
      </c>
      <c r="Q1110" s="358">
        <v>0</v>
      </c>
      <c r="R1110" s="358">
        <v>0</v>
      </c>
      <c r="S1110" s="358">
        <v>0</v>
      </c>
      <c r="T1110" s="35">
        <f>COUNTIF(M1110:S1110,"&gt;0")</f>
        <v>3</v>
      </c>
      <c r="V1110">
        <f t="shared" si="51"/>
        <v>1</v>
      </c>
      <c r="W1110" s="35">
        <f t="shared" si="52"/>
        <v>1</v>
      </c>
      <c r="X1110">
        <f t="shared" si="53"/>
        <v>1</v>
      </c>
    </row>
    <row r="1111" spans="1:24" ht="15.75" x14ac:dyDescent="0.25">
      <c r="A1111" t="str">
        <f>B1111&amp;" "&amp;C1111</f>
        <v>Dalton Prout</v>
      </c>
      <c r="B1111" t="str">
        <f>RIGHT(D1111,(LEN(D1111)-1)-SEARCH(",",D1111,1))</f>
        <v>Dalton</v>
      </c>
      <c r="C1111" t="str">
        <f>LEFT(D1111,SEARCH(",",D1111,1)-1)</f>
        <v>Prout</v>
      </c>
      <c r="D1111" s="39" t="s">
        <v>2294</v>
      </c>
      <c r="E1111" s="30" t="s">
        <v>30</v>
      </c>
      <c r="F1111" s="35">
        <v>0</v>
      </c>
      <c r="G1111" s="35" t="s">
        <v>2617</v>
      </c>
      <c r="H1111" s="35" t="s">
        <v>2612</v>
      </c>
      <c r="I1111" s="35">
        <v>29</v>
      </c>
      <c r="J1111" s="35">
        <f>VALUE(COUNTIF(Validation!$A$2:$H$47,D1111))</f>
        <v>0</v>
      </c>
      <c r="K1111" s="361">
        <f>IF(OR(M1111="RFA",M1111="UFA",M1111="",M1111=0),0,M1111)</f>
        <v>800000</v>
      </c>
      <c r="L1111" s="361">
        <f>IF(OR(N1111="RFA",N1111="UFA",N1111="",N1111=0),0,N1111)</f>
        <v>0</v>
      </c>
      <c r="M1111" s="358">
        <v>800000</v>
      </c>
      <c r="N1111" s="358" t="s">
        <v>7</v>
      </c>
      <c r="O1111" s="358">
        <v>0</v>
      </c>
      <c r="P1111" s="358">
        <v>0</v>
      </c>
      <c r="Q1111" s="358">
        <v>0</v>
      </c>
      <c r="R1111" s="358">
        <v>0</v>
      </c>
      <c r="S1111" s="358">
        <v>0</v>
      </c>
      <c r="T1111" s="35">
        <f>COUNTIF(M1111:S1111,"&gt;0")</f>
        <v>1</v>
      </c>
      <c r="V1111">
        <f t="shared" si="51"/>
        <v>1</v>
      </c>
      <c r="W1111" s="35">
        <f t="shared" si="52"/>
        <v>0</v>
      </c>
      <c r="X1111">
        <f t="shared" si="53"/>
        <v>0</v>
      </c>
    </row>
    <row r="1112" spans="1:24" ht="15.75" x14ac:dyDescent="0.25">
      <c r="A1112" t="str">
        <f>B1112&amp;" "&amp;C1112</f>
        <v>Jeffrey Truchon-Viel</v>
      </c>
      <c r="B1112" t="str">
        <f>RIGHT(D1112,(LEN(D1112)-1)-SEARCH(",",D1112,1))</f>
        <v>Jeffrey</v>
      </c>
      <c r="C1112" t="str">
        <f>LEFT(D1112,SEARCH(",",D1112,1)-1)</f>
        <v>Truchon-Viel</v>
      </c>
      <c r="D1112" s="39" t="s">
        <v>2733</v>
      </c>
      <c r="E1112" s="30" t="s">
        <v>30</v>
      </c>
      <c r="F1112" s="35" t="s">
        <v>395</v>
      </c>
      <c r="G1112" s="9" t="s">
        <v>2613</v>
      </c>
      <c r="H1112" s="9" t="s">
        <v>2619</v>
      </c>
      <c r="I1112" s="9">
        <v>22</v>
      </c>
      <c r="J1112" s="35">
        <f>VALUE(COUNTIF(Validation!$A$2:$H$47,D1112))</f>
        <v>0</v>
      </c>
      <c r="K1112" s="361">
        <f>IF(OR(M1112="RFA",M1112="UFA",M1112="",M1112=0),0,M1112)</f>
        <v>800000</v>
      </c>
      <c r="L1112" s="361">
        <f>IF(OR(N1112="RFA",N1112="UFA",N1112="",N1112=0),0,N1112)</f>
        <v>800000</v>
      </c>
      <c r="M1112" s="358">
        <v>800000</v>
      </c>
      <c r="N1112" s="358">
        <v>800000</v>
      </c>
      <c r="O1112" s="358" t="s">
        <v>8</v>
      </c>
      <c r="P1112" s="358">
        <v>0</v>
      </c>
      <c r="Q1112" s="358">
        <v>0</v>
      </c>
      <c r="R1112" s="358">
        <v>0</v>
      </c>
      <c r="S1112" s="358">
        <v>0</v>
      </c>
      <c r="T1112" s="35">
        <f>COUNTIF(M1112:S1112,"&gt;0")</f>
        <v>2</v>
      </c>
      <c r="V1112">
        <f t="shared" si="51"/>
        <v>1</v>
      </c>
      <c r="W1112" s="35">
        <f t="shared" si="52"/>
        <v>1</v>
      </c>
      <c r="X1112">
        <f t="shared" si="53"/>
        <v>1</v>
      </c>
    </row>
    <row r="1113" spans="1:24" ht="15.75" x14ac:dyDescent="0.25">
      <c r="A1113" t="str">
        <f>B1113&amp;" "&amp;C1113</f>
        <v>Alex True</v>
      </c>
      <c r="B1113" t="str">
        <f>RIGHT(D1113,(LEN(D1113)-1)-SEARCH(",",D1113,1))</f>
        <v>Alex</v>
      </c>
      <c r="C1113" t="str">
        <f>LEFT(D1113,SEARCH(",",D1113,1)-1)</f>
        <v>True</v>
      </c>
      <c r="D1113" s="39" t="s">
        <v>2417</v>
      </c>
      <c r="E1113" s="30" t="s">
        <v>30</v>
      </c>
      <c r="F1113" s="35" t="s">
        <v>395</v>
      </c>
      <c r="G1113" s="35" t="s">
        <v>2621</v>
      </c>
      <c r="H1113" s="35" t="s">
        <v>2619</v>
      </c>
      <c r="I1113" s="35">
        <v>21</v>
      </c>
      <c r="J1113" s="35">
        <f>VALUE(COUNTIF(Validation!$A$2:$H$47,D1113))</f>
        <v>0</v>
      </c>
      <c r="K1113" s="361">
        <f>IF(OR(M1113="RFA",M1113="UFA",M1113="",M1113=0),0,M1113)</f>
        <v>800000</v>
      </c>
      <c r="L1113" s="361">
        <f>IF(OR(N1113="RFA",N1113="UFA",N1113="",N1113=0),0,N1113)</f>
        <v>800000</v>
      </c>
      <c r="M1113" s="358">
        <v>800000</v>
      </c>
      <c r="N1113" s="358">
        <v>800000</v>
      </c>
      <c r="O1113" s="358" t="s">
        <v>8</v>
      </c>
      <c r="P1113" s="358">
        <v>0</v>
      </c>
      <c r="Q1113" s="358">
        <v>0</v>
      </c>
      <c r="R1113" s="358">
        <v>0</v>
      </c>
      <c r="S1113" s="358">
        <v>0</v>
      </c>
      <c r="T1113" s="35">
        <f>COUNTIF(M1113:S1113,"&gt;0")</f>
        <v>2</v>
      </c>
      <c r="V1113">
        <f t="shared" si="51"/>
        <v>1</v>
      </c>
      <c r="W1113" s="35">
        <f t="shared" si="52"/>
        <v>1</v>
      </c>
      <c r="X1113">
        <f t="shared" si="53"/>
        <v>1</v>
      </c>
    </row>
    <row r="1114" spans="1:24" ht="15.75" x14ac:dyDescent="0.25">
      <c r="A1114" t="str">
        <f>B1114&amp;" "&amp;C1114</f>
        <v>Joachim Blichfeld</v>
      </c>
      <c r="B1114" t="str">
        <f>RIGHT(D1114,(LEN(D1114)-1)-SEARCH(",",D1114,1))</f>
        <v>Joachim</v>
      </c>
      <c r="C1114" t="str">
        <f>LEFT(D1114,SEARCH(",",D1114,1)-1)</f>
        <v>Blichfeld</v>
      </c>
      <c r="D1114" s="39" t="s">
        <v>2421</v>
      </c>
      <c r="E1114" s="30" t="s">
        <v>30</v>
      </c>
      <c r="F1114" s="35" t="s">
        <v>395</v>
      </c>
      <c r="G1114" s="35" t="s">
        <v>2614</v>
      </c>
      <c r="H1114" s="35" t="s">
        <v>2619</v>
      </c>
      <c r="I1114" s="35">
        <v>20</v>
      </c>
      <c r="J1114" s="35">
        <f>VALUE(COUNTIF(Validation!$A$2:$H$47,D1114))</f>
        <v>0</v>
      </c>
      <c r="K1114" s="361">
        <f>IF(OR(M1114="RFA",M1114="UFA",M1114="",M1114=0),0,M1114)</f>
        <v>790000</v>
      </c>
      <c r="L1114" s="361">
        <f>IF(OR(N1114="RFA",N1114="UFA",N1114="",N1114=0),0,N1114)</f>
        <v>790000</v>
      </c>
      <c r="M1114" s="358">
        <v>790000</v>
      </c>
      <c r="N1114" s="358">
        <v>790000</v>
      </c>
      <c r="O1114" s="358" t="s">
        <v>8</v>
      </c>
      <c r="P1114" s="358">
        <v>0</v>
      </c>
      <c r="Q1114" s="358">
        <v>0</v>
      </c>
      <c r="R1114" s="358">
        <v>0</v>
      </c>
      <c r="S1114" s="358">
        <v>0</v>
      </c>
      <c r="T1114" s="35">
        <f>COUNTIF(M1114:S1114,"&gt;0")</f>
        <v>2</v>
      </c>
      <c r="V1114">
        <f t="shared" si="51"/>
        <v>1</v>
      </c>
      <c r="W1114" s="35">
        <f t="shared" si="52"/>
        <v>1</v>
      </c>
      <c r="X1114">
        <f t="shared" si="53"/>
        <v>1</v>
      </c>
    </row>
    <row r="1115" spans="1:24" ht="15.75" x14ac:dyDescent="0.25">
      <c r="A1115" t="str">
        <f>B1115&amp;" "&amp;C1115</f>
        <v>Zachary Gallant</v>
      </c>
      <c r="B1115" t="str">
        <f>RIGHT(D1115,(LEN(D1115)-1)-SEARCH(",",D1115,1))</f>
        <v>Zachary</v>
      </c>
      <c r="C1115" t="str">
        <f>LEFT(D1115,SEARCH(",",D1115,1)-1)</f>
        <v>Gallant</v>
      </c>
      <c r="D1115" s="39" t="s">
        <v>2732</v>
      </c>
      <c r="E1115" s="30" t="s">
        <v>30</v>
      </c>
      <c r="F1115" s="35" t="s">
        <v>395</v>
      </c>
      <c r="G1115" s="35" t="s">
        <v>73</v>
      </c>
      <c r="H1115" s="35" t="s">
        <v>2619</v>
      </c>
      <c r="I1115" s="35">
        <v>20</v>
      </c>
      <c r="J1115" s="35">
        <f>VALUE(COUNTIF(Validation!$A$2:$H$47,D1115))</f>
        <v>0</v>
      </c>
      <c r="K1115" s="361">
        <f>IF(OR(M1115="RFA",M1115="UFA",M1115="",M1115=0),0,M1115)</f>
        <v>786667</v>
      </c>
      <c r="L1115" s="361">
        <f>IF(OR(N1115="RFA",N1115="UFA",N1115="",N1115=0),0,N1115)</f>
        <v>786667</v>
      </c>
      <c r="M1115" s="358">
        <v>786667</v>
      </c>
      <c r="N1115" s="358">
        <v>786667</v>
      </c>
      <c r="O1115" s="358">
        <v>786667</v>
      </c>
      <c r="P1115" s="358" t="s">
        <v>8</v>
      </c>
      <c r="Q1115" s="358">
        <v>0</v>
      </c>
      <c r="R1115" s="358">
        <v>0</v>
      </c>
      <c r="S1115" s="358">
        <v>0</v>
      </c>
      <c r="T1115" s="35">
        <f>COUNTIF(M1115:S1115,"&gt;0")</f>
        <v>3</v>
      </c>
      <c r="V1115">
        <f t="shared" si="51"/>
        <v>1</v>
      </c>
      <c r="W1115" s="35">
        <f t="shared" si="52"/>
        <v>1</v>
      </c>
      <c r="X1115">
        <f t="shared" si="53"/>
        <v>1</v>
      </c>
    </row>
    <row r="1116" spans="1:24" ht="15.75" x14ac:dyDescent="0.25">
      <c r="A1116" t="str">
        <f>B1116&amp;" "&amp;C1116</f>
        <v>Manuel Wiederer</v>
      </c>
      <c r="B1116" t="str">
        <f>RIGHT(D1116,(LEN(D1116)-1)-SEARCH(",",D1116,1))</f>
        <v>Manuel</v>
      </c>
      <c r="C1116" t="str">
        <f>LEFT(D1116,SEARCH(",",D1116,1)-1)</f>
        <v>Wiederer</v>
      </c>
      <c r="D1116" s="39" t="s">
        <v>2420</v>
      </c>
      <c r="E1116" s="30" t="s">
        <v>30</v>
      </c>
      <c r="F1116" s="35" t="s">
        <v>395</v>
      </c>
      <c r="G1116" s="35" t="s">
        <v>73</v>
      </c>
      <c r="H1116" s="35" t="s">
        <v>2619</v>
      </c>
      <c r="I1116" s="35">
        <v>22</v>
      </c>
      <c r="J1116" s="35">
        <f>VALUE(COUNTIF(Validation!$A$2:$H$47,D1116))</f>
        <v>0</v>
      </c>
      <c r="K1116" s="361">
        <f>IF(OR(M1116="RFA",M1116="UFA",M1116="",M1116=0),0,M1116)</f>
        <v>736667</v>
      </c>
      <c r="L1116" s="361">
        <f>IF(OR(N1116="RFA",N1116="UFA",N1116="",N1116=0),0,N1116)</f>
        <v>0</v>
      </c>
      <c r="M1116" s="358">
        <v>736667</v>
      </c>
      <c r="N1116" s="358" t="s">
        <v>8</v>
      </c>
      <c r="O1116" s="358">
        <v>0</v>
      </c>
      <c r="P1116" s="358">
        <v>0</v>
      </c>
      <c r="Q1116" s="358">
        <v>0</v>
      </c>
      <c r="R1116" s="358">
        <v>0</v>
      </c>
      <c r="S1116" s="358">
        <v>0</v>
      </c>
      <c r="T1116" s="35">
        <f>COUNTIF(M1116:S1116,"&gt;0")</f>
        <v>1</v>
      </c>
      <c r="V1116">
        <f t="shared" si="51"/>
        <v>1</v>
      </c>
      <c r="W1116" s="35">
        <f t="shared" si="52"/>
        <v>1</v>
      </c>
      <c r="X1116">
        <f t="shared" si="53"/>
        <v>0</v>
      </c>
    </row>
    <row r="1117" spans="1:24" ht="15.75" x14ac:dyDescent="0.25">
      <c r="A1117" t="str">
        <f>B1117&amp;" "&amp;C1117</f>
        <v>Jacob Middleton</v>
      </c>
      <c r="B1117" t="str">
        <f>RIGHT(D1117,(LEN(D1117)-1)-SEARCH(",",D1117,1))</f>
        <v>Jacob</v>
      </c>
      <c r="C1117" t="str">
        <f>LEFT(D1117,SEARCH(",",D1117,1)-1)</f>
        <v>Middleton</v>
      </c>
      <c r="D1117" s="39" t="s">
        <v>2422</v>
      </c>
      <c r="E1117" s="30" t="s">
        <v>30</v>
      </c>
      <c r="F1117" s="35" t="s">
        <v>395</v>
      </c>
      <c r="G1117" s="35" t="s">
        <v>2618</v>
      </c>
      <c r="H1117" s="35" t="s">
        <v>2612</v>
      </c>
      <c r="I1117" s="35">
        <v>23</v>
      </c>
      <c r="J1117" s="35">
        <f>VALUE(COUNTIF(Validation!$A$2:$H$47,D1117))</f>
        <v>0</v>
      </c>
      <c r="K1117" s="361">
        <f>IF(OR(M1117="RFA",M1117="UFA",M1117="",M1117=0),0,M1117)</f>
        <v>735000</v>
      </c>
      <c r="L1117" s="361">
        <f>IF(OR(N1117="RFA",N1117="UFA",N1117="",N1117=0),0,N1117)</f>
        <v>0</v>
      </c>
      <c r="M1117" s="358">
        <v>735000</v>
      </c>
      <c r="N1117" s="358" t="s">
        <v>8</v>
      </c>
      <c r="O1117" s="358">
        <v>0</v>
      </c>
      <c r="P1117" s="358">
        <v>0</v>
      </c>
      <c r="Q1117" s="358">
        <v>0</v>
      </c>
      <c r="R1117" s="358">
        <v>0</v>
      </c>
      <c r="S1117" s="358">
        <v>0</v>
      </c>
      <c r="T1117" s="35">
        <f>COUNTIF(M1117:S1117,"&gt;0")</f>
        <v>1</v>
      </c>
      <c r="V1117">
        <f t="shared" si="51"/>
        <v>1</v>
      </c>
      <c r="W1117" s="35">
        <f t="shared" si="52"/>
        <v>1</v>
      </c>
      <c r="X1117">
        <f t="shared" si="53"/>
        <v>0</v>
      </c>
    </row>
    <row r="1118" spans="1:24" ht="15.75" x14ac:dyDescent="0.25">
      <c r="A1118" t="str">
        <f>B1118&amp;" "&amp;C1118</f>
        <v>Josef Korenar</v>
      </c>
      <c r="B1118" t="str">
        <f>RIGHT(D1118,(LEN(D1118)-1)-SEARCH(",",D1118,1))</f>
        <v>Josef</v>
      </c>
      <c r="C1118" t="str">
        <f>LEFT(D1118,SEARCH(",",D1118,1)-1)</f>
        <v>Korenar</v>
      </c>
      <c r="D1118" s="39" t="s">
        <v>2423</v>
      </c>
      <c r="E1118" s="30" t="s">
        <v>30</v>
      </c>
      <c r="F1118" s="35" t="s">
        <v>395</v>
      </c>
      <c r="G1118" s="35" t="s">
        <v>128</v>
      </c>
      <c r="H1118" s="35" t="s">
        <v>2619</v>
      </c>
      <c r="I1118" s="35">
        <v>21</v>
      </c>
      <c r="J1118" s="35">
        <f>VALUE(COUNTIF(Validation!$A$2:$H$47,D1118))</f>
        <v>0</v>
      </c>
      <c r="K1118" s="361">
        <f>IF(OR(M1118="RFA",M1118="UFA",M1118="",M1118=0),0,M1118)</f>
        <v>723333</v>
      </c>
      <c r="L1118" s="361">
        <f>IF(OR(N1118="RFA",N1118="UFA",N1118="",N1118=0),0,N1118)</f>
        <v>723333</v>
      </c>
      <c r="M1118" s="358">
        <v>723333</v>
      </c>
      <c r="N1118" s="358">
        <v>723333</v>
      </c>
      <c r="O1118" s="358" t="s">
        <v>8</v>
      </c>
      <c r="P1118" s="358">
        <v>0</v>
      </c>
      <c r="Q1118" s="358">
        <v>0</v>
      </c>
      <c r="R1118" s="362">
        <v>0</v>
      </c>
      <c r="S1118" s="358">
        <v>0</v>
      </c>
      <c r="T1118" s="35">
        <f>COUNTIF(M1118:S1118,"&gt;0")</f>
        <v>2</v>
      </c>
      <c r="V1118">
        <f t="shared" si="51"/>
        <v>1</v>
      </c>
      <c r="W1118" s="35">
        <f t="shared" si="52"/>
        <v>1</v>
      </c>
      <c r="X1118">
        <f t="shared" si="53"/>
        <v>1</v>
      </c>
    </row>
    <row r="1119" spans="1:24" ht="15.75" x14ac:dyDescent="0.25">
      <c r="A1119" t="str">
        <f>B1119&amp;" "&amp;C1119</f>
        <v>Lukas Radil</v>
      </c>
      <c r="B1119" t="str">
        <f>RIGHT(D1119,(LEN(D1119)-1)-SEARCH(",",D1119,1))</f>
        <v>Lukas</v>
      </c>
      <c r="C1119" t="str">
        <f>LEFT(D1119,SEARCH(",",D1119,1)-1)</f>
        <v>Radil</v>
      </c>
      <c r="D1119" s="39" t="s">
        <v>2419</v>
      </c>
      <c r="E1119" s="30" t="s">
        <v>30</v>
      </c>
      <c r="F1119" s="35">
        <v>0</v>
      </c>
      <c r="G1119" s="35" t="s">
        <v>2613</v>
      </c>
      <c r="H1119" s="35" t="s">
        <v>2612</v>
      </c>
      <c r="I1119" s="35">
        <v>28</v>
      </c>
      <c r="J1119" s="35">
        <f>VALUE(COUNTIF(Validation!$A$2:$H$47,D1119))</f>
        <v>0</v>
      </c>
      <c r="K1119" s="361">
        <f>IF(OR(M1119="RFA",M1119="UFA",M1119="",M1119=0),0,M1119)</f>
        <v>700000</v>
      </c>
      <c r="L1119" s="361">
        <f>IF(OR(N1119="RFA",N1119="UFA",N1119="",N1119=0),0,N1119)</f>
        <v>0</v>
      </c>
      <c r="M1119" s="358">
        <v>700000</v>
      </c>
      <c r="N1119" s="358" t="s">
        <v>7</v>
      </c>
      <c r="O1119" s="358">
        <v>0</v>
      </c>
      <c r="P1119" s="358">
        <v>0</v>
      </c>
      <c r="Q1119" s="358">
        <v>0</v>
      </c>
      <c r="R1119" s="358">
        <v>0</v>
      </c>
      <c r="S1119" s="358">
        <v>0</v>
      </c>
      <c r="T1119" s="35">
        <f>COUNTIF(M1119:S1119,"&gt;0")</f>
        <v>1</v>
      </c>
      <c r="V1119">
        <f t="shared" si="51"/>
        <v>1</v>
      </c>
      <c r="W1119" s="35">
        <f t="shared" si="52"/>
        <v>0</v>
      </c>
      <c r="X1119">
        <f t="shared" si="53"/>
        <v>0</v>
      </c>
    </row>
    <row r="1120" spans="1:24" ht="15.75" x14ac:dyDescent="0.25">
      <c r="A1120" t="str">
        <f>B1120&amp;" "&amp;C1120</f>
        <v>Jonny Brodzinski</v>
      </c>
      <c r="B1120" t="str">
        <f>RIGHT(D1120,(LEN(D1120)-1)-SEARCH(",",D1120,1))</f>
        <v>Jonny</v>
      </c>
      <c r="C1120" t="str">
        <f>LEFT(D1120,SEARCH(",",D1120,1)-1)</f>
        <v>Brodzinski</v>
      </c>
      <c r="D1120" s="39" t="s">
        <v>2388</v>
      </c>
      <c r="E1120" s="30" t="s">
        <v>30</v>
      </c>
      <c r="F1120" s="35">
        <v>0</v>
      </c>
      <c r="G1120" s="35" t="s">
        <v>73</v>
      </c>
      <c r="H1120" s="35" t="s">
        <v>2612</v>
      </c>
      <c r="I1120" s="35">
        <v>26</v>
      </c>
      <c r="J1120" s="35">
        <f>VALUE(COUNTIF(Validation!$A$2:$H$47,D1120))</f>
        <v>0</v>
      </c>
      <c r="K1120" s="361">
        <f>IF(OR(M1120="RFA",M1120="UFA",M1120="",M1120=0),0,M1120)</f>
        <v>700000</v>
      </c>
      <c r="L1120" s="361">
        <f>IF(OR(N1120="RFA",N1120="UFA",N1120="",N1120=0),0,N1120)</f>
        <v>0</v>
      </c>
      <c r="M1120" s="358">
        <v>700000</v>
      </c>
      <c r="N1120" s="358" t="s">
        <v>7</v>
      </c>
      <c r="O1120" s="358">
        <v>0</v>
      </c>
      <c r="P1120" s="358">
        <v>0</v>
      </c>
      <c r="Q1120" s="358">
        <v>0</v>
      </c>
      <c r="R1120" s="358">
        <v>0</v>
      </c>
      <c r="S1120" s="358">
        <v>0</v>
      </c>
      <c r="T1120" s="35">
        <f>COUNTIF(M1120:S1120,"&gt;0")</f>
        <v>1</v>
      </c>
      <c r="V1120">
        <f t="shared" si="51"/>
        <v>1</v>
      </c>
      <c r="W1120" s="35">
        <f t="shared" si="52"/>
        <v>0</v>
      </c>
      <c r="X1120">
        <f t="shared" si="53"/>
        <v>0</v>
      </c>
    </row>
    <row r="1121" spans="1:24" ht="15.75" x14ac:dyDescent="0.25">
      <c r="A1121" t="str">
        <f>B1121&amp;" "&amp;C1121</f>
        <v>Radim Simek</v>
      </c>
      <c r="B1121" t="str">
        <f>RIGHT(D1121,(LEN(D1121)-1)-SEARCH(",",D1121,1))</f>
        <v>Radim</v>
      </c>
      <c r="C1121" t="str">
        <f>LEFT(D1121,SEARCH(",",D1121,1)-1)</f>
        <v>Simek</v>
      </c>
      <c r="D1121" s="39" t="s">
        <v>2427</v>
      </c>
      <c r="E1121" s="30" t="s">
        <v>30</v>
      </c>
      <c r="F1121" s="35">
        <v>0</v>
      </c>
      <c r="G1121" s="9" t="s">
        <v>2618</v>
      </c>
      <c r="H1121" s="9" t="s">
        <v>2612</v>
      </c>
      <c r="I1121" s="9">
        <v>26</v>
      </c>
      <c r="J1121" s="35">
        <f>VALUE(COUNTIF(Validation!$A$2:$H$47,D1121))</f>
        <v>0</v>
      </c>
      <c r="K1121" s="361">
        <f>IF(OR(M1121="RFA",M1121="UFA",M1121="",M1121=0),0,M1121)</f>
        <v>675000</v>
      </c>
      <c r="L1121" s="361">
        <f>IF(OR(N1121="RFA",N1121="UFA",N1121="",N1121=0),0,N1121)</f>
        <v>0</v>
      </c>
      <c r="M1121" s="358">
        <v>675000</v>
      </c>
      <c r="N1121" s="358" t="s">
        <v>7</v>
      </c>
      <c r="O1121" s="358">
        <v>0</v>
      </c>
      <c r="P1121" s="358">
        <v>0</v>
      </c>
      <c r="Q1121" s="358">
        <v>0</v>
      </c>
      <c r="R1121" s="358">
        <v>0</v>
      </c>
      <c r="S1121" s="358">
        <v>0</v>
      </c>
      <c r="T1121" s="35">
        <f>COUNTIF(M1121:S1121,"&gt;0")</f>
        <v>1</v>
      </c>
      <c r="V1121">
        <f t="shared" si="51"/>
        <v>1</v>
      </c>
      <c r="W1121" s="35">
        <f t="shared" si="52"/>
        <v>0</v>
      </c>
      <c r="X1121">
        <f t="shared" si="53"/>
        <v>0</v>
      </c>
    </row>
    <row r="1122" spans="1:24" ht="15.75" x14ac:dyDescent="0.25">
      <c r="A1122" t="str">
        <f>B1122&amp;" "&amp;C1122</f>
        <v>Antoine Bibeau</v>
      </c>
      <c r="B1122" t="str">
        <f>RIGHT(D1122,(LEN(D1122)-1)-SEARCH(",",D1122,1))</f>
        <v>Antoine</v>
      </c>
      <c r="C1122" t="str">
        <f>LEFT(D1122,SEARCH(",",D1122,1)-1)</f>
        <v>Bibeau</v>
      </c>
      <c r="D1122" s="39" t="s">
        <v>2426</v>
      </c>
      <c r="E1122" s="30" t="s">
        <v>30</v>
      </c>
      <c r="F1122" s="35">
        <v>0</v>
      </c>
      <c r="G1122" s="35" t="s">
        <v>128</v>
      </c>
      <c r="H1122" s="35" t="s">
        <v>2619</v>
      </c>
      <c r="I1122" s="35">
        <v>25</v>
      </c>
      <c r="J1122" s="35">
        <f>VALUE(COUNTIF(Validation!$A$2:$H$47,D1122))</f>
        <v>0</v>
      </c>
      <c r="K1122" s="361">
        <f>IF(OR(M1122="RFA",M1122="UFA",M1122="",M1122=0),0,M1122)</f>
        <v>675000</v>
      </c>
      <c r="L1122" s="361">
        <f>IF(OR(N1122="RFA",N1122="UFA",N1122="",N1122=0),0,N1122)</f>
        <v>0</v>
      </c>
      <c r="M1122" s="358">
        <v>675000</v>
      </c>
      <c r="N1122" s="358" t="s">
        <v>8</v>
      </c>
      <c r="O1122" s="358">
        <v>0</v>
      </c>
      <c r="P1122" s="358">
        <v>0</v>
      </c>
      <c r="Q1122" s="358">
        <v>0</v>
      </c>
      <c r="R1122" s="358">
        <v>0</v>
      </c>
      <c r="S1122" s="358">
        <v>0</v>
      </c>
      <c r="T1122" s="35">
        <f>COUNTIF(M1122:S1122,"&gt;0")</f>
        <v>1</v>
      </c>
      <c r="V1122">
        <f t="shared" si="51"/>
        <v>1</v>
      </c>
      <c r="W1122" s="35">
        <f t="shared" si="52"/>
        <v>0</v>
      </c>
      <c r="X1122">
        <f t="shared" si="53"/>
        <v>0</v>
      </c>
    </row>
    <row r="1123" spans="1:24" ht="15.75" x14ac:dyDescent="0.25">
      <c r="A1123" t="str">
        <f>B1123&amp;" "&amp;C1123</f>
        <v>Kevin Labanc</v>
      </c>
      <c r="B1123" t="str">
        <f>RIGHT(D1123,(LEN(D1123)-1)-SEARCH(",",D1123,1))</f>
        <v>Kevin</v>
      </c>
      <c r="C1123" t="str">
        <f>LEFT(D1123,SEARCH(",",D1123,1)-1)</f>
        <v>Labanc</v>
      </c>
      <c r="D1123" s="39" t="s">
        <v>2397</v>
      </c>
      <c r="E1123" s="30" t="s">
        <v>30</v>
      </c>
      <c r="F1123" s="35">
        <v>0</v>
      </c>
      <c r="G1123" s="35" t="s">
        <v>2615</v>
      </c>
      <c r="H1123" s="35" t="s">
        <v>2612</v>
      </c>
      <c r="I1123" s="35">
        <v>23</v>
      </c>
      <c r="J1123" s="35">
        <f>VALUE(COUNTIF(Validation!$A$2:$H$47,D1123))</f>
        <v>0</v>
      </c>
      <c r="K1123" s="361">
        <f>IF(OR(M1123="RFA",M1123="UFA",M1123="",M1123=0),0,M1123)</f>
        <v>0</v>
      </c>
      <c r="L1123" s="361">
        <f>IF(OR(N1123="RFA",N1123="UFA",N1123="",N1123=0),0,N1123)</f>
        <v>0</v>
      </c>
      <c r="M1123" s="358" t="s">
        <v>8</v>
      </c>
      <c r="N1123" s="358">
        <v>0</v>
      </c>
      <c r="O1123" s="358">
        <v>0</v>
      </c>
      <c r="P1123" s="358">
        <v>0</v>
      </c>
      <c r="Q1123" s="358">
        <v>0</v>
      </c>
      <c r="R1123" s="358">
        <v>0</v>
      </c>
      <c r="S1123" s="358">
        <v>0</v>
      </c>
      <c r="T1123" s="35">
        <f>COUNTIF(M1123:S1123,"&gt;0")</f>
        <v>0</v>
      </c>
      <c r="V1123">
        <f t="shared" si="51"/>
        <v>1</v>
      </c>
      <c r="W1123" s="35">
        <f t="shared" si="52"/>
        <v>0</v>
      </c>
      <c r="X1123">
        <f t="shared" si="53"/>
        <v>1</v>
      </c>
    </row>
    <row r="1124" spans="1:24" ht="15.75" x14ac:dyDescent="0.25">
      <c r="A1124" t="str">
        <f>B1124&amp;" "&amp;C1124</f>
        <v>Dylan Gambrell</v>
      </c>
      <c r="B1124" t="str">
        <f>RIGHT(D1124,(LEN(D1124)-1)-SEARCH(",",D1124,1))</f>
        <v>Dylan</v>
      </c>
      <c r="C1124" t="str">
        <f>LEFT(D1124,SEARCH(",",D1124,1)-1)</f>
        <v>Gambrell</v>
      </c>
      <c r="D1124" s="39" t="s">
        <v>2394</v>
      </c>
      <c r="E1124" s="30" t="s">
        <v>30</v>
      </c>
      <c r="F1124" s="35">
        <v>0</v>
      </c>
      <c r="G1124" s="35" t="s">
        <v>73</v>
      </c>
      <c r="H1124" s="35" t="s">
        <v>2612</v>
      </c>
      <c r="I1124" s="35">
        <v>22</v>
      </c>
      <c r="J1124" s="35">
        <f>VALUE(COUNTIF(Validation!$A$2:$H$47,D1124))</f>
        <v>0</v>
      </c>
      <c r="K1124" s="361">
        <f>IF(OR(M1124="RFA",M1124="UFA",M1124="",M1124=0),0,M1124)</f>
        <v>0</v>
      </c>
      <c r="L1124" s="361">
        <f>IF(OR(N1124="RFA",N1124="UFA",N1124="",N1124=0),0,N1124)</f>
        <v>0</v>
      </c>
      <c r="M1124" s="358" t="s">
        <v>8</v>
      </c>
      <c r="N1124" s="358">
        <v>0</v>
      </c>
      <c r="O1124" s="358">
        <v>0</v>
      </c>
      <c r="P1124" s="358">
        <v>0</v>
      </c>
      <c r="Q1124" s="358">
        <v>0</v>
      </c>
      <c r="R1124" s="358">
        <v>0</v>
      </c>
      <c r="S1124" s="358">
        <v>0</v>
      </c>
      <c r="T1124" s="35">
        <f>COUNTIF(M1124:S1124,"&gt;0")</f>
        <v>0</v>
      </c>
      <c r="V1124">
        <f t="shared" si="51"/>
        <v>1</v>
      </c>
      <c r="W1124" s="35">
        <f t="shared" si="52"/>
        <v>0</v>
      </c>
      <c r="X1124">
        <f t="shared" si="53"/>
        <v>1</v>
      </c>
    </row>
    <row r="1125" spans="1:24" ht="15.75" x14ac:dyDescent="0.25">
      <c r="A1125" t="str">
        <f>B1125&amp;" "&amp;C1125</f>
        <v>Maxim Letunov</v>
      </c>
      <c r="B1125" t="str">
        <f>RIGHT(D1125,(LEN(D1125)-1)-SEARCH(",",D1125,1))</f>
        <v>Maxim</v>
      </c>
      <c r="C1125" t="str">
        <f>LEFT(D1125,SEARCH(",",D1125,1)-1)</f>
        <v>Letunov</v>
      </c>
      <c r="D1125" s="39" t="s">
        <v>2396</v>
      </c>
      <c r="E1125" s="30" t="s">
        <v>30</v>
      </c>
      <c r="F1125" s="35">
        <v>0</v>
      </c>
      <c r="G1125" s="35" t="s">
        <v>73</v>
      </c>
      <c r="H1125" s="35" t="s">
        <v>2619</v>
      </c>
      <c r="I1125" s="35">
        <v>23</v>
      </c>
      <c r="J1125" s="35">
        <f>VALUE(COUNTIF(Validation!$A$2:$H$47,D1125))</f>
        <v>0</v>
      </c>
      <c r="K1125" s="361">
        <f>IF(OR(M1125="RFA",M1125="UFA",M1125="",M1125=0),0,M1125)</f>
        <v>0</v>
      </c>
      <c r="L1125" s="361">
        <f>IF(OR(N1125="RFA",N1125="UFA",N1125="",N1125=0),0,N1125)</f>
        <v>0</v>
      </c>
      <c r="M1125" s="358" t="s">
        <v>8</v>
      </c>
      <c r="N1125" s="358">
        <v>0</v>
      </c>
      <c r="O1125" s="358">
        <v>0</v>
      </c>
      <c r="P1125" s="358">
        <v>0</v>
      </c>
      <c r="Q1125" s="358">
        <v>0</v>
      </c>
      <c r="R1125" s="358">
        <v>0</v>
      </c>
      <c r="S1125" s="358">
        <v>0</v>
      </c>
      <c r="T1125" s="35">
        <f>COUNTIF(M1125:S1125,"&gt;0")</f>
        <v>0</v>
      </c>
      <c r="V1125">
        <f t="shared" si="51"/>
        <v>1</v>
      </c>
      <c r="W1125" s="35">
        <f t="shared" si="52"/>
        <v>0</v>
      </c>
      <c r="X1125">
        <f t="shared" si="53"/>
        <v>1</v>
      </c>
    </row>
    <row r="1126" spans="1:24" ht="15.75" x14ac:dyDescent="0.25">
      <c r="A1126" t="str">
        <f>B1126&amp;" "&amp;C1126</f>
        <v>Antti Suomela</v>
      </c>
      <c r="B1126" t="str">
        <f>RIGHT(D1126,(LEN(D1126)-1)-SEARCH(",",D1126,1))</f>
        <v>Antti</v>
      </c>
      <c r="C1126" t="str">
        <f>LEFT(D1126,SEARCH(",",D1126,1)-1)</f>
        <v>Suomela</v>
      </c>
      <c r="D1126" s="39" t="s">
        <v>2410</v>
      </c>
      <c r="E1126" s="30" t="s">
        <v>30</v>
      </c>
      <c r="F1126" s="35">
        <v>0</v>
      </c>
      <c r="G1126" s="35" t="s">
        <v>73</v>
      </c>
      <c r="H1126" s="35" t="s">
        <v>2619</v>
      </c>
      <c r="I1126" s="35">
        <v>25</v>
      </c>
      <c r="J1126" s="35">
        <f>VALUE(COUNTIF(Validation!$A$2:$H$47,D1126))</f>
        <v>0</v>
      </c>
      <c r="K1126" s="361">
        <f>IF(OR(M1126="RFA",M1126="UFA",M1126="",M1126=0),0,M1126)</f>
        <v>0</v>
      </c>
      <c r="L1126" s="361">
        <f>IF(OR(N1126="RFA",N1126="UFA",N1126="",N1126=0),0,N1126)</f>
        <v>0</v>
      </c>
      <c r="M1126" s="358" t="s">
        <v>8</v>
      </c>
      <c r="N1126" s="358">
        <v>0</v>
      </c>
      <c r="O1126" s="358">
        <v>0</v>
      </c>
      <c r="P1126" s="358">
        <v>0</v>
      </c>
      <c r="Q1126" s="358">
        <v>0</v>
      </c>
      <c r="R1126" s="358">
        <v>0</v>
      </c>
      <c r="S1126" s="358">
        <v>0</v>
      </c>
      <c r="T1126" s="35">
        <f>COUNTIF(M1126:S1126,"&gt;0")</f>
        <v>0</v>
      </c>
      <c r="V1126">
        <f t="shared" si="51"/>
        <v>1</v>
      </c>
      <c r="W1126" s="35">
        <f t="shared" si="52"/>
        <v>0</v>
      </c>
      <c r="X1126">
        <f t="shared" si="53"/>
        <v>1</v>
      </c>
    </row>
    <row r="1127" spans="1:24" ht="15.75" x14ac:dyDescent="0.25">
      <c r="A1127" t="str">
        <f>B1127&amp;" "&amp;C1127</f>
        <v>Kyle Wood</v>
      </c>
      <c r="B1127" t="str">
        <f>RIGHT(D1127,(LEN(D1127)-1)-SEARCH(",",D1127,1))</f>
        <v>Kyle</v>
      </c>
      <c r="C1127" t="str">
        <f>LEFT(D1127,SEARCH(",",D1127,1)-1)</f>
        <v>Wood</v>
      </c>
      <c r="D1127" s="39" t="s">
        <v>2424</v>
      </c>
      <c r="E1127" s="30" t="s">
        <v>30</v>
      </c>
      <c r="F1127" s="35">
        <v>0</v>
      </c>
      <c r="G1127" s="35" t="s">
        <v>2617</v>
      </c>
      <c r="H1127" s="35" t="s">
        <v>2619</v>
      </c>
      <c r="I1127" s="35">
        <v>23</v>
      </c>
      <c r="J1127" s="35">
        <f>VALUE(COUNTIF(Validation!$A$2:$H$47,D1127))</f>
        <v>0</v>
      </c>
      <c r="K1127" s="361">
        <f>IF(OR(M1127="RFA",M1127="UFA",M1127="",M1127=0),0,M1127)</f>
        <v>0</v>
      </c>
      <c r="L1127" s="361">
        <f>IF(OR(N1127="RFA",N1127="UFA",N1127="",N1127=0),0,N1127)</f>
        <v>0</v>
      </c>
      <c r="M1127" s="358" t="s">
        <v>8</v>
      </c>
      <c r="N1127" s="358">
        <v>0</v>
      </c>
      <c r="O1127" s="358">
        <v>0</v>
      </c>
      <c r="P1127" s="358">
        <v>0</v>
      </c>
      <c r="Q1127" s="358">
        <v>0</v>
      </c>
      <c r="R1127" s="358">
        <v>0</v>
      </c>
      <c r="S1127" s="358">
        <v>0</v>
      </c>
      <c r="T1127" s="35">
        <f>COUNTIF(M1127:S1127,"&gt;0")</f>
        <v>0</v>
      </c>
      <c r="V1127">
        <f t="shared" si="51"/>
        <v>1</v>
      </c>
      <c r="W1127" s="35">
        <f t="shared" si="52"/>
        <v>0</v>
      </c>
      <c r="X1127">
        <f t="shared" si="53"/>
        <v>1</v>
      </c>
    </row>
    <row r="1128" spans="1:24" ht="15.75" x14ac:dyDescent="0.25">
      <c r="A1128" t="str">
        <f>B1128&amp;" "&amp;C1128</f>
        <v>Nick DeSimone</v>
      </c>
      <c r="B1128" t="str">
        <f>RIGHT(D1128,(LEN(D1128)-1)-SEARCH(",",D1128,1))</f>
        <v>Nick</v>
      </c>
      <c r="C1128" t="str">
        <f>LEFT(D1128,SEARCH(",",D1128,1)-1)</f>
        <v>DeSimone</v>
      </c>
      <c r="D1128" s="39" t="s">
        <v>2409</v>
      </c>
      <c r="E1128" s="30" t="s">
        <v>30</v>
      </c>
      <c r="F1128" s="35">
        <v>0</v>
      </c>
      <c r="G1128" s="35" t="s">
        <v>82</v>
      </c>
      <c r="H1128" s="35" t="s">
        <v>2619</v>
      </c>
      <c r="I1128" s="35">
        <v>24</v>
      </c>
      <c r="J1128" s="35">
        <f>VALUE(COUNTIF(Validation!$A$2:$H$47,D1128))</f>
        <v>0</v>
      </c>
      <c r="K1128" s="361">
        <f>IF(OR(M1128="RFA",M1128="UFA",M1128="",M1128=0),0,M1128)</f>
        <v>0</v>
      </c>
      <c r="L1128" s="361">
        <f>IF(OR(N1128="RFA",N1128="UFA",N1128="",N1128=0),0,N1128)</f>
        <v>0</v>
      </c>
      <c r="M1128" s="358" t="s">
        <v>8</v>
      </c>
      <c r="N1128" s="358">
        <v>0</v>
      </c>
      <c r="O1128" s="358">
        <v>0</v>
      </c>
      <c r="P1128" s="358">
        <v>0</v>
      </c>
      <c r="Q1128" s="358">
        <v>0</v>
      </c>
      <c r="R1128" s="358">
        <v>0</v>
      </c>
      <c r="S1128" s="358">
        <v>0</v>
      </c>
      <c r="T1128" s="35">
        <f>COUNTIF(M1128:S1128,"&gt;0")</f>
        <v>0</v>
      </c>
      <c r="V1128">
        <f t="shared" si="51"/>
        <v>1</v>
      </c>
      <c r="W1128" s="35">
        <f t="shared" si="52"/>
        <v>0</v>
      </c>
      <c r="X1128">
        <f t="shared" si="53"/>
        <v>1</v>
      </c>
    </row>
    <row r="1129" spans="1:24" ht="15.75" x14ac:dyDescent="0.25">
      <c r="A1129" t="str">
        <f>B1129&amp;" "&amp;C1129</f>
        <v>Vladimir Tarasenko</v>
      </c>
      <c r="B1129" t="str">
        <f>RIGHT(D1129,(LEN(D1129)-1)-SEARCH(",",D1129,1))</f>
        <v>Vladimir</v>
      </c>
      <c r="C1129" t="str">
        <f>LEFT(D1129,SEARCH(",",D1129,1)-1)</f>
        <v>Tarasenko</v>
      </c>
      <c r="D1129" s="39" t="s">
        <v>2956</v>
      </c>
      <c r="E1129" s="30" t="s">
        <v>31</v>
      </c>
      <c r="F1129" s="35" t="s">
        <v>381</v>
      </c>
      <c r="G1129" s="9" t="s">
        <v>2611</v>
      </c>
      <c r="H1129" s="9" t="s">
        <v>2612</v>
      </c>
      <c r="I1129" s="9">
        <v>27</v>
      </c>
      <c r="J1129" s="35">
        <f>VALUE(COUNTIF(Validation!$A$2:$H$47,D1129))</f>
        <v>0</v>
      </c>
      <c r="K1129" s="361">
        <f>IF(OR(M1129="RFA",M1129="UFA",M1129="",M1129=0),0,M1129)</f>
        <v>7500000</v>
      </c>
      <c r="L1129" s="361">
        <f>IF(OR(N1129="RFA",N1129="UFA",N1129="",N1129=0),0,N1129)</f>
        <v>7500000</v>
      </c>
      <c r="M1129" s="358">
        <v>7500000</v>
      </c>
      <c r="N1129" s="358">
        <v>7500000</v>
      </c>
      <c r="O1129" s="358">
        <v>7500000</v>
      </c>
      <c r="P1129" s="358">
        <v>7500000</v>
      </c>
      <c r="Q1129" s="358" t="s">
        <v>7</v>
      </c>
      <c r="R1129" s="358">
        <v>0</v>
      </c>
      <c r="S1129" s="358">
        <v>0</v>
      </c>
      <c r="T1129" s="35">
        <f>COUNTIF(M1129:S1129,"&gt;0")</f>
        <v>4</v>
      </c>
      <c r="V1129">
        <f t="shared" si="51"/>
        <v>1</v>
      </c>
      <c r="W1129" s="35">
        <f t="shared" si="52"/>
        <v>0</v>
      </c>
      <c r="X1129">
        <f t="shared" si="53"/>
        <v>1</v>
      </c>
    </row>
    <row r="1130" spans="1:24" ht="15.75" x14ac:dyDescent="0.25">
      <c r="A1130" t="str">
        <f>B1130&amp;" "&amp;C1130</f>
        <v>Ryan O'Reilly</v>
      </c>
      <c r="B1130" t="str">
        <f>RIGHT(D1130,(LEN(D1130)-1)-SEARCH(",",D1130,1))</f>
        <v>Ryan</v>
      </c>
      <c r="C1130" t="str">
        <f>LEFT(D1130,SEARCH(",",D1130,1)-1)</f>
        <v>O'Reilly</v>
      </c>
      <c r="D1130" s="39" t="s">
        <v>2129</v>
      </c>
      <c r="E1130" s="30" t="s">
        <v>31</v>
      </c>
      <c r="F1130" s="35">
        <v>0</v>
      </c>
      <c r="G1130" s="9" t="s">
        <v>73</v>
      </c>
      <c r="H1130" s="9" t="s">
        <v>2612</v>
      </c>
      <c r="I1130" s="9">
        <v>28</v>
      </c>
      <c r="J1130" s="35">
        <f>VALUE(COUNTIF(Validation!$A$2:$H$47,D1130))</f>
        <v>0</v>
      </c>
      <c r="K1130" s="361">
        <f>IF(OR(M1130="RFA",M1130="UFA",M1130="",M1130=0),0,M1130)</f>
        <v>7500000</v>
      </c>
      <c r="L1130" s="361">
        <f>IF(OR(N1130="RFA",N1130="UFA",N1130="",N1130=0),0,N1130)</f>
        <v>7500000</v>
      </c>
      <c r="M1130" s="358">
        <v>7500000</v>
      </c>
      <c r="N1130" s="358">
        <v>7500000</v>
      </c>
      <c r="O1130" s="358">
        <v>7500000</v>
      </c>
      <c r="P1130" s="358">
        <v>7500000</v>
      </c>
      <c r="Q1130" s="358" t="s">
        <v>7</v>
      </c>
      <c r="R1130" s="358">
        <v>0</v>
      </c>
      <c r="S1130" s="358">
        <v>0</v>
      </c>
      <c r="T1130" s="35">
        <f>COUNTIF(M1130:S1130,"&gt;0")</f>
        <v>4</v>
      </c>
      <c r="V1130">
        <f t="shared" si="51"/>
        <v>1</v>
      </c>
      <c r="W1130" s="35">
        <f t="shared" si="52"/>
        <v>0</v>
      </c>
      <c r="X1130">
        <f t="shared" si="53"/>
        <v>1</v>
      </c>
    </row>
    <row r="1131" spans="1:24" ht="15.75" x14ac:dyDescent="0.25">
      <c r="A1131" t="str">
        <f>B1131&amp;" "&amp;C1131</f>
        <v>Alex Pietrangelo</v>
      </c>
      <c r="B1131" t="str">
        <f>RIGHT(D1131,(LEN(D1131)-1)-SEARCH(",",D1131,1))</f>
        <v>Alex</v>
      </c>
      <c r="C1131" t="str">
        <f>LEFT(D1131,SEARCH(",",D1131,1)-1)</f>
        <v>Pietrangelo</v>
      </c>
      <c r="D1131" s="39" t="s">
        <v>2957</v>
      </c>
      <c r="E1131" s="30" t="s">
        <v>31</v>
      </c>
      <c r="F1131" s="35" t="s">
        <v>381</v>
      </c>
      <c r="G1131" s="35" t="s">
        <v>2617</v>
      </c>
      <c r="H1131" s="35" t="s">
        <v>2612</v>
      </c>
      <c r="I1131" s="35">
        <v>29</v>
      </c>
      <c r="J1131" s="35">
        <f>VALUE(COUNTIF(Validation!$A$2:$H$47,D1131))</f>
        <v>0</v>
      </c>
      <c r="K1131" s="361">
        <f>IF(OR(M1131="RFA",M1131="UFA",M1131="",M1131=0),0,M1131)</f>
        <v>6500000</v>
      </c>
      <c r="L1131" s="361">
        <f>IF(OR(N1131="RFA",N1131="UFA",N1131="",N1131=0),0,N1131)</f>
        <v>0</v>
      </c>
      <c r="M1131" s="358">
        <v>6500000</v>
      </c>
      <c r="N1131" s="358" t="s">
        <v>7</v>
      </c>
      <c r="O1131" s="358">
        <v>0</v>
      </c>
      <c r="P1131" s="358">
        <v>0</v>
      </c>
      <c r="Q1131" s="358">
        <v>0</v>
      </c>
      <c r="R1131" s="358">
        <v>0</v>
      </c>
      <c r="S1131" s="358">
        <v>0</v>
      </c>
      <c r="T1131" s="35">
        <f>COUNTIF(M1131:S1131,"&gt;0")</f>
        <v>1</v>
      </c>
      <c r="V1131">
        <f t="shared" si="51"/>
        <v>1</v>
      </c>
      <c r="W1131" s="35">
        <f t="shared" si="52"/>
        <v>0</v>
      </c>
      <c r="X1131">
        <f t="shared" si="53"/>
        <v>0</v>
      </c>
    </row>
    <row r="1132" spans="1:24" ht="15.75" x14ac:dyDescent="0.25">
      <c r="A1132" t="str">
        <f>B1132&amp;" "&amp;C1132</f>
        <v>Alexander Steen</v>
      </c>
      <c r="B1132" t="str">
        <f>RIGHT(D1132,(LEN(D1132)-1)-SEARCH(",",D1132,1))</f>
        <v>Alexander</v>
      </c>
      <c r="C1132" t="str">
        <f>LEFT(D1132,SEARCH(",",D1132,1)-1)</f>
        <v>Steen</v>
      </c>
      <c r="D1132" s="39" t="s">
        <v>2958</v>
      </c>
      <c r="E1132" s="30" t="s">
        <v>31</v>
      </c>
      <c r="F1132" s="35" t="s">
        <v>381</v>
      </c>
      <c r="G1132" s="35" t="s">
        <v>2648</v>
      </c>
      <c r="H1132" s="35" t="s">
        <v>2612</v>
      </c>
      <c r="I1132" s="35">
        <v>35</v>
      </c>
      <c r="J1132" s="35">
        <f>VALUE(COUNTIF(Validation!$A$2:$H$47,D1132))</f>
        <v>0</v>
      </c>
      <c r="K1132" s="361">
        <f>IF(OR(M1132="RFA",M1132="UFA",M1132="",M1132=0),0,M1132)</f>
        <v>5750000</v>
      </c>
      <c r="L1132" s="361">
        <f>IF(OR(N1132="RFA",N1132="UFA",N1132="",N1132=0),0,N1132)</f>
        <v>5750000</v>
      </c>
      <c r="M1132" s="358">
        <v>5750000</v>
      </c>
      <c r="N1132" s="358">
        <v>5750000</v>
      </c>
      <c r="O1132" s="358" t="s">
        <v>7</v>
      </c>
      <c r="P1132" s="358">
        <v>0</v>
      </c>
      <c r="Q1132" s="358">
        <v>0</v>
      </c>
      <c r="R1132" s="358">
        <v>0</v>
      </c>
      <c r="S1132" s="358">
        <v>0</v>
      </c>
      <c r="T1132" s="35">
        <f>COUNTIF(M1132:S1132,"&gt;0")</f>
        <v>2</v>
      </c>
      <c r="V1132">
        <f t="shared" si="51"/>
        <v>1</v>
      </c>
      <c r="W1132" s="35">
        <f t="shared" si="52"/>
        <v>0</v>
      </c>
      <c r="X1132">
        <f t="shared" si="53"/>
        <v>1</v>
      </c>
    </row>
    <row r="1133" spans="1:24" ht="15.75" x14ac:dyDescent="0.25">
      <c r="A1133" t="str">
        <f>B1133&amp;" "&amp;C1133</f>
        <v>Colton Parayko</v>
      </c>
      <c r="B1133" t="str">
        <f>RIGHT(D1133,(LEN(D1133)-1)-SEARCH(",",D1133,1))</f>
        <v>Colton</v>
      </c>
      <c r="C1133" t="str">
        <f>LEFT(D1133,SEARCH(",",D1133,1)-1)</f>
        <v>Parayko</v>
      </c>
      <c r="D1133" s="39" t="s">
        <v>2138</v>
      </c>
      <c r="E1133" s="30" t="s">
        <v>31</v>
      </c>
      <c r="F1133" s="35">
        <v>0</v>
      </c>
      <c r="G1133" s="35" t="s">
        <v>2617</v>
      </c>
      <c r="H1133" s="35" t="s">
        <v>2612</v>
      </c>
      <c r="I1133" s="35">
        <v>26</v>
      </c>
      <c r="J1133" s="35">
        <f>VALUE(COUNTIF(Validation!$A$2:$H$47,D1133))</f>
        <v>0</v>
      </c>
      <c r="K1133" s="361">
        <f>IF(OR(M1133="RFA",M1133="UFA",M1133="",M1133=0),0,M1133)</f>
        <v>5500000</v>
      </c>
      <c r="L1133" s="361">
        <f>IF(OR(N1133="RFA",N1133="UFA",N1133="",N1133=0),0,N1133)</f>
        <v>5500000</v>
      </c>
      <c r="M1133" s="358">
        <v>5500000</v>
      </c>
      <c r="N1133" s="358">
        <v>5500000</v>
      </c>
      <c r="O1133" s="358">
        <v>5500000</v>
      </c>
      <c r="P1133" s="358" t="s">
        <v>7</v>
      </c>
      <c r="Q1133" s="358">
        <v>0</v>
      </c>
      <c r="R1133" s="358">
        <v>0</v>
      </c>
      <c r="S1133" s="358">
        <v>0</v>
      </c>
      <c r="T1133" s="35">
        <f>COUNTIF(M1133:S1133,"&gt;0")</f>
        <v>3</v>
      </c>
      <c r="V1133">
        <f t="shared" si="51"/>
        <v>1</v>
      </c>
      <c r="W1133" s="35">
        <f t="shared" si="52"/>
        <v>0</v>
      </c>
      <c r="X1133">
        <f t="shared" si="53"/>
        <v>1</v>
      </c>
    </row>
    <row r="1134" spans="1:24" ht="15.75" x14ac:dyDescent="0.25">
      <c r="A1134" t="str">
        <f>B1134&amp;" "&amp;C1134</f>
        <v>Jaden Schwartz</v>
      </c>
      <c r="B1134" t="str">
        <f>RIGHT(D1134,(LEN(D1134)-1)-SEARCH(",",D1134,1))</f>
        <v>Jaden</v>
      </c>
      <c r="C1134" t="str">
        <f>LEFT(D1134,SEARCH(",",D1134,1)-1)</f>
        <v>Schwartz</v>
      </c>
      <c r="D1134" s="39" t="s">
        <v>2130</v>
      </c>
      <c r="E1134" s="30" t="s">
        <v>31</v>
      </c>
      <c r="F1134" s="35" t="s">
        <v>390</v>
      </c>
      <c r="G1134" s="35" t="s">
        <v>2613</v>
      </c>
      <c r="H1134" s="35" t="s">
        <v>2612</v>
      </c>
      <c r="I1134" s="35">
        <v>27</v>
      </c>
      <c r="J1134" s="35">
        <f>VALUE(COUNTIF(Validation!$A$2:$H$47,D1134))</f>
        <v>0</v>
      </c>
      <c r="K1134" s="361">
        <f>IF(OR(M1134="RFA",M1134="UFA",M1134="",M1134=0),0,M1134)</f>
        <v>5350000</v>
      </c>
      <c r="L1134" s="361">
        <f>IF(OR(N1134="RFA",N1134="UFA",N1134="",N1134=0),0,N1134)</f>
        <v>5350000</v>
      </c>
      <c r="M1134" s="358">
        <v>5350000</v>
      </c>
      <c r="N1134" s="358">
        <v>5350000</v>
      </c>
      <c r="O1134" s="358" t="s">
        <v>7</v>
      </c>
      <c r="P1134" s="358">
        <v>0</v>
      </c>
      <c r="Q1134" s="358">
        <v>0</v>
      </c>
      <c r="R1134" s="358">
        <v>0</v>
      </c>
      <c r="S1134" s="358">
        <v>0</v>
      </c>
      <c r="T1134" s="35">
        <f>COUNTIF(M1134:S1134,"&gt;0")</f>
        <v>2</v>
      </c>
      <c r="V1134">
        <f t="shared" si="51"/>
        <v>1</v>
      </c>
      <c r="W1134" s="35">
        <f t="shared" si="52"/>
        <v>0</v>
      </c>
      <c r="X1134">
        <f t="shared" si="53"/>
        <v>1</v>
      </c>
    </row>
    <row r="1135" spans="1:24" ht="15.75" x14ac:dyDescent="0.25">
      <c r="A1135" t="str">
        <f>B1135&amp;" "&amp;C1135</f>
        <v>Brayden Schenn</v>
      </c>
      <c r="B1135" t="str">
        <f>RIGHT(D1135,(LEN(D1135)-1)-SEARCH(",",D1135,1))</f>
        <v>Brayden</v>
      </c>
      <c r="C1135" t="str">
        <f>LEFT(D1135,SEARCH(",",D1135,1)-1)</f>
        <v>Schenn</v>
      </c>
      <c r="D1135" s="39" t="s">
        <v>2131</v>
      </c>
      <c r="E1135" s="30" t="s">
        <v>31</v>
      </c>
      <c r="F1135" s="35">
        <v>0</v>
      </c>
      <c r="G1135" s="9" t="s">
        <v>2626</v>
      </c>
      <c r="H1135" s="9" t="s">
        <v>2612</v>
      </c>
      <c r="I1135" s="9">
        <v>27</v>
      </c>
      <c r="J1135" s="35">
        <f>VALUE(COUNTIF(Validation!$A$2:$H$47,D1135))</f>
        <v>0</v>
      </c>
      <c r="K1135" s="361">
        <f>IF(OR(M1135="RFA",M1135="UFA",M1135="",M1135=0),0,M1135)</f>
        <v>5125000</v>
      </c>
      <c r="L1135" s="361">
        <f>IF(OR(N1135="RFA",N1135="UFA",N1135="",N1135=0),0,N1135)</f>
        <v>0</v>
      </c>
      <c r="M1135" s="358">
        <v>5125000</v>
      </c>
      <c r="N1135" s="358" t="s">
        <v>7</v>
      </c>
      <c r="O1135" s="358">
        <v>0</v>
      </c>
      <c r="P1135" s="358">
        <v>0</v>
      </c>
      <c r="Q1135" s="358">
        <v>0</v>
      </c>
      <c r="R1135" s="358">
        <v>0</v>
      </c>
      <c r="S1135" s="358">
        <v>0</v>
      </c>
      <c r="T1135" s="35">
        <f>COUNTIF(M1135:S1135,"&gt;0")</f>
        <v>1</v>
      </c>
      <c r="V1135">
        <f t="shared" si="51"/>
        <v>1</v>
      </c>
      <c r="W1135" s="35">
        <f t="shared" si="52"/>
        <v>0</v>
      </c>
      <c r="X1135">
        <f t="shared" si="53"/>
        <v>0</v>
      </c>
    </row>
    <row r="1136" spans="1:24" ht="15.75" x14ac:dyDescent="0.25">
      <c r="A1136" t="str">
        <f>B1136&amp;" "&amp;C1136</f>
        <v>Tyler Bozak</v>
      </c>
      <c r="B1136" t="str">
        <f>RIGHT(D1136,(LEN(D1136)-1)-SEARCH(",",D1136,1))</f>
        <v>Tyler</v>
      </c>
      <c r="C1136" t="str">
        <f>LEFT(D1136,SEARCH(",",D1136,1)-1)</f>
        <v>Bozak</v>
      </c>
      <c r="D1136" s="39" t="s">
        <v>2132</v>
      </c>
      <c r="E1136" s="30" t="s">
        <v>31</v>
      </c>
      <c r="F1136" s="35" t="s">
        <v>390</v>
      </c>
      <c r="G1136" s="35" t="s">
        <v>73</v>
      </c>
      <c r="H1136" s="35" t="s">
        <v>2612</v>
      </c>
      <c r="I1136" s="35">
        <v>33</v>
      </c>
      <c r="J1136" s="35">
        <f>VALUE(COUNTIF(Validation!$A$2:$H$47,D1136))</f>
        <v>0</v>
      </c>
      <c r="K1136" s="361">
        <f>IF(OR(M1136="RFA",M1136="UFA",M1136="",M1136=0),0,M1136)</f>
        <v>5000000</v>
      </c>
      <c r="L1136" s="361">
        <f>IF(OR(N1136="RFA",N1136="UFA",N1136="",N1136=0),0,N1136)</f>
        <v>5000000</v>
      </c>
      <c r="M1136" s="358">
        <v>5000000</v>
      </c>
      <c r="N1136" s="358">
        <v>5000000</v>
      </c>
      <c r="O1136" s="358" t="s">
        <v>7</v>
      </c>
      <c r="P1136" s="358">
        <v>0</v>
      </c>
      <c r="Q1136" s="358">
        <v>0</v>
      </c>
      <c r="R1136" s="358">
        <v>0</v>
      </c>
      <c r="S1136" s="358">
        <v>0</v>
      </c>
      <c r="T1136" s="35">
        <f>COUNTIF(M1136:S1136,"&gt;0")</f>
        <v>2</v>
      </c>
      <c r="V1136">
        <f t="shared" si="51"/>
        <v>1</v>
      </c>
      <c r="W1136" s="35">
        <f t="shared" si="52"/>
        <v>0</v>
      </c>
      <c r="X1136">
        <f t="shared" si="53"/>
        <v>1</v>
      </c>
    </row>
    <row r="1137" spans="1:24" ht="15.75" x14ac:dyDescent="0.25">
      <c r="A1137" t="str">
        <f>B1137&amp;" "&amp;C1137</f>
        <v>Jake Allen</v>
      </c>
      <c r="B1137" t="str">
        <f>RIGHT(D1137,(LEN(D1137)-1)-SEARCH(",",D1137,1))</f>
        <v>Jake</v>
      </c>
      <c r="C1137" t="str">
        <f>LEFT(D1137,SEARCH(",",D1137,1)-1)</f>
        <v>Allen</v>
      </c>
      <c r="D1137" s="39" t="s">
        <v>2145</v>
      </c>
      <c r="E1137" s="30" t="s">
        <v>31</v>
      </c>
      <c r="F1137" s="35">
        <v>0</v>
      </c>
      <c r="G1137" s="9" t="s">
        <v>128</v>
      </c>
      <c r="H1137" s="9" t="s">
        <v>2612</v>
      </c>
      <c r="I1137" s="9">
        <v>28</v>
      </c>
      <c r="J1137" s="35">
        <f>VALUE(COUNTIF(Validation!$A$2:$H$47,D1137))</f>
        <v>0</v>
      </c>
      <c r="K1137" s="361">
        <f>IF(OR(M1137="RFA",M1137="UFA",M1137="",M1137=0),0,M1137)</f>
        <v>4350000</v>
      </c>
      <c r="L1137" s="361">
        <f>IF(OR(N1137="RFA",N1137="UFA",N1137="",N1137=0),0,N1137)</f>
        <v>4350000</v>
      </c>
      <c r="M1137" s="358">
        <v>4350000</v>
      </c>
      <c r="N1137" s="358">
        <v>4350000</v>
      </c>
      <c r="O1137" s="358" t="s">
        <v>7</v>
      </c>
      <c r="P1137" s="358">
        <v>0</v>
      </c>
      <c r="Q1137" s="358">
        <v>0</v>
      </c>
      <c r="R1137" s="358">
        <v>0</v>
      </c>
      <c r="S1137" s="358">
        <v>0</v>
      </c>
      <c r="T1137" s="35">
        <f>COUNTIF(M1137:S1137,"&gt;0")</f>
        <v>2</v>
      </c>
      <c r="V1137">
        <f t="shared" si="51"/>
        <v>1</v>
      </c>
      <c r="W1137" s="35">
        <f t="shared" si="52"/>
        <v>0</v>
      </c>
      <c r="X1137">
        <f t="shared" si="53"/>
        <v>1</v>
      </c>
    </row>
    <row r="1138" spans="1:24" ht="15.75" x14ac:dyDescent="0.25">
      <c r="A1138" t="str">
        <f>B1138&amp;" "&amp;C1138</f>
        <v>David Perron</v>
      </c>
      <c r="B1138" t="str">
        <f>RIGHT(D1138,(LEN(D1138)-1)-SEARCH(",",D1138,1))</f>
        <v>David</v>
      </c>
      <c r="C1138" t="str">
        <f>LEFT(D1138,SEARCH(",",D1138,1)-1)</f>
        <v>Perron</v>
      </c>
      <c r="D1138" s="39" t="s">
        <v>2133</v>
      </c>
      <c r="E1138" s="30" t="s">
        <v>31</v>
      </c>
      <c r="F1138" s="35" t="s">
        <v>390</v>
      </c>
      <c r="G1138" s="35" t="s">
        <v>2614</v>
      </c>
      <c r="H1138" s="35" t="s">
        <v>2612</v>
      </c>
      <c r="I1138" s="35">
        <v>31</v>
      </c>
      <c r="J1138" s="35">
        <f>VALUE(COUNTIF(Validation!$A$2:$H$47,D1138))</f>
        <v>0</v>
      </c>
      <c r="K1138" s="361">
        <f>IF(OR(M1138="RFA",M1138="UFA",M1138="",M1138=0),0,M1138)</f>
        <v>4000000</v>
      </c>
      <c r="L1138" s="361">
        <f>IF(OR(N1138="RFA",N1138="UFA",N1138="",N1138=0),0,N1138)</f>
        <v>4000000</v>
      </c>
      <c r="M1138" s="358">
        <v>4000000</v>
      </c>
      <c r="N1138" s="358">
        <v>4000000</v>
      </c>
      <c r="O1138" s="358">
        <v>4000000</v>
      </c>
      <c r="P1138" s="358" t="s">
        <v>7</v>
      </c>
      <c r="Q1138" s="358">
        <v>0</v>
      </c>
      <c r="R1138" s="358">
        <v>0</v>
      </c>
      <c r="S1138" s="358">
        <v>0</v>
      </c>
      <c r="T1138" s="35">
        <f>COUNTIF(M1138:S1138,"&gt;0")</f>
        <v>3</v>
      </c>
      <c r="V1138">
        <f t="shared" si="51"/>
        <v>1</v>
      </c>
      <c r="W1138" s="35">
        <f t="shared" si="52"/>
        <v>0</v>
      </c>
      <c r="X1138">
        <f t="shared" si="53"/>
        <v>1</v>
      </c>
    </row>
    <row r="1139" spans="1:24" ht="15.75" x14ac:dyDescent="0.25">
      <c r="A1139" t="str">
        <f>B1139&amp;" "&amp;C1139</f>
        <v>Jay Bouwmeester</v>
      </c>
      <c r="B1139" t="str">
        <f>RIGHT(D1139,(LEN(D1139)-1)-SEARCH(",",D1139,1))</f>
        <v>Jay</v>
      </c>
      <c r="C1139" t="str">
        <f>LEFT(D1139,SEARCH(",",D1139,1)-1)</f>
        <v>Bouwmeester</v>
      </c>
      <c r="D1139" s="39" t="s">
        <v>2139</v>
      </c>
      <c r="E1139" s="30" t="s">
        <v>31</v>
      </c>
      <c r="F1139" s="35" t="s">
        <v>2706</v>
      </c>
      <c r="G1139" s="35" t="s">
        <v>2618</v>
      </c>
      <c r="H1139" s="35" t="s">
        <v>2612</v>
      </c>
      <c r="I1139" s="35">
        <v>35</v>
      </c>
      <c r="J1139" s="35">
        <f>VALUE(COUNTIF(Validation!$A$2:$H$47,D1139))</f>
        <v>0</v>
      </c>
      <c r="K1139" s="361">
        <f>IF(OR(M1139="RFA",M1139="UFA",M1139="",M1139=0),0,M1139)</f>
        <v>3500000</v>
      </c>
      <c r="L1139" s="361">
        <f>IF(OR(N1139="RFA",N1139="UFA",N1139="",N1139=0),0,N1139)</f>
        <v>0</v>
      </c>
      <c r="M1139" s="358">
        <v>3500000</v>
      </c>
      <c r="N1139" s="358" t="s">
        <v>7</v>
      </c>
      <c r="O1139" s="358">
        <v>0</v>
      </c>
      <c r="P1139" s="358">
        <v>0</v>
      </c>
      <c r="Q1139" s="358">
        <v>0</v>
      </c>
      <c r="R1139" s="358">
        <v>0</v>
      </c>
      <c r="S1139" s="358">
        <v>0</v>
      </c>
      <c r="T1139" s="35">
        <f>COUNTIF(M1139:S1139,"&gt;0")</f>
        <v>1</v>
      </c>
      <c r="V1139">
        <f t="shared" si="51"/>
        <v>1</v>
      </c>
      <c r="W1139" s="35">
        <f t="shared" si="52"/>
        <v>0</v>
      </c>
      <c r="X1139">
        <f t="shared" si="53"/>
        <v>0</v>
      </c>
    </row>
    <row r="1140" spans="1:24" ht="15.75" x14ac:dyDescent="0.25">
      <c r="A1140" t="str">
        <f>B1140&amp;" "&amp;C1140</f>
        <v>Carl Gunnarsson</v>
      </c>
      <c r="B1140" t="str">
        <f>RIGHT(D1140,(LEN(D1140)-1)-SEARCH(",",D1140,1))</f>
        <v>Carl</v>
      </c>
      <c r="C1140" t="str">
        <f>LEFT(D1140,SEARCH(",",D1140,1)-1)</f>
        <v>Gunnarsson</v>
      </c>
      <c r="D1140" s="39" t="s">
        <v>2141</v>
      </c>
      <c r="E1140" s="30" t="s">
        <v>31</v>
      </c>
      <c r="F1140" s="35" t="s">
        <v>390</v>
      </c>
      <c r="G1140" s="35" t="s">
        <v>2618</v>
      </c>
      <c r="H1140" s="35" t="s">
        <v>2612</v>
      </c>
      <c r="I1140" s="35">
        <v>32</v>
      </c>
      <c r="J1140" s="35">
        <f>VALUE(COUNTIF(Validation!$A$2:$H$47,D1140))</f>
        <v>0</v>
      </c>
      <c r="K1140" s="361">
        <f>IF(OR(M1140="RFA",M1140="UFA",M1140="",M1140=0),0,M1140)</f>
        <v>1750000</v>
      </c>
      <c r="L1140" s="361">
        <f>IF(OR(N1140="RFA",N1140="UFA",N1140="",N1140=0),0,N1140)</f>
        <v>1750000</v>
      </c>
      <c r="M1140" s="358">
        <v>1750000</v>
      </c>
      <c r="N1140" s="358">
        <v>1750000</v>
      </c>
      <c r="O1140" s="358" t="s">
        <v>7</v>
      </c>
      <c r="P1140" s="358">
        <v>0</v>
      </c>
      <c r="Q1140" s="358">
        <v>0</v>
      </c>
      <c r="R1140" s="358">
        <v>0</v>
      </c>
      <c r="S1140" s="358">
        <v>0</v>
      </c>
      <c r="T1140" s="35">
        <f>COUNTIF(M1140:S1140,"&gt;0")</f>
        <v>2</v>
      </c>
      <c r="V1140">
        <f t="shared" si="51"/>
        <v>1</v>
      </c>
      <c r="W1140" s="35">
        <f t="shared" si="52"/>
        <v>0</v>
      </c>
      <c r="X1140">
        <f t="shared" si="53"/>
        <v>1</v>
      </c>
    </row>
    <row r="1141" spans="1:24" ht="15.75" x14ac:dyDescent="0.25">
      <c r="A1141" t="str">
        <f>B1141&amp;" "&amp;C1141</f>
        <v>Robert Bortuzzo</v>
      </c>
      <c r="B1141" t="str">
        <f>RIGHT(D1141,(LEN(D1141)-1)-SEARCH(",",D1141,1))</f>
        <v>Robert</v>
      </c>
      <c r="C1141" t="str">
        <f>LEFT(D1141,SEARCH(",",D1141,1)-1)</f>
        <v>Bortuzzo</v>
      </c>
      <c r="D1141" s="39" t="s">
        <v>2142</v>
      </c>
      <c r="E1141" s="30" t="s">
        <v>31</v>
      </c>
      <c r="F1141" s="35">
        <v>0</v>
      </c>
      <c r="G1141" s="35" t="s">
        <v>2617</v>
      </c>
      <c r="H1141" s="35" t="s">
        <v>2612</v>
      </c>
      <c r="I1141" s="35">
        <v>30</v>
      </c>
      <c r="J1141" s="35">
        <f>VALUE(COUNTIF(Validation!$A$2:$H$47,D1141))</f>
        <v>0</v>
      </c>
      <c r="K1141" s="361">
        <f>IF(OR(M1141="RFA",M1141="UFA",M1141="",M1141=0),0,M1141)</f>
        <v>1375000</v>
      </c>
      <c r="L1141" s="361">
        <f>IF(OR(N1141="RFA",N1141="UFA",N1141="",N1141=0),0,N1141)</f>
        <v>1375000</v>
      </c>
      <c r="M1141" s="358">
        <v>1375000</v>
      </c>
      <c r="N1141" s="358">
        <v>1375000</v>
      </c>
      <c r="O1141" s="358">
        <v>1375000</v>
      </c>
      <c r="P1141" s="358" t="s">
        <v>7</v>
      </c>
      <c r="Q1141" s="358">
        <v>0</v>
      </c>
      <c r="R1141" s="358">
        <v>0</v>
      </c>
      <c r="S1141" s="358">
        <v>0</v>
      </c>
      <c r="T1141" s="35">
        <f>COUNTIF(M1141:S1141,"&gt;0")</f>
        <v>3</v>
      </c>
      <c r="V1141">
        <f t="shared" si="51"/>
        <v>1</v>
      </c>
      <c r="W1141" s="35">
        <f t="shared" si="52"/>
        <v>0</v>
      </c>
      <c r="X1141">
        <f t="shared" si="53"/>
        <v>1</v>
      </c>
    </row>
    <row r="1142" spans="1:24" ht="15.75" x14ac:dyDescent="0.25">
      <c r="A1142" t="str">
        <f>B1142&amp;" "&amp;C1142</f>
        <v>Robert Thomas</v>
      </c>
      <c r="B1142" t="str">
        <f>RIGHT(D1142,(LEN(D1142)-1)-SEARCH(",",D1142,1))</f>
        <v>Robert</v>
      </c>
      <c r="C1142" t="str">
        <f>LEFT(D1142,SEARCH(",",D1142,1)-1)</f>
        <v>Thomas</v>
      </c>
      <c r="D1142" s="39" t="s">
        <v>2151</v>
      </c>
      <c r="E1142" s="30" t="s">
        <v>31</v>
      </c>
      <c r="F1142" s="35" t="s">
        <v>395</v>
      </c>
      <c r="G1142" s="35" t="s">
        <v>2627</v>
      </c>
      <c r="H1142" s="35" t="s">
        <v>2612</v>
      </c>
      <c r="I1142" s="35">
        <v>20</v>
      </c>
      <c r="J1142" s="35">
        <f>VALUE(COUNTIF(Validation!$A$2:$H$47,D1142))</f>
        <v>0</v>
      </c>
      <c r="K1142" s="361">
        <f>IF(OR(M1142="RFA",M1142="UFA",M1142="",M1142=0),0,M1142)</f>
        <v>1177500</v>
      </c>
      <c r="L1142" s="361">
        <f>IF(OR(N1142="RFA",N1142="UFA",N1142="",N1142=0),0,N1142)</f>
        <v>1177500</v>
      </c>
      <c r="M1142" s="358">
        <v>1177500</v>
      </c>
      <c r="N1142" s="358">
        <v>1177500</v>
      </c>
      <c r="O1142" s="358" t="s">
        <v>8</v>
      </c>
      <c r="P1142" s="358">
        <v>0</v>
      </c>
      <c r="Q1142" s="358">
        <v>0</v>
      </c>
      <c r="R1142" s="358">
        <v>0</v>
      </c>
      <c r="S1142" s="358">
        <v>0</v>
      </c>
      <c r="T1142" s="35">
        <f>COUNTIF(M1142:S1142,"&gt;0")</f>
        <v>2</v>
      </c>
      <c r="V1142">
        <f t="shared" si="51"/>
        <v>1</v>
      </c>
      <c r="W1142" s="35">
        <f t="shared" si="52"/>
        <v>1</v>
      </c>
      <c r="X1142">
        <f t="shared" si="53"/>
        <v>1</v>
      </c>
    </row>
    <row r="1143" spans="1:24" ht="15.75" x14ac:dyDescent="0.25">
      <c r="A1143" t="str">
        <f>B1143&amp;" "&amp;C1143</f>
        <v>Dominik Bokk</v>
      </c>
      <c r="B1143" t="str">
        <f>RIGHT(D1143,(LEN(D1143)-1)-SEARCH(",",D1143,1))</f>
        <v>Dominik</v>
      </c>
      <c r="C1143" t="str">
        <f>LEFT(D1143,SEARCH(",",D1143,1)-1)</f>
        <v>Bokk</v>
      </c>
      <c r="D1143" s="39" t="s">
        <v>2148</v>
      </c>
      <c r="E1143" s="30" t="s">
        <v>31</v>
      </c>
      <c r="F1143" s="35" t="s">
        <v>395</v>
      </c>
      <c r="G1143" s="35" t="s">
        <v>2615</v>
      </c>
      <c r="H1143" s="35" t="s">
        <v>2619</v>
      </c>
      <c r="I1143" s="35">
        <v>19</v>
      </c>
      <c r="J1143" s="35">
        <f>VALUE(COUNTIF(Validation!$A$2:$H$47,D1143))</f>
        <v>0</v>
      </c>
      <c r="K1143" s="361">
        <f>IF(OR(M1143="RFA",M1143="UFA",M1143="",M1143=0),0,M1143)</f>
        <v>1106667</v>
      </c>
      <c r="L1143" s="361">
        <f>IF(OR(N1143="RFA",N1143="UFA",N1143="",N1143=0),0,N1143)</f>
        <v>1106667</v>
      </c>
      <c r="M1143" s="358">
        <v>1106667</v>
      </c>
      <c r="N1143" s="358">
        <v>1106667</v>
      </c>
      <c r="O1143" s="358">
        <v>1106667</v>
      </c>
      <c r="P1143" s="358" t="s">
        <v>8</v>
      </c>
      <c r="Q1143" s="358">
        <v>0</v>
      </c>
      <c r="R1143" s="358">
        <v>0</v>
      </c>
      <c r="S1143" s="358">
        <v>0</v>
      </c>
      <c r="T1143" s="35">
        <f>COUNTIF(M1143:S1143,"&gt;0")</f>
        <v>3</v>
      </c>
      <c r="V1143">
        <f t="shared" si="51"/>
        <v>1</v>
      </c>
      <c r="W1143" s="35">
        <f t="shared" si="52"/>
        <v>1</v>
      </c>
      <c r="X1143">
        <f t="shared" si="53"/>
        <v>1</v>
      </c>
    </row>
    <row r="1144" spans="1:24" ht="15.75" x14ac:dyDescent="0.25">
      <c r="A1144" t="str">
        <f>B1144&amp;" "&amp;C1144</f>
        <v>Klim Kostin</v>
      </c>
      <c r="B1144" t="str">
        <f>RIGHT(D1144,(LEN(D1144)-1)-SEARCH(",",D1144,1))</f>
        <v>Klim</v>
      </c>
      <c r="C1144" t="str">
        <f>LEFT(D1144,SEARCH(",",D1144,1)-1)</f>
        <v>Kostin</v>
      </c>
      <c r="D1144" s="39" t="s">
        <v>2150</v>
      </c>
      <c r="E1144" s="30" t="s">
        <v>31</v>
      </c>
      <c r="F1144" s="35" t="s">
        <v>395</v>
      </c>
      <c r="G1144" s="35" t="s">
        <v>2611</v>
      </c>
      <c r="H1144" s="35" t="s">
        <v>2619</v>
      </c>
      <c r="I1144" s="35">
        <v>20</v>
      </c>
      <c r="J1144" s="35">
        <f>VALUE(COUNTIF(Validation!$A$2:$H$47,D1144))</f>
        <v>0</v>
      </c>
      <c r="K1144" s="361">
        <f>IF(OR(M1144="RFA",M1144="UFA",M1144="",M1144=0),0,M1144)</f>
        <v>1075833</v>
      </c>
      <c r="L1144" s="361">
        <f>IF(OR(N1144="RFA",N1144="UFA",N1144="",N1144=0),0,N1144)</f>
        <v>1075833</v>
      </c>
      <c r="M1144" s="358">
        <v>1075833</v>
      </c>
      <c r="N1144" s="358">
        <v>1075833</v>
      </c>
      <c r="O1144" s="358">
        <v>1075833</v>
      </c>
      <c r="P1144" s="358" t="s">
        <v>8</v>
      </c>
      <c r="Q1144" s="358">
        <v>0</v>
      </c>
      <c r="R1144" s="358">
        <v>0</v>
      </c>
      <c r="S1144" s="358">
        <v>0</v>
      </c>
      <c r="T1144" s="35">
        <f>COUNTIF(M1144:S1144,"&gt;0")</f>
        <v>3</v>
      </c>
      <c r="V1144">
        <f t="shared" si="51"/>
        <v>1</v>
      </c>
      <c r="W1144" s="35">
        <f t="shared" si="52"/>
        <v>1</v>
      </c>
      <c r="X1144">
        <f t="shared" si="53"/>
        <v>1</v>
      </c>
    </row>
    <row r="1145" spans="1:24" ht="15.75" x14ac:dyDescent="0.25">
      <c r="A1145" t="str">
        <f>B1145&amp;" "&amp;C1145</f>
        <v>Erik Foley</v>
      </c>
      <c r="B1145" t="str">
        <f>RIGHT(D1145,(LEN(D1145)-1)-SEARCH(",",D1145,1))</f>
        <v>Erik</v>
      </c>
      <c r="C1145" t="str">
        <f>LEFT(D1145,SEARCH(",",D1145,1)-1)</f>
        <v>Foley</v>
      </c>
      <c r="D1145" s="39" t="s">
        <v>2149</v>
      </c>
      <c r="E1145" s="30" t="s">
        <v>31</v>
      </c>
      <c r="F1145" s="35" t="s">
        <v>395</v>
      </c>
      <c r="G1145" s="35" t="s">
        <v>2613</v>
      </c>
      <c r="H1145" s="35" t="s">
        <v>2619</v>
      </c>
      <c r="I1145" s="35">
        <v>22</v>
      </c>
      <c r="J1145" s="35">
        <f>VALUE(COUNTIF(Validation!$A$2:$H$47,D1145))</f>
        <v>0</v>
      </c>
      <c r="K1145" s="361">
        <f>IF(OR(M1145="RFA",M1145="UFA",M1145="",M1145=0),0,M1145)</f>
        <v>925000</v>
      </c>
      <c r="L1145" s="361">
        <f>IF(OR(N1145="RFA",N1145="UFA",N1145="",N1145=0),0,N1145)</f>
        <v>925000</v>
      </c>
      <c r="M1145" s="358">
        <v>925000</v>
      </c>
      <c r="N1145" s="358">
        <v>925000</v>
      </c>
      <c r="O1145" s="358" t="s">
        <v>8</v>
      </c>
      <c r="P1145" s="358">
        <v>0</v>
      </c>
      <c r="Q1145" s="358">
        <v>0</v>
      </c>
      <c r="R1145" s="358">
        <v>0</v>
      </c>
      <c r="S1145" s="358">
        <v>0</v>
      </c>
      <c r="T1145" s="35">
        <f>COUNTIF(M1145:S1145,"&gt;0")</f>
        <v>2</v>
      </c>
      <c r="V1145">
        <f t="shared" si="51"/>
        <v>1</v>
      </c>
      <c r="W1145" s="35">
        <f t="shared" si="52"/>
        <v>1</v>
      </c>
      <c r="X1145">
        <f t="shared" si="53"/>
        <v>1</v>
      </c>
    </row>
    <row r="1146" spans="1:24" ht="15.75" x14ac:dyDescent="0.25">
      <c r="A1146" t="str">
        <f>B1146&amp;" "&amp;C1146</f>
        <v>Jake Walman</v>
      </c>
      <c r="B1146" t="str">
        <f>RIGHT(D1146,(LEN(D1146)-1)-SEARCH(",",D1146,1))</f>
        <v>Jake</v>
      </c>
      <c r="C1146" t="str">
        <f>LEFT(D1146,SEARCH(",",D1146,1)-1)</f>
        <v>Walman</v>
      </c>
      <c r="D1146" s="39" t="s">
        <v>2147</v>
      </c>
      <c r="E1146" s="30" t="s">
        <v>31</v>
      </c>
      <c r="F1146" s="35" t="s">
        <v>395</v>
      </c>
      <c r="G1146" s="35" t="s">
        <v>2618</v>
      </c>
      <c r="H1146" s="35" t="s">
        <v>2619</v>
      </c>
      <c r="I1146" s="35">
        <v>23</v>
      </c>
      <c r="J1146" s="35">
        <f>VALUE(COUNTIF(Validation!$A$2:$H$47,D1146))</f>
        <v>0</v>
      </c>
      <c r="K1146" s="361">
        <f>IF(OR(M1146="RFA",M1146="UFA",M1146="",M1146=0),0,M1146)</f>
        <v>925000</v>
      </c>
      <c r="L1146" s="361">
        <f>IF(OR(N1146="RFA",N1146="UFA",N1146="",N1146=0),0,N1146)</f>
        <v>0</v>
      </c>
      <c r="M1146" s="358">
        <v>925000</v>
      </c>
      <c r="N1146" s="358" t="s">
        <v>8</v>
      </c>
      <c r="O1146" s="358">
        <v>0</v>
      </c>
      <c r="P1146" s="358">
        <v>0</v>
      </c>
      <c r="Q1146" s="358">
        <v>0</v>
      </c>
      <c r="R1146" s="358">
        <v>0</v>
      </c>
      <c r="S1146" s="358">
        <v>0</v>
      </c>
      <c r="T1146" s="35">
        <f>COUNTIF(M1146:S1146,"&gt;0")</f>
        <v>1</v>
      </c>
      <c r="V1146">
        <f t="shared" si="51"/>
        <v>1</v>
      </c>
      <c r="W1146" s="35">
        <f t="shared" si="52"/>
        <v>1</v>
      </c>
      <c r="X1146">
        <f t="shared" si="53"/>
        <v>0</v>
      </c>
    </row>
    <row r="1147" spans="1:24" ht="15.75" x14ac:dyDescent="0.25">
      <c r="A1147" t="str">
        <f>B1147&amp;" "&amp;C1147</f>
        <v>Niko Mikkola</v>
      </c>
      <c r="B1147" t="str">
        <f>RIGHT(D1147,(LEN(D1147)-1)-SEARCH(",",D1147,1))</f>
        <v>Niko</v>
      </c>
      <c r="C1147" t="str">
        <f>LEFT(D1147,SEARCH(",",D1147,1)-1)</f>
        <v>Mikkola</v>
      </c>
      <c r="D1147" s="39" t="s">
        <v>2154</v>
      </c>
      <c r="E1147" s="30" t="s">
        <v>31</v>
      </c>
      <c r="F1147" s="35" t="s">
        <v>395</v>
      </c>
      <c r="G1147" s="35" t="s">
        <v>2618</v>
      </c>
      <c r="H1147" s="35" t="s">
        <v>2619</v>
      </c>
      <c r="I1147" s="35">
        <v>23</v>
      </c>
      <c r="J1147" s="35">
        <f>VALUE(COUNTIF(Validation!$A$2:$H$47,D1147))</f>
        <v>0</v>
      </c>
      <c r="K1147" s="361">
        <f>IF(OR(M1147="RFA",M1147="UFA",M1147="",M1147=0),0,M1147)</f>
        <v>925000</v>
      </c>
      <c r="L1147" s="361">
        <f>IF(OR(N1147="RFA",N1147="UFA",N1147="",N1147=0),0,N1147)</f>
        <v>0</v>
      </c>
      <c r="M1147" s="358">
        <v>925000</v>
      </c>
      <c r="N1147" s="358" t="s">
        <v>8</v>
      </c>
      <c r="O1147" s="358">
        <v>0</v>
      </c>
      <c r="P1147" s="358">
        <v>0</v>
      </c>
      <c r="Q1147" s="358">
        <v>0</v>
      </c>
      <c r="R1147" s="358">
        <v>0</v>
      </c>
      <c r="S1147" s="358">
        <v>0</v>
      </c>
      <c r="T1147" s="35">
        <f>COUNTIF(M1147:S1147,"&gt;0")</f>
        <v>1</v>
      </c>
      <c r="V1147">
        <f t="shared" si="51"/>
        <v>1</v>
      </c>
      <c r="W1147" s="35">
        <f t="shared" si="52"/>
        <v>1</v>
      </c>
      <c r="X1147">
        <f t="shared" si="53"/>
        <v>0</v>
      </c>
    </row>
    <row r="1148" spans="1:24" ht="15.75" x14ac:dyDescent="0.25">
      <c r="A1148" t="str">
        <f>B1148&amp;" "&amp;C1148</f>
        <v>Joel Hofer</v>
      </c>
      <c r="B1148" t="str">
        <f>RIGHT(D1148,(LEN(D1148)-1)-SEARCH(",",D1148,1))</f>
        <v>Joel</v>
      </c>
      <c r="C1148" t="str">
        <f>LEFT(D1148,SEARCH(",",D1148,1)-1)</f>
        <v>Hofer</v>
      </c>
      <c r="D1148" s="39" t="s">
        <v>2842</v>
      </c>
      <c r="E1148" s="30" t="s">
        <v>31</v>
      </c>
      <c r="F1148" s="35" t="s">
        <v>395</v>
      </c>
      <c r="G1148" s="35" t="s">
        <v>128</v>
      </c>
      <c r="H1148" s="35" t="s">
        <v>2619</v>
      </c>
      <c r="I1148" s="35">
        <v>18</v>
      </c>
      <c r="J1148" s="35">
        <f>VALUE(COUNTIF(Validation!$A$2:$H$47,D1148))</f>
        <v>0</v>
      </c>
      <c r="K1148" s="361">
        <f>IF(OR(M1148="RFA",M1148="UFA",M1148="",M1148=0),0,M1148)</f>
        <v>925000</v>
      </c>
      <c r="L1148" s="361">
        <f>IF(OR(N1148="RFA",N1148="UFA",N1148="",N1148=0),0,N1148)</f>
        <v>925000</v>
      </c>
      <c r="M1148" s="358">
        <v>925000</v>
      </c>
      <c r="N1148" s="358">
        <v>925000</v>
      </c>
      <c r="O1148" s="358">
        <v>925000</v>
      </c>
      <c r="P1148" s="358" t="s">
        <v>8</v>
      </c>
      <c r="Q1148" s="358">
        <v>0</v>
      </c>
      <c r="R1148" s="358">
        <v>0</v>
      </c>
      <c r="S1148" s="358">
        <v>0</v>
      </c>
      <c r="T1148" s="35">
        <f>COUNTIF(M1148:S1148,"&gt;0")</f>
        <v>3</v>
      </c>
      <c r="V1148">
        <f t="shared" si="51"/>
        <v>1</v>
      </c>
      <c r="W1148" s="35">
        <f t="shared" si="52"/>
        <v>1</v>
      </c>
      <c r="X1148">
        <f t="shared" si="53"/>
        <v>1</v>
      </c>
    </row>
    <row r="1149" spans="1:24" ht="15.75" x14ac:dyDescent="0.25">
      <c r="A1149" t="str">
        <f>B1149&amp;" "&amp;C1149</f>
        <v>Evan Fitzpatrick</v>
      </c>
      <c r="B1149" t="str">
        <f>RIGHT(D1149,(LEN(D1149)-1)-SEARCH(",",D1149,1))</f>
        <v>Evan</v>
      </c>
      <c r="C1149" t="str">
        <f>LEFT(D1149,SEARCH(",",D1149,1)-1)</f>
        <v>Fitzpatrick</v>
      </c>
      <c r="D1149" s="39" t="s">
        <v>2156</v>
      </c>
      <c r="E1149" s="30" t="s">
        <v>31</v>
      </c>
      <c r="F1149" s="35" t="s">
        <v>395</v>
      </c>
      <c r="G1149" s="35" t="s">
        <v>128</v>
      </c>
      <c r="H1149" s="35" t="s">
        <v>2619</v>
      </c>
      <c r="I1149" s="35">
        <v>21</v>
      </c>
      <c r="J1149" s="35">
        <f>VALUE(COUNTIF(Validation!$A$2:$H$47,D1149))</f>
        <v>0</v>
      </c>
      <c r="K1149" s="361">
        <f>IF(OR(M1149="RFA",M1149="UFA",M1149="",M1149=0),0,M1149)</f>
        <v>910833</v>
      </c>
      <c r="L1149" s="361">
        <f>IF(OR(N1149="RFA",N1149="UFA",N1149="",N1149=0),0,N1149)</f>
        <v>910833</v>
      </c>
      <c r="M1149" s="358">
        <v>910833</v>
      </c>
      <c r="N1149" s="358">
        <v>910833</v>
      </c>
      <c r="O1149" s="358" t="s">
        <v>8</v>
      </c>
      <c r="P1149" s="358">
        <v>0</v>
      </c>
      <c r="Q1149" s="358">
        <v>0</v>
      </c>
      <c r="R1149" s="358">
        <v>0</v>
      </c>
      <c r="S1149" s="358">
        <v>0</v>
      </c>
      <c r="T1149" s="35">
        <f>COUNTIF(M1149:S1149,"&gt;0")</f>
        <v>2</v>
      </c>
      <c r="V1149">
        <f t="shared" si="51"/>
        <v>1</v>
      </c>
      <c r="W1149" s="35">
        <f t="shared" si="52"/>
        <v>1</v>
      </c>
      <c r="X1149">
        <f t="shared" si="53"/>
        <v>1</v>
      </c>
    </row>
    <row r="1150" spans="1:24" ht="15.75" x14ac:dyDescent="0.25">
      <c r="A1150" t="str">
        <f>B1150&amp;" "&amp;C1150</f>
        <v>Vince Dunn</v>
      </c>
      <c r="B1150" t="str">
        <f>RIGHT(D1150,(LEN(D1150)-1)-SEARCH(",",D1150,1))</f>
        <v>Vince</v>
      </c>
      <c r="C1150" t="str">
        <f>LEFT(D1150,SEARCH(",",D1150,1)-1)</f>
        <v>Dunn</v>
      </c>
      <c r="D1150" s="39" t="s">
        <v>2143</v>
      </c>
      <c r="E1150" s="30" t="s">
        <v>31</v>
      </c>
      <c r="F1150" s="35" t="s">
        <v>412</v>
      </c>
      <c r="G1150" s="35" t="s">
        <v>2618</v>
      </c>
      <c r="H1150" s="35" t="s">
        <v>2612</v>
      </c>
      <c r="I1150" s="35">
        <v>22</v>
      </c>
      <c r="J1150" s="35">
        <f>VALUE(COUNTIF(Validation!$A$2:$H$47,D1150))</f>
        <v>0</v>
      </c>
      <c r="K1150" s="361">
        <f>IF(OR(M1150="RFA",M1150="UFA",M1150="",M1150=0),0,M1150)</f>
        <v>888333</v>
      </c>
      <c r="L1150" s="361">
        <f>IF(OR(N1150="RFA",N1150="UFA",N1150="",N1150=0),0,N1150)</f>
        <v>0</v>
      </c>
      <c r="M1150" s="358">
        <v>888333</v>
      </c>
      <c r="N1150" s="358" t="s">
        <v>8</v>
      </c>
      <c r="O1150" s="358">
        <v>0</v>
      </c>
      <c r="P1150" s="358">
        <v>0</v>
      </c>
      <c r="Q1150" s="358">
        <v>0</v>
      </c>
      <c r="R1150" s="358">
        <v>0</v>
      </c>
      <c r="S1150" s="358">
        <v>0</v>
      </c>
      <c r="T1150" s="35">
        <f>COUNTIF(M1150:S1150,"&gt;0")</f>
        <v>1</v>
      </c>
      <c r="V1150">
        <f t="shared" si="51"/>
        <v>1</v>
      </c>
      <c r="W1150" s="35">
        <f t="shared" si="52"/>
        <v>1</v>
      </c>
      <c r="X1150">
        <f t="shared" si="53"/>
        <v>0</v>
      </c>
    </row>
    <row r="1151" spans="1:24" ht="15.75" x14ac:dyDescent="0.25">
      <c r="A1151" t="str">
        <f>B1151&amp;" "&amp;C1151</f>
        <v>Jordan Kyrou</v>
      </c>
      <c r="B1151" t="str">
        <f>RIGHT(D1151,(LEN(D1151)-1)-SEARCH(",",D1151,1))</f>
        <v>Jordan</v>
      </c>
      <c r="C1151" t="str">
        <f>LEFT(D1151,SEARCH(",",D1151,1)-1)</f>
        <v>Kyrou</v>
      </c>
      <c r="D1151" s="39" t="s">
        <v>2157</v>
      </c>
      <c r="E1151" s="30" t="s">
        <v>31</v>
      </c>
      <c r="F1151" s="35" t="s">
        <v>395</v>
      </c>
      <c r="G1151" s="35" t="s">
        <v>2611</v>
      </c>
      <c r="H1151" s="35" t="s">
        <v>2619</v>
      </c>
      <c r="I1151" s="35">
        <v>21</v>
      </c>
      <c r="J1151" s="35">
        <f>VALUE(COUNTIF(Validation!$A$2:$H$47,D1151))</f>
        <v>0</v>
      </c>
      <c r="K1151" s="361">
        <f>IF(OR(M1151="RFA",M1151="UFA",M1151="",M1151=0),0,M1151)</f>
        <v>880000</v>
      </c>
      <c r="L1151" s="361">
        <f>IF(OR(N1151="RFA",N1151="UFA",N1151="",N1151=0),0,N1151)</f>
        <v>880000</v>
      </c>
      <c r="M1151" s="358">
        <v>880000</v>
      </c>
      <c r="N1151" s="358">
        <v>880000</v>
      </c>
      <c r="O1151" s="358" t="s">
        <v>8</v>
      </c>
      <c r="P1151" s="358">
        <v>0</v>
      </c>
      <c r="Q1151" s="358">
        <v>0</v>
      </c>
      <c r="R1151" s="358">
        <v>0</v>
      </c>
      <c r="S1151" s="358">
        <v>0</v>
      </c>
      <c r="T1151" s="35">
        <f>COUNTIF(M1151:S1151,"&gt;0")</f>
        <v>2</v>
      </c>
      <c r="V1151">
        <f t="shared" si="51"/>
        <v>1</v>
      </c>
      <c r="W1151" s="35">
        <f t="shared" si="52"/>
        <v>1</v>
      </c>
      <c r="X1151">
        <f t="shared" si="53"/>
        <v>1</v>
      </c>
    </row>
    <row r="1152" spans="1:24" ht="15.75" x14ac:dyDescent="0.25">
      <c r="A1152" t="str">
        <f>B1152&amp;" "&amp;C1152</f>
        <v>Alexei Toropchenko</v>
      </c>
      <c r="B1152" t="str">
        <f>RIGHT(D1152,(LEN(D1152)-1)-SEARCH(",",D1152,1))</f>
        <v>Alexei</v>
      </c>
      <c r="C1152" t="str">
        <f>LEFT(D1152,SEARCH(",",D1152,1)-1)</f>
        <v>Toropchenko</v>
      </c>
      <c r="D1152" s="39" t="s">
        <v>2840</v>
      </c>
      <c r="E1152" s="30" t="s">
        <v>31</v>
      </c>
      <c r="F1152" s="35" t="s">
        <v>395</v>
      </c>
      <c r="G1152" s="35" t="s">
        <v>73</v>
      </c>
      <c r="H1152" s="35" t="s">
        <v>2619</v>
      </c>
      <c r="I1152" s="35">
        <v>20</v>
      </c>
      <c r="J1152" s="35">
        <f>VALUE(COUNTIF(Validation!$A$2:$H$47,D1152))</f>
        <v>0</v>
      </c>
      <c r="K1152" s="361">
        <f>IF(OR(M1152="RFA",M1152="UFA",M1152="",M1152=0),0,M1152)</f>
        <v>879167</v>
      </c>
      <c r="L1152" s="361">
        <f>IF(OR(N1152="RFA",N1152="UFA",N1152="",N1152=0),0,N1152)</f>
        <v>879167</v>
      </c>
      <c r="M1152" s="358">
        <v>879167</v>
      </c>
      <c r="N1152" s="358">
        <v>879167</v>
      </c>
      <c r="O1152" s="358">
        <v>879167</v>
      </c>
      <c r="P1152" s="358" t="s">
        <v>8</v>
      </c>
      <c r="Q1152" s="358">
        <v>0</v>
      </c>
      <c r="R1152" s="358">
        <v>0</v>
      </c>
      <c r="S1152" s="358">
        <v>0</v>
      </c>
      <c r="T1152" s="35">
        <f>COUNTIF(M1152:S1152,"&gt;0")</f>
        <v>3</v>
      </c>
      <c r="V1152">
        <f t="shared" si="51"/>
        <v>1</v>
      </c>
      <c r="W1152" s="35">
        <f t="shared" si="52"/>
        <v>1</v>
      </c>
      <c r="X1152">
        <f t="shared" si="53"/>
        <v>1</v>
      </c>
    </row>
    <row r="1153" spans="1:24" ht="15.75" x14ac:dyDescent="0.25">
      <c r="A1153" t="str">
        <f>B1153&amp;" "&amp;C1153</f>
        <v>Samuel Blais</v>
      </c>
      <c r="B1153" t="str">
        <f>RIGHT(D1153,(LEN(D1153)-1)-SEARCH(",",D1153,1))</f>
        <v>Samuel</v>
      </c>
      <c r="C1153" t="str">
        <f>LEFT(D1153,SEARCH(",",D1153,1)-1)</f>
        <v>Blais</v>
      </c>
      <c r="D1153" s="39" t="s">
        <v>2162</v>
      </c>
      <c r="E1153" s="30" t="s">
        <v>31</v>
      </c>
      <c r="F1153" s="35">
        <v>0</v>
      </c>
      <c r="G1153" s="35" t="s">
        <v>2611</v>
      </c>
      <c r="H1153" s="35" t="s">
        <v>2612</v>
      </c>
      <c r="I1153" s="35">
        <v>23</v>
      </c>
      <c r="J1153" s="35">
        <f>VALUE(COUNTIF(Validation!$A$2:$H$47,D1153))</f>
        <v>0</v>
      </c>
      <c r="K1153" s="361">
        <f>IF(OR(M1153="RFA",M1153="UFA",M1153="",M1153=0),0,M1153)</f>
        <v>850000</v>
      </c>
      <c r="L1153" s="361">
        <f>IF(OR(N1153="RFA",N1153="UFA",N1153="",N1153=0),0,N1153)</f>
        <v>0</v>
      </c>
      <c r="M1153" s="358">
        <v>850000</v>
      </c>
      <c r="N1153" s="358" t="s">
        <v>8</v>
      </c>
      <c r="O1153" s="358">
        <v>0</v>
      </c>
      <c r="P1153" s="358">
        <v>0</v>
      </c>
      <c r="Q1153" s="358">
        <v>0</v>
      </c>
      <c r="R1153" s="358">
        <v>0</v>
      </c>
      <c r="S1153" s="358">
        <v>0</v>
      </c>
      <c r="T1153" s="35">
        <f>COUNTIF(M1153:S1153,"&gt;0")</f>
        <v>1</v>
      </c>
      <c r="V1153">
        <f t="shared" si="51"/>
        <v>1</v>
      </c>
      <c r="W1153" s="35">
        <f t="shared" si="52"/>
        <v>0</v>
      </c>
      <c r="X1153">
        <f t="shared" si="53"/>
        <v>0</v>
      </c>
    </row>
    <row r="1154" spans="1:24" ht="15.75" x14ac:dyDescent="0.25">
      <c r="A1154" t="str">
        <f>B1154&amp;" "&amp;C1154</f>
        <v>Tanner Kaspick</v>
      </c>
      <c r="B1154" t="str">
        <f>RIGHT(D1154,(LEN(D1154)-1)-SEARCH(",",D1154,1))</f>
        <v>Tanner</v>
      </c>
      <c r="C1154" t="str">
        <f>LEFT(D1154,SEARCH(",",D1154,1)-1)</f>
        <v>Kaspick</v>
      </c>
      <c r="D1154" s="39" t="s">
        <v>2159</v>
      </c>
      <c r="E1154" s="30" t="s">
        <v>31</v>
      </c>
      <c r="F1154" s="35" t="s">
        <v>395</v>
      </c>
      <c r="G1154" s="35" t="s">
        <v>73</v>
      </c>
      <c r="H1154" s="35" t="s">
        <v>2619</v>
      </c>
      <c r="I1154" s="35">
        <v>21</v>
      </c>
      <c r="J1154" s="35">
        <f>VALUE(COUNTIF(Validation!$A$2:$H$47,D1154))</f>
        <v>0</v>
      </c>
      <c r="K1154" s="361">
        <f>IF(OR(M1154="RFA",M1154="UFA",M1154="",M1154=0),0,M1154)</f>
        <v>822222</v>
      </c>
      <c r="L1154" s="361">
        <f>IF(OR(N1154="RFA",N1154="UFA",N1154="",N1154=0),0,N1154)</f>
        <v>822222</v>
      </c>
      <c r="M1154" s="358">
        <v>822222</v>
      </c>
      <c r="N1154" s="358">
        <v>822222</v>
      </c>
      <c r="O1154" s="358" t="s">
        <v>8</v>
      </c>
      <c r="P1154" s="358">
        <v>0</v>
      </c>
      <c r="Q1154" s="358">
        <v>0</v>
      </c>
      <c r="R1154" s="358">
        <v>0</v>
      </c>
      <c r="S1154" s="358">
        <v>0</v>
      </c>
      <c r="T1154" s="35">
        <f>COUNTIF(M1154:S1154,"&gt;0")</f>
        <v>2</v>
      </c>
      <c r="V1154">
        <f t="shared" si="51"/>
        <v>1</v>
      </c>
      <c r="W1154" s="35">
        <f t="shared" si="52"/>
        <v>1</v>
      </c>
      <c r="X1154">
        <f t="shared" si="53"/>
        <v>1</v>
      </c>
    </row>
    <row r="1155" spans="1:24" ht="15.75" x14ac:dyDescent="0.25">
      <c r="A1155" t="str">
        <f>B1155&amp;" "&amp;C1155</f>
        <v>Austin Poganski</v>
      </c>
      <c r="B1155" t="str">
        <f>RIGHT(D1155,(LEN(D1155)-1)-SEARCH(",",D1155,1))</f>
        <v>Austin</v>
      </c>
      <c r="C1155" t="str">
        <f>LEFT(D1155,SEARCH(",",D1155,1)-1)</f>
        <v>Poganski</v>
      </c>
      <c r="D1155" s="39" t="s">
        <v>2158</v>
      </c>
      <c r="E1155" s="30" t="s">
        <v>31</v>
      </c>
      <c r="F1155" s="35" t="s">
        <v>395</v>
      </c>
      <c r="G1155" s="35" t="s">
        <v>2611</v>
      </c>
      <c r="H1155" s="35" t="s">
        <v>2619</v>
      </c>
      <c r="I1155" s="35">
        <v>23</v>
      </c>
      <c r="J1155" s="35">
        <f>VALUE(COUNTIF(Validation!$A$2:$H$47,D1155))</f>
        <v>0</v>
      </c>
      <c r="K1155" s="361">
        <f>IF(OR(M1155="RFA",M1155="UFA",M1155="",M1155=0),0,M1155)</f>
        <v>762500</v>
      </c>
      <c r="L1155" s="361">
        <f>IF(OR(N1155="RFA",N1155="UFA",N1155="",N1155=0),0,N1155)</f>
        <v>0</v>
      </c>
      <c r="M1155" s="358">
        <v>762500</v>
      </c>
      <c r="N1155" s="358" t="s">
        <v>8</v>
      </c>
      <c r="O1155" s="358">
        <v>0</v>
      </c>
      <c r="P1155" s="358">
        <v>0</v>
      </c>
      <c r="Q1155" s="358">
        <v>0</v>
      </c>
      <c r="R1155" s="358">
        <v>0</v>
      </c>
      <c r="S1155" s="358">
        <v>0</v>
      </c>
      <c r="T1155" s="35">
        <f>COUNTIF(M1155:S1155,"&gt;0")</f>
        <v>1</v>
      </c>
      <c r="V1155">
        <f t="shared" ref="V1155:V1218" si="54">COUNTIF($D$3:$D$1490,D1155)</f>
        <v>1</v>
      </c>
      <c r="W1155" s="35">
        <f t="shared" si="52"/>
        <v>1</v>
      </c>
      <c r="X1155">
        <f t="shared" si="53"/>
        <v>0</v>
      </c>
    </row>
    <row r="1156" spans="1:24" ht="15.75" x14ac:dyDescent="0.25">
      <c r="A1156" t="str">
        <f>B1156&amp;" "&amp;C1156</f>
        <v>Mackenzie MacEachern</v>
      </c>
      <c r="B1156" t="str">
        <f>RIGHT(D1156,(LEN(D1156)-1)-SEARCH(",",D1156,1))</f>
        <v>Mackenzie</v>
      </c>
      <c r="C1156" t="str">
        <f>LEFT(D1156,SEARCH(",",D1156,1)-1)</f>
        <v>MacEachern</v>
      </c>
      <c r="D1156" s="39" t="s">
        <v>2163</v>
      </c>
      <c r="E1156" s="30" t="s">
        <v>31</v>
      </c>
      <c r="F1156" s="35">
        <v>0</v>
      </c>
      <c r="G1156" s="9" t="s">
        <v>2615</v>
      </c>
      <c r="H1156" s="9" t="s">
        <v>2612</v>
      </c>
      <c r="I1156" s="9">
        <v>25</v>
      </c>
      <c r="J1156" s="35">
        <f>VALUE(COUNTIF(Validation!$A$2:$H$47,D1156))</f>
        <v>0</v>
      </c>
      <c r="K1156" s="361">
        <f>IF(OR(M1156="RFA",M1156="UFA",M1156="",M1156=0),0,M1156)</f>
        <v>750000</v>
      </c>
      <c r="L1156" s="361">
        <f>IF(OR(N1156="RFA",N1156="UFA",N1156="",N1156=0),0,N1156)</f>
        <v>0</v>
      </c>
      <c r="M1156" s="358">
        <v>750000</v>
      </c>
      <c r="N1156" s="358" t="s">
        <v>8</v>
      </c>
      <c r="O1156" s="358">
        <v>0</v>
      </c>
      <c r="P1156" s="358">
        <v>0</v>
      </c>
      <c r="Q1156" s="358">
        <v>0</v>
      </c>
      <c r="R1156" s="358">
        <v>0</v>
      </c>
      <c r="S1156" s="358">
        <v>0</v>
      </c>
      <c r="T1156" s="35">
        <f>COUNTIF(M1156:S1156,"&gt;0")</f>
        <v>1</v>
      </c>
      <c r="V1156">
        <f t="shared" si="54"/>
        <v>1</v>
      </c>
      <c r="W1156" s="35">
        <f t="shared" ref="W1156:W1219" si="55">IF(LEFT(F1156,3)="ELC",1,0)</f>
        <v>0</v>
      </c>
      <c r="X1156">
        <f t="shared" ref="X1156:X1219" si="56">IF(K1156=L1156,1,0)</f>
        <v>0</v>
      </c>
    </row>
    <row r="1157" spans="1:24" ht="15.75" x14ac:dyDescent="0.25">
      <c r="A1157" t="str">
        <f>B1157&amp;" "&amp;C1157</f>
        <v>Evan Polei</v>
      </c>
      <c r="B1157" t="str">
        <f>RIGHT(D1157,(LEN(D1157)-1)-SEARCH(",",D1157,1))</f>
        <v>Evan</v>
      </c>
      <c r="C1157" t="str">
        <f>LEFT(D1157,SEARCH(",",D1157,1)-1)</f>
        <v>Polei</v>
      </c>
      <c r="D1157" s="39" t="s">
        <v>2841</v>
      </c>
      <c r="E1157" s="30" t="s">
        <v>31</v>
      </c>
      <c r="F1157" s="35" t="s">
        <v>395</v>
      </c>
      <c r="G1157" s="9" t="s">
        <v>2613</v>
      </c>
      <c r="H1157" s="9" t="s">
        <v>2619</v>
      </c>
      <c r="I1157" s="9">
        <v>23</v>
      </c>
      <c r="J1157" s="35">
        <f>VALUE(COUNTIF(Validation!$A$2:$H$47,D1157))</f>
        <v>0</v>
      </c>
      <c r="K1157" s="361">
        <f>IF(OR(M1157="RFA",M1157="UFA",M1157="",M1157=0),0,M1157)</f>
        <v>750000</v>
      </c>
      <c r="L1157" s="361">
        <f>IF(OR(N1157="RFA",N1157="UFA",N1157="",N1157=0),0,N1157)</f>
        <v>750000</v>
      </c>
      <c r="M1157" s="358">
        <v>750000</v>
      </c>
      <c r="N1157" s="358">
        <v>750000</v>
      </c>
      <c r="O1157" s="358" t="s">
        <v>8</v>
      </c>
      <c r="P1157" s="358">
        <v>0</v>
      </c>
      <c r="Q1157" s="358">
        <v>0</v>
      </c>
      <c r="R1157" s="358">
        <v>0</v>
      </c>
      <c r="S1157" s="358">
        <v>0</v>
      </c>
      <c r="T1157" s="35">
        <f>COUNTIF(M1157:S1157,"&gt;0")</f>
        <v>2</v>
      </c>
      <c r="V1157">
        <f t="shared" si="54"/>
        <v>1</v>
      </c>
      <c r="W1157" s="35">
        <f t="shared" si="55"/>
        <v>1</v>
      </c>
      <c r="X1157">
        <f t="shared" si="56"/>
        <v>1</v>
      </c>
    </row>
    <row r="1158" spans="1:24" ht="15.75" x14ac:dyDescent="0.25">
      <c r="A1158" t="str">
        <f>B1158&amp;" "&amp;C1158</f>
        <v>Derrick Pouliot</v>
      </c>
      <c r="B1158" t="str">
        <f>RIGHT(D1158,(LEN(D1158)-1)-SEARCH(",",D1158,1))</f>
        <v>Derrick</v>
      </c>
      <c r="C1158" t="str">
        <f>LEFT(D1158,SEARCH(",",D1158,1)-1)</f>
        <v>Pouliot</v>
      </c>
      <c r="D1158" s="39" t="s">
        <v>2446</v>
      </c>
      <c r="E1158" s="30" t="s">
        <v>31</v>
      </c>
      <c r="F1158" s="35">
        <v>0</v>
      </c>
      <c r="G1158" s="9" t="s">
        <v>2618</v>
      </c>
      <c r="H1158" s="9" t="s">
        <v>2612</v>
      </c>
      <c r="I1158" s="9">
        <v>25</v>
      </c>
      <c r="J1158" s="35">
        <f>VALUE(COUNTIF(Validation!$A$2:$H$47,D1158))</f>
        <v>0</v>
      </c>
      <c r="K1158" s="361">
        <f>IF(OR(M1158="RFA",M1158="UFA",M1158="",M1158=0),0,M1158)</f>
        <v>700000</v>
      </c>
      <c r="L1158" s="361">
        <f>IF(OR(N1158="RFA",N1158="UFA",N1158="",N1158=0),0,N1158)</f>
        <v>0</v>
      </c>
      <c r="M1158" s="358">
        <v>700000</v>
      </c>
      <c r="N1158" s="358" t="s">
        <v>8</v>
      </c>
      <c r="O1158" s="358">
        <v>0</v>
      </c>
      <c r="P1158" s="358">
        <v>0</v>
      </c>
      <c r="Q1158" s="358">
        <v>0</v>
      </c>
      <c r="R1158" s="358">
        <v>0</v>
      </c>
      <c r="S1158" s="358">
        <v>0</v>
      </c>
      <c r="T1158" s="35">
        <f>COUNTIF(M1158:S1158,"&gt;0")</f>
        <v>1</v>
      </c>
      <c r="V1158">
        <f t="shared" si="54"/>
        <v>1</v>
      </c>
      <c r="W1158" s="35">
        <f t="shared" si="55"/>
        <v>0</v>
      </c>
      <c r="X1158">
        <f t="shared" si="56"/>
        <v>0</v>
      </c>
    </row>
    <row r="1159" spans="1:24" ht="15.75" x14ac:dyDescent="0.25">
      <c r="A1159" t="str">
        <f>B1159&amp;" "&amp;C1159</f>
        <v>Jordan Schmaltz</v>
      </c>
      <c r="B1159" t="str">
        <f>RIGHT(D1159,(LEN(D1159)-1)-SEARCH(",",D1159,1))</f>
        <v>Jordan</v>
      </c>
      <c r="C1159" t="str">
        <f>LEFT(D1159,SEARCH(",",D1159,1)-1)</f>
        <v>Schmaltz</v>
      </c>
      <c r="D1159" s="39" t="s">
        <v>2144</v>
      </c>
      <c r="E1159" s="30" t="s">
        <v>31</v>
      </c>
      <c r="F1159" s="35">
        <v>0</v>
      </c>
      <c r="G1159" s="35" t="s">
        <v>2617</v>
      </c>
      <c r="H1159" s="35" t="s">
        <v>2612</v>
      </c>
      <c r="I1159" s="35">
        <v>25</v>
      </c>
      <c r="J1159" s="35">
        <f>VALUE(COUNTIF(Validation!$A$2:$H$47,D1159))</f>
        <v>0</v>
      </c>
      <c r="K1159" s="361">
        <f>IF(OR(M1159="RFA",M1159="UFA",M1159="",M1159=0),0,M1159)</f>
        <v>700000</v>
      </c>
      <c r="L1159" s="361">
        <f>IF(OR(N1159="RFA",N1159="UFA",N1159="",N1159=0),0,N1159)</f>
        <v>0</v>
      </c>
      <c r="M1159" s="358">
        <v>700000</v>
      </c>
      <c r="N1159" s="358" t="s">
        <v>8</v>
      </c>
      <c r="O1159" s="358">
        <v>0</v>
      </c>
      <c r="P1159" s="358">
        <v>0</v>
      </c>
      <c r="Q1159" s="358">
        <v>0</v>
      </c>
      <c r="R1159" s="358">
        <v>0</v>
      </c>
      <c r="S1159" s="358">
        <v>0</v>
      </c>
      <c r="T1159" s="35">
        <f>COUNTIF(M1159:S1159,"&gt;0")</f>
        <v>1</v>
      </c>
      <c r="V1159">
        <f t="shared" si="54"/>
        <v>1</v>
      </c>
      <c r="W1159" s="35">
        <f t="shared" si="55"/>
        <v>0</v>
      </c>
      <c r="X1159">
        <f t="shared" si="56"/>
        <v>0</v>
      </c>
    </row>
    <row r="1160" spans="1:24" ht="15.75" x14ac:dyDescent="0.25">
      <c r="A1160" t="str">
        <f>B1160&amp;" "&amp;C1160</f>
        <v>Nick Lappin</v>
      </c>
      <c r="B1160" t="str">
        <f>RIGHT(D1160,(LEN(D1160)-1)-SEARCH(",",D1160,1))</f>
        <v>Nick</v>
      </c>
      <c r="C1160" t="str">
        <f>LEFT(D1160,SEARCH(",",D1160,1)-1)</f>
        <v>Lappin</v>
      </c>
      <c r="D1160" s="39" t="s">
        <v>1762</v>
      </c>
      <c r="E1160" s="30" t="s">
        <v>31</v>
      </c>
      <c r="F1160" s="35">
        <v>0</v>
      </c>
      <c r="G1160" s="9" t="s">
        <v>2611</v>
      </c>
      <c r="H1160" s="9" t="s">
        <v>2619</v>
      </c>
      <c r="I1160" s="9">
        <v>26</v>
      </c>
      <c r="J1160" s="35">
        <f>VALUE(COUNTIF(Validation!$A$2:$H$47,D1160))</f>
        <v>0</v>
      </c>
      <c r="K1160" s="361">
        <f>IF(OR(M1160="RFA",M1160="UFA",M1160="",M1160=0),0,M1160)</f>
        <v>700000</v>
      </c>
      <c r="L1160" s="361">
        <f>IF(OR(N1160="RFA",N1160="UFA",N1160="",N1160=0),0,N1160)</f>
        <v>0</v>
      </c>
      <c r="M1160" s="358">
        <v>700000</v>
      </c>
      <c r="N1160" s="358" t="s">
        <v>7</v>
      </c>
      <c r="O1160" s="358">
        <v>0</v>
      </c>
      <c r="P1160" s="358">
        <v>0</v>
      </c>
      <c r="Q1160" s="358">
        <v>0</v>
      </c>
      <c r="R1160" s="358">
        <v>0</v>
      </c>
      <c r="S1160" s="358">
        <v>0</v>
      </c>
      <c r="T1160" s="35">
        <f>COUNTIF(M1160:S1160,"&gt;0")</f>
        <v>1</v>
      </c>
      <c r="V1160">
        <f t="shared" si="54"/>
        <v>1</v>
      </c>
      <c r="W1160" s="35">
        <f t="shared" si="55"/>
        <v>0</v>
      </c>
      <c r="X1160">
        <f t="shared" si="56"/>
        <v>0</v>
      </c>
    </row>
    <row r="1161" spans="1:24" ht="15.75" x14ac:dyDescent="0.25">
      <c r="A1161" t="str">
        <f>B1161&amp;" "&amp;C1161</f>
        <v>Jordan Nolan</v>
      </c>
      <c r="B1161" t="str">
        <f>RIGHT(D1161,(LEN(D1161)-1)-SEARCH(",",D1161,1))</f>
        <v>Jordan</v>
      </c>
      <c r="C1161" t="str">
        <f>LEFT(D1161,SEARCH(",",D1161,1)-1)</f>
        <v>Nolan</v>
      </c>
      <c r="D1161" s="39" t="s">
        <v>2137</v>
      </c>
      <c r="E1161" s="35" t="s">
        <v>31</v>
      </c>
      <c r="F1161" s="35">
        <v>0</v>
      </c>
      <c r="G1161" s="9" t="s">
        <v>2613</v>
      </c>
      <c r="H1161" s="9" t="s">
        <v>2619</v>
      </c>
      <c r="I1161" s="9">
        <v>30</v>
      </c>
      <c r="J1161" s="35">
        <f>VALUE(COUNTIF(Validation!$A$2:$H$47,D1161))</f>
        <v>0</v>
      </c>
      <c r="K1161" s="361">
        <f>IF(OR(M1161="RFA",M1161="UFA",M1161="",M1161=0),0,M1161)</f>
        <v>700000</v>
      </c>
      <c r="L1161" s="361">
        <f>IF(OR(N1161="RFA",N1161="UFA",N1161="",N1161=0),0,N1161)</f>
        <v>0</v>
      </c>
      <c r="M1161" s="358">
        <v>700000</v>
      </c>
      <c r="N1161" s="358" t="s">
        <v>7</v>
      </c>
      <c r="O1161" s="358">
        <v>0</v>
      </c>
      <c r="P1161" s="358">
        <v>0</v>
      </c>
      <c r="Q1161" s="358">
        <v>0</v>
      </c>
      <c r="R1161" s="358">
        <v>0</v>
      </c>
      <c r="S1161" s="358">
        <v>0</v>
      </c>
      <c r="T1161" s="35">
        <f>COUNTIF(M1161:S1161,"&gt;0")</f>
        <v>1</v>
      </c>
      <c r="V1161">
        <f t="shared" si="54"/>
        <v>1</v>
      </c>
      <c r="W1161" s="35">
        <f t="shared" si="55"/>
        <v>0</v>
      </c>
      <c r="X1161">
        <f t="shared" si="56"/>
        <v>0</v>
      </c>
    </row>
    <row r="1162" spans="1:24" ht="15.75" x14ac:dyDescent="0.25">
      <c r="A1162" t="str">
        <f>B1162&amp;" "&amp;C1162</f>
        <v>Michael Vecchione</v>
      </c>
      <c r="B1162" t="str">
        <f>RIGHT(D1162,(LEN(D1162)-1)-SEARCH(",",D1162,1))</f>
        <v>Michael</v>
      </c>
      <c r="C1162" t="str">
        <f>LEFT(D1162,SEARCH(",",D1162,1)-1)</f>
        <v>Vecchione</v>
      </c>
      <c r="D1162" s="39" t="s">
        <v>1856</v>
      </c>
      <c r="E1162" s="30" t="s">
        <v>31</v>
      </c>
      <c r="F1162" s="35">
        <v>0</v>
      </c>
      <c r="G1162" s="35" t="s">
        <v>73</v>
      </c>
      <c r="H1162" s="35" t="s">
        <v>2619</v>
      </c>
      <c r="I1162" s="35">
        <v>26</v>
      </c>
      <c r="J1162" s="35">
        <f>VALUE(COUNTIF(Validation!$A$2:$H$47,D1162))</f>
        <v>0</v>
      </c>
      <c r="K1162" s="361">
        <f>IF(OR(M1162="RFA",M1162="UFA",M1162="",M1162=0),0,M1162)</f>
        <v>700000</v>
      </c>
      <c r="L1162" s="361">
        <f>IF(OR(N1162="RFA",N1162="UFA",N1162="",N1162=0),0,N1162)</f>
        <v>0</v>
      </c>
      <c r="M1162" s="358">
        <v>700000</v>
      </c>
      <c r="N1162" s="358" t="s">
        <v>7</v>
      </c>
      <c r="O1162" s="358">
        <v>0</v>
      </c>
      <c r="P1162" s="358">
        <v>0</v>
      </c>
      <c r="Q1162" s="358">
        <v>0</v>
      </c>
      <c r="R1162" s="358">
        <v>0</v>
      </c>
      <c r="S1162" s="358">
        <v>0</v>
      </c>
      <c r="T1162" s="35">
        <f>COUNTIF(M1162:S1162,"&gt;0")</f>
        <v>1</v>
      </c>
      <c r="V1162">
        <f t="shared" si="54"/>
        <v>1</v>
      </c>
      <c r="W1162" s="35">
        <f t="shared" si="55"/>
        <v>0</v>
      </c>
      <c r="X1162">
        <f t="shared" si="56"/>
        <v>0</v>
      </c>
    </row>
    <row r="1163" spans="1:24" ht="15.75" x14ac:dyDescent="0.25">
      <c r="A1163" t="str">
        <f>B1163&amp;" "&amp;C1163</f>
        <v>Nolan Stevens</v>
      </c>
      <c r="B1163" t="str">
        <f>RIGHT(D1163,(LEN(D1163)-1)-SEARCH(",",D1163,1))</f>
        <v>Nolan</v>
      </c>
      <c r="C1163" t="str">
        <f>LEFT(D1163,SEARCH(",",D1163,1)-1)</f>
        <v>Stevens</v>
      </c>
      <c r="D1163" s="39" t="s">
        <v>2155</v>
      </c>
      <c r="E1163" s="30" t="s">
        <v>31</v>
      </c>
      <c r="F1163" s="35">
        <v>0</v>
      </c>
      <c r="G1163" s="35" t="s">
        <v>73</v>
      </c>
      <c r="H1163" s="35" t="s">
        <v>2619</v>
      </c>
      <c r="I1163" s="35">
        <v>22</v>
      </c>
      <c r="J1163" s="35">
        <f>VALUE(COUNTIF(Validation!$A$2:$H$47,D1163))</f>
        <v>0</v>
      </c>
      <c r="K1163" s="361">
        <f>IF(OR(M1163="RFA",M1163="UFA",M1163="",M1163=0),0,M1163)</f>
        <v>700000</v>
      </c>
      <c r="L1163" s="361">
        <f>IF(OR(N1163="RFA",N1163="UFA",N1163="",N1163=0),0,N1163)</f>
        <v>0</v>
      </c>
      <c r="M1163" s="358">
        <v>700000</v>
      </c>
      <c r="N1163" s="358" t="s">
        <v>8</v>
      </c>
      <c r="O1163" s="358">
        <v>0</v>
      </c>
      <c r="P1163" s="358">
        <v>0</v>
      </c>
      <c r="Q1163" s="358">
        <v>0</v>
      </c>
      <c r="R1163" s="358">
        <v>0</v>
      </c>
      <c r="S1163" s="358">
        <v>0</v>
      </c>
      <c r="T1163" s="35">
        <f>COUNTIF(M1163:S1163,"&gt;0")</f>
        <v>1</v>
      </c>
      <c r="V1163">
        <f t="shared" si="54"/>
        <v>1</v>
      </c>
      <c r="W1163" s="35">
        <f t="shared" si="55"/>
        <v>0</v>
      </c>
      <c r="X1163">
        <f t="shared" si="56"/>
        <v>0</v>
      </c>
    </row>
    <row r="1164" spans="1:24" ht="15.75" x14ac:dyDescent="0.25">
      <c r="A1164" t="str">
        <f>B1164&amp;" "&amp;C1164</f>
        <v>Nathan Walker</v>
      </c>
      <c r="B1164" t="str">
        <f>RIGHT(D1164,(LEN(D1164)-1)-SEARCH(",",D1164,1))</f>
        <v>Nathan</v>
      </c>
      <c r="C1164" t="str">
        <f>LEFT(D1164,SEARCH(",",D1164,1)-1)</f>
        <v>Walker</v>
      </c>
      <c r="D1164" s="39" t="s">
        <v>1924</v>
      </c>
      <c r="E1164" s="30" t="s">
        <v>31</v>
      </c>
      <c r="F1164" s="35">
        <v>0</v>
      </c>
      <c r="G1164" s="35" t="s">
        <v>2613</v>
      </c>
      <c r="H1164" s="35" t="s">
        <v>2619</v>
      </c>
      <c r="I1164" s="35">
        <v>25</v>
      </c>
      <c r="J1164" s="35">
        <f>VALUE(COUNTIF(Validation!$A$2:$H$47,D1164))</f>
        <v>0</v>
      </c>
      <c r="K1164" s="361">
        <f>IF(OR(M1164="RFA",M1164="UFA",M1164="",M1164=0),0,M1164)</f>
        <v>700000</v>
      </c>
      <c r="L1164" s="361">
        <f>IF(OR(N1164="RFA",N1164="UFA",N1164="",N1164=0),0,N1164)</f>
        <v>700000</v>
      </c>
      <c r="M1164" s="358">
        <v>700000</v>
      </c>
      <c r="N1164" s="358">
        <v>700000</v>
      </c>
      <c r="O1164" s="358" t="s">
        <v>7</v>
      </c>
      <c r="P1164" s="358">
        <v>0</v>
      </c>
      <c r="Q1164" s="358">
        <v>0</v>
      </c>
      <c r="R1164" s="358">
        <v>0</v>
      </c>
      <c r="S1164" s="358">
        <v>0</v>
      </c>
      <c r="T1164" s="35">
        <f>COUNTIF(M1164:S1164,"&gt;0")</f>
        <v>2</v>
      </c>
      <c r="V1164">
        <f t="shared" si="54"/>
        <v>1</v>
      </c>
      <c r="W1164" s="35">
        <f t="shared" si="55"/>
        <v>0</v>
      </c>
      <c r="X1164">
        <f t="shared" si="56"/>
        <v>1</v>
      </c>
    </row>
    <row r="1165" spans="1:24" ht="15.75" x14ac:dyDescent="0.25">
      <c r="A1165" t="str">
        <f>B1165&amp;" "&amp;C1165</f>
        <v>Jake Dotchin</v>
      </c>
      <c r="B1165" t="str">
        <f>RIGHT(D1165,(LEN(D1165)-1)-SEARCH(",",D1165,1))</f>
        <v>Jake</v>
      </c>
      <c r="C1165" t="str">
        <f>LEFT(D1165,SEARCH(",",D1165,1)-1)</f>
        <v>Dotchin</v>
      </c>
      <c r="D1165" s="39" t="s">
        <v>1591</v>
      </c>
      <c r="E1165" s="30" t="s">
        <v>31</v>
      </c>
      <c r="F1165" s="35">
        <v>0</v>
      </c>
      <c r="G1165" s="35" t="s">
        <v>2617</v>
      </c>
      <c r="H1165" s="35" t="s">
        <v>2619</v>
      </c>
      <c r="I1165" s="35">
        <v>25</v>
      </c>
      <c r="J1165" s="35">
        <f>VALUE(COUNTIF(Validation!$A$2:$H$47,D1165))</f>
        <v>0</v>
      </c>
      <c r="K1165" s="361">
        <f>IF(OR(M1165="RFA",M1165="UFA",M1165="",M1165=0),0,M1165)</f>
        <v>700000</v>
      </c>
      <c r="L1165" s="361">
        <f>IF(OR(N1165="RFA",N1165="UFA",N1165="",N1165=0),0,N1165)</f>
        <v>0</v>
      </c>
      <c r="M1165" s="358">
        <v>700000</v>
      </c>
      <c r="N1165" s="358" t="s">
        <v>8</v>
      </c>
      <c r="O1165" s="358">
        <v>0</v>
      </c>
      <c r="P1165" s="358">
        <v>0</v>
      </c>
      <c r="Q1165" s="358">
        <v>0</v>
      </c>
      <c r="R1165" s="358">
        <v>0</v>
      </c>
      <c r="S1165" s="358">
        <v>0</v>
      </c>
      <c r="T1165" s="35">
        <f>COUNTIF(M1165:S1165,"&gt;0")</f>
        <v>1</v>
      </c>
      <c r="V1165">
        <f t="shared" si="54"/>
        <v>1</v>
      </c>
      <c r="W1165" s="35">
        <f t="shared" si="55"/>
        <v>0</v>
      </c>
      <c r="X1165">
        <f t="shared" si="56"/>
        <v>0</v>
      </c>
    </row>
    <row r="1166" spans="1:24" ht="15.75" x14ac:dyDescent="0.25">
      <c r="A1166" t="str">
        <f>B1166&amp;" "&amp;C1166</f>
        <v>Joey LaLeggia</v>
      </c>
      <c r="B1166" t="str">
        <f>RIGHT(D1166,(LEN(D1166)-1)-SEARCH(",",D1166,1))</f>
        <v>Joey</v>
      </c>
      <c r="C1166" t="str">
        <f>LEFT(D1166,SEARCH(",",D1166,1)-1)</f>
        <v>LaLeggia</v>
      </c>
      <c r="D1166" s="39" t="s">
        <v>2161</v>
      </c>
      <c r="E1166" s="30" t="s">
        <v>31</v>
      </c>
      <c r="F1166" s="35">
        <v>0</v>
      </c>
      <c r="G1166" s="35" t="s">
        <v>2618</v>
      </c>
      <c r="H1166" s="35" t="s">
        <v>2619</v>
      </c>
      <c r="I1166" s="35">
        <v>27</v>
      </c>
      <c r="J1166" s="35">
        <f>VALUE(COUNTIF(Validation!$A$2:$H$47,D1166))</f>
        <v>0</v>
      </c>
      <c r="K1166" s="361">
        <f>IF(OR(M1166="RFA",M1166="UFA",M1166="",M1166=0),0,M1166)</f>
        <v>675000</v>
      </c>
      <c r="L1166" s="361">
        <f>IF(OR(N1166="RFA",N1166="UFA",N1166="",N1166=0),0,N1166)</f>
        <v>0</v>
      </c>
      <c r="M1166" s="358">
        <v>675000</v>
      </c>
      <c r="N1166" s="358" t="s">
        <v>7</v>
      </c>
      <c r="O1166" s="358">
        <v>0</v>
      </c>
      <c r="P1166" s="358">
        <v>0</v>
      </c>
      <c r="Q1166" s="358">
        <v>0</v>
      </c>
      <c r="R1166" s="358">
        <v>0</v>
      </c>
      <c r="S1166" s="358">
        <v>0</v>
      </c>
      <c r="T1166" s="35">
        <f>COUNTIF(M1166:S1166,"&gt;0")</f>
        <v>1</v>
      </c>
      <c r="V1166">
        <f t="shared" si="54"/>
        <v>1</v>
      </c>
      <c r="W1166" s="35">
        <f t="shared" si="55"/>
        <v>0</v>
      </c>
      <c r="X1166">
        <f t="shared" si="56"/>
        <v>0</v>
      </c>
    </row>
    <row r="1167" spans="1:24" ht="15.75" x14ac:dyDescent="0.25">
      <c r="A1167" t="str">
        <f>B1167&amp;" "&amp;C1167</f>
        <v>Ivan Barbashev</v>
      </c>
      <c r="B1167" t="str">
        <f>RIGHT(D1167,(LEN(D1167)-1)-SEARCH(",",D1167,1))</f>
        <v>Ivan</v>
      </c>
      <c r="C1167" t="str">
        <f>LEFT(D1167,SEARCH(",",D1167,1)-1)</f>
        <v>Barbashev</v>
      </c>
      <c r="D1167" s="39" t="s">
        <v>2135</v>
      </c>
      <c r="E1167" s="30" t="s">
        <v>31</v>
      </c>
      <c r="F1167" s="35">
        <v>0</v>
      </c>
      <c r="G1167" s="35" t="s">
        <v>73</v>
      </c>
      <c r="H1167" s="35" t="s">
        <v>2612</v>
      </c>
      <c r="I1167" s="35">
        <v>23</v>
      </c>
      <c r="J1167" s="35">
        <f>VALUE(COUNTIF(Validation!$A$2:$H$47,D1167))</f>
        <v>0</v>
      </c>
      <c r="K1167" s="361">
        <f>IF(OR(M1167="RFA",M1167="UFA",M1167="",M1167=0),0,M1167)</f>
        <v>0</v>
      </c>
      <c r="L1167" s="361">
        <f>IF(OR(N1167="RFA",N1167="UFA",N1167="",N1167=0),0,N1167)</f>
        <v>0</v>
      </c>
      <c r="M1167" s="358" t="s">
        <v>8</v>
      </c>
      <c r="N1167" s="358">
        <v>0</v>
      </c>
      <c r="O1167" s="358">
        <v>0</v>
      </c>
      <c r="P1167" s="358">
        <v>0</v>
      </c>
      <c r="Q1167" s="358">
        <v>0</v>
      </c>
      <c r="R1167" s="358">
        <v>0</v>
      </c>
      <c r="S1167" s="358">
        <v>0</v>
      </c>
      <c r="T1167" s="35">
        <f>COUNTIF(M1167:S1167,"&gt;0")</f>
        <v>0</v>
      </c>
      <c r="V1167">
        <f t="shared" si="54"/>
        <v>1</v>
      </c>
      <c r="W1167" s="35">
        <f t="shared" si="55"/>
        <v>0</v>
      </c>
      <c r="X1167">
        <f t="shared" si="56"/>
        <v>1</v>
      </c>
    </row>
    <row r="1168" spans="1:24" ht="15.75" x14ac:dyDescent="0.25">
      <c r="A1168" t="str">
        <f>B1168&amp;" "&amp;C1168</f>
        <v>Robby Fabbri</v>
      </c>
      <c r="B1168" t="str">
        <f>RIGHT(D1168,(LEN(D1168)-1)-SEARCH(",",D1168,1))</f>
        <v>Robby</v>
      </c>
      <c r="C1168" t="str">
        <f>LEFT(D1168,SEARCH(",",D1168,1)-1)</f>
        <v>Fabbri</v>
      </c>
      <c r="D1168" s="39" t="s">
        <v>2134</v>
      </c>
      <c r="E1168" s="30" t="s">
        <v>31</v>
      </c>
      <c r="F1168" s="35">
        <v>0</v>
      </c>
      <c r="G1168" s="35" t="s">
        <v>2623</v>
      </c>
      <c r="H1168" s="35" t="s">
        <v>2612</v>
      </c>
      <c r="I1168" s="35">
        <v>23</v>
      </c>
      <c r="J1168" s="35">
        <f>VALUE(COUNTIF(Validation!$A$2:$H$47,D1168))</f>
        <v>0</v>
      </c>
      <c r="K1168" s="361">
        <f>IF(OR(M1168="RFA",M1168="UFA",M1168="",M1168=0),0,M1168)</f>
        <v>0</v>
      </c>
      <c r="L1168" s="361">
        <f>IF(OR(N1168="RFA",N1168="UFA",N1168="",N1168=0),0,N1168)</f>
        <v>0</v>
      </c>
      <c r="M1168" s="358" t="s">
        <v>8</v>
      </c>
      <c r="N1168" s="358">
        <v>0</v>
      </c>
      <c r="O1168" s="358">
        <v>0</v>
      </c>
      <c r="P1168" s="358">
        <v>0</v>
      </c>
      <c r="Q1168" s="358">
        <v>0</v>
      </c>
      <c r="R1168" s="358">
        <v>0</v>
      </c>
      <c r="S1168" s="358">
        <v>0</v>
      </c>
      <c r="T1168" s="35">
        <f>COUNTIF(M1168:S1168,"&gt;0")</f>
        <v>0</v>
      </c>
      <c r="V1168">
        <f t="shared" si="54"/>
        <v>1</v>
      </c>
      <c r="W1168" s="35">
        <f t="shared" si="55"/>
        <v>0</v>
      </c>
      <c r="X1168">
        <f t="shared" si="56"/>
        <v>1</v>
      </c>
    </row>
    <row r="1169" spans="1:24" ht="15.75" x14ac:dyDescent="0.25">
      <c r="A1169" t="str">
        <f>B1169&amp;" "&amp;C1169</f>
        <v>Zachary Sanford</v>
      </c>
      <c r="B1169" t="str">
        <f>RIGHT(D1169,(LEN(D1169)-1)-SEARCH(",",D1169,1))</f>
        <v>Zachary</v>
      </c>
      <c r="C1169" t="str">
        <f>LEFT(D1169,SEARCH(",",D1169,1)-1)</f>
        <v>Sanford</v>
      </c>
      <c r="D1169" s="39" t="s">
        <v>2152</v>
      </c>
      <c r="E1169" s="30" t="s">
        <v>31</v>
      </c>
      <c r="F1169" s="35">
        <v>0</v>
      </c>
      <c r="G1169" s="35" t="s">
        <v>2613</v>
      </c>
      <c r="H1169" s="35" t="s">
        <v>2612</v>
      </c>
      <c r="I1169" s="35">
        <v>24</v>
      </c>
      <c r="J1169" s="35">
        <f>VALUE(COUNTIF(Validation!$A$2:$H$47,D1169))</f>
        <v>0</v>
      </c>
      <c r="K1169" s="361">
        <f>IF(OR(M1169="RFA",M1169="UFA",M1169="",M1169=0),0,M1169)</f>
        <v>0</v>
      </c>
      <c r="L1169" s="361">
        <f>IF(OR(N1169="RFA",N1169="UFA",N1169="",N1169=0),0,N1169)</f>
        <v>0</v>
      </c>
      <c r="M1169" s="358" t="s">
        <v>8</v>
      </c>
      <c r="N1169" s="358">
        <v>0</v>
      </c>
      <c r="O1169" s="358">
        <v>0</v>
      </c>
      <c r="P1169" s="358">
        <v>0</v>
      </c>
      <c r="Q1169" s="358">
        <v>0</v>
      </c>
      <c r="R1169" s="358">
        <v>0</v>
      </c>
      <c r="S1169" s="358">
        <v>0</v>
      </c>
      <c r="T1169" s="35">
        <f>COUNTIF(M1169:S1169,"&gt;0")</f>
        <v>0</v>
      </c>
      <c r="V1169">
        <f t="shared" si="54"/>
        <v>1</v>
      </c>
      <c r="W1169" s="35">
        <f t="shared" si="55"/>
        <v>0</v>
      </c>
      <c r="X1169">
        <f t="shared" si="56"/>
        <v>1</v>
      </c>
    </row>
    <row r="1170" spans="1:24" ht="15.75" x14ac:dyDescent="0.25">
      <c r="A1170" t="str">
        <f>B1170&amp;" "&amp;C1170</f>
        <v>Oskar Sundqvist</v>
      </c>
      <c r="B1170" t="str">
        <f>RIGHT(D1170,(LEN(D1170)-1)-SEARCH(",",D1170,1))</f>
        <v>Oskar</v>
      </c>
      <c r="C1170" t="str">
        <f>LEFT(D1170,SEARCH(",",D1170,1)-1)</f>
        <v>Sundqvist</v>
      </c>
      <c r="D1170" s="39" t="s">
        <v>2136</v>
      </c>
      <c r="E1170" s="30" t="s">
        <v>31</v>
      </c>
      <c r="F1170" s="35">
        <v>0</v>
      </c>
      <c r="G1170" s="35" t="s">
        <v>2621</v>
      </c>
      <c r="H1170" s="35" t="s">
        <v>2612</v>
      </c>
      <c r="I1170" s="35">
        <v>25</v>
      </c>
      <c r="J1170" s="35">
        <f>VALUE(COUNTIF(Validation!$A$2:$H$47,D1170))</f>
        <v>0</v>
      </c>
      <c r="K1170" s="361">
        <f>IF(OR(M1170="RFA",M1170="UFA",M1170="",M1170=0),0,M1170)</f>
        <v>0</v>
      </c>
      <c r="L1170" s="361">
        <f>IF(OR(N1170="RFA",N1170="UFA",N1170="",N1170=0),0,N1170)</f>
        <v>0</v>
      </c>
      <c r="M1170" s="358" t="s">
        <v>8</v>
      </c>
      <c r="N1170" s="358">
        <v>0</v>
      </c>
      <c r="O1170" s="358">
        <v>0</v>
      </c>
      <c r="P1170" s="358">
        <v>0</v>
      </c>
      <c r="Q1170" s="358">
        <v>0</v>
      </c>
      <c r="R1170" s="358">
        <v>0</v>
      </c>
      <c r="S1170" s="358">
        <v>0</v>
      </c>
      <c r="T1170" s="35">
        <f>COUNTIF(M1170:S1170,"&gt;0")</f>
        <v>0</v>
      </c>
      <c r="V1170">
        <f t="shared" si="54"/>
        <v>1</v>
      </c>
      <c r="W1170" s="35">
        <f t="shared" si="55"/>
        <v>0</v>
      </c>
      <c r="X1170">
        <f t="shared" si="56"/>
        <v>1</v>
      </c>
    </row>
    <row r="1171" spans="1:24" ht="15.75" x14ac:dyDescent="0.25">
      <c r="A1171" t="str">
        <f>B1171&amp;" "&amp;C1171</f>
        <v>Joel Edmundson</v>
      </c>
      <c r="B1171" t="str">
        <f>RIGHT(D1171,(LEN(D1171)-1)-SEARCH(",",D1171,1))</f>
        <v>Joel</v>
      </c>
      <c r="C1171" t="str">
        <f>LEFT(D1171,SEARCH(",",D1171,1)-1)</f>
        <v>Edmundson</v>
      </c>
      <c r="D1171" s="39" t="s">
        <v>2140</v>
      </c>
      <c r="E1171" s="30" t="s">
        <v>31</v>
      </c>
      <c r="F1171" s="35">
        <v>0</v>
      </c>
      <c r="G1171" s="35" t="s">
        <v>2618</v>
      </c>
      <c r="H1171" s="35" t="s">
        <v>2612</v>
      </c>
      <c r="I1171" s="35">
        <v>26</v>
      </c>
      <c r="J1171" s="35">
        <f>VALUE(COUNTIF(Validation!$A$2:$H$47,D1171))</f>
        <v>0</v>
      </c>
      <c r="K1171" s="361">
        <f>IF(OR(M1171="RFA",M1171="UFA",M1171="",M1171=0),0,M1171)</f>
        <v>0</v>
      </c>
      <c r="L1171" s="361">
        <f>IF(OR(N1171="RFA",N1171="UFA",N1171="",N1171=0),0,N1171)</f>
        <v>0</v>
      </c>
      <c r="M1171" s="358" t="s">
        <v>8</v>
      </c>
      <c r="N1171" s="358">
        <v>0</v>
      </c>
      <c r="O1171" s="358">
        <v>0</v>
      </c>
      <c r="P1171" s="358">
        <v>0</v>
      </c>
      <c r="Q1171" s="358">
        <v>0</v>
      </c>
      <c r="R1171" s="358">
        <v>0</v>
      </c>
      <c r="S1171" s="358">
        <v>0</v>
      </c>
      <c r="T1171" s="35">
        <f>COUNTIF(M1171:S1171,"&gt;0")</f>
        <v>0</v>
      </c>
      <c r="V1171">
        <f t="shared" si="54"/>
        <v>1</v>
      </c>
      <c r="W1171" s="35">
        <f t="shared" si="55"/>
        <v>0</v>
      </c>
      <c r="X1171">
        <f t="shared" si="56"/>
        <v>1</v>
      </c>
    </row>
    <row r="1172" spans="1:24" ht="15.75" x14ac:dyDescent="0.25">
      <c r="A1172" t="str">
        <f>B1172&amp;" "&amp;C1172</f>
        <v>Jordan Binnington</v>
      </c>
      <c r="B1172" t="str">
        <f>RIGHT(D1172,(LEN(D1172)-1)-SEARCH(",",D1172,1))</f>
        <v>Jordan</v>
      </c>
      <c r="C1172" t="str">
        <f>LEFT(D1172,SEARCH(",",D1172,1)-1)</f>
        <v>Binnington</v>
      </c>
      <c r="D1172" s="39" t="s">
        <v>2164</v>
      </c>
      <c r="E1172" s="30" t="s">
        <v>31</v>
      </c>
      <c r="F1172" s="35">
        <v>0</v>
      </c>
      <c r="G1172" s="35" t="s">
        <v>128</v>
      </c>
      <c r="H1172" s="35" t="s">
        <v>2612</v>
      </c>
      <c r="I1172" s="35">
        <v>25</v>
      </c>
      <c r="J1172" s="35">
        <f>VALUE(COUNTIF(Validation!$A$2:$H$47,D1172))</f>
        <v>0</v>
      </c>
      <c r="K1172" s="361">
        <f>IF(OR(M1172="RFA",M1172="UFA",M1172="",M1172=0),0,M1172)</f>
        <v>0</v>
      </c>
      <c r="L1172" s="361">
        <f>IF(OR(N1172="RFA",N1172="UFA",N1172="",N1172=0),0,N1172)</f>
        <v>0</v>
      </c>
      <c r="M1172" s="358" t="s">
        <v>8</v>
      </c>
      <c r="N1172" s="358">
        <v>0</v>
      </c>
      <c r="O1172" s="358">
        <v>0</v>
      </c>
      <c r="P1172" s="358">
        <v>0</v>
      </c>
      <c r="Q1172" s="358">
        <v>0</v>
      </c>
      <c r="R1172" s="358">
        <v>0</v>
      </c>
      <c r="S1172" s="358">
        <v>0</v>
      </c>
      <c r="T1172" s="35">
        <f>COUNTIF(M1172:S1172,"&gt;0")</f>
        <v>0</v>
      </c>
      <c r="V1172">
        <f t="shared" si="54"/>
        <v>1</v>
      </c>
      <c r="W1172" s="35">
        <f t="shared" si="55"/>
        <v>0</v>
      </c>
      <c r="X1172">
        <f t="shared" si="56"/>
        <v>1</v>
      </c>
    </row>
    <row r="1173" spans="1:24" ht="15.75" x14ac:dyDescent="0.25">
      <c r="A1173" t="str">
        <f>B1173&amp;" "&amp;C1173</f>
        <v>Mitch Reinke</v>
      </c>
      <c r="B1173" t="str">
        <f>RIGHT(D1173,(LEN(D1173)-1)-SEARCH(",",D1173,1))</f>
        <v>Mitch</v>
      </c>
      <c r="C1173" t="str">
        <f>LEFT(D1173,SEARCH(",",D1173,1)-1)</f>
        <v>Reinke</v>
      </c>
      <c r="D1173" s="39" t="s">
        <v>2146</v>
      </c>
      <c r="E1173" s="30" t="s">
        <v>31</v>
      </c>
      <c r="F1173" s="35">
        <v>0</v>
      </c>
      <c r="G1173" s="35" t="s">
        <v>2617</v>
      </c>
      <c r="H1173" s="35" t="s">
        <v>2619</v>
      </c>
      <c r="I1173" s="35">
        <v>23</v>
      </c>
      <c r="J1173" s="35">
        <f>VALUE(COUNTIF(Validation!$A$2:$H$47,D1173))</f>
        <v>0</v>
      </c>
      <c r="K1173" s="361">
        <f>IF(OR(M1173="RFA",M1173="UFA",M1173="",M1173=0),0,M1173)</f>
        <v>0</v>
      </c>
      <c r="L1173" s="361">
        <f>IF(OR(N1173="RFA",N1173="UFA",N1173="",N1173=0),0,N1173)</f>
        <v>0</v>
      </c>
      <c r="M1173" s="358" t="s">
        <v>8</v>
      </c>
      <c r="N1173" s="358">
        <v>0</v>
      </c>
      <c r="O1173" s="358">
        <v>0</v>
      </c>
      <c r="P1173" s="358">
        <v>0</v>
      </c>
      <c r="Q1173" s="358">
        <v>0</v>
      </c>
      <c r="R1173" s="358">
        <v>0</v>
      </c>
      <c r="S1173" s="358">
        <v>0</v>
      </c>
      <c r="T1173" s="35">
        <f>COUNTIF(M1173:S1173,"&gt;0")</f>
        <v>0</v>
      </c>
      <c r="V1173">
        <f t="shared" si="54"/>
        <v>1</v>
      </c>
      <c r="W1173" s="35">
        <f t="shared" si="55"/>
        <v>0</v>
      </c>
      <c r="X1173">
        <f t="shared" si="56"/>
        <v>1</v>
      </c>
    </row>
    <row r="1174" spans="1:24" ht="15.75" x14ac:dyDescent="0.25">
      <c r="A1174" t="str">
        <f>B1174&amp;" "&amp;C1174</f>
        <v>Ville Husso</v>
      </c>
      <c r="B1174" t="str">
        <f>RIGHT(D1174,(LEN(D1174)-1)-SEARCH(",",D1174,1))</f>
        <v>Ville</v>
      </c>
      <c r="C1174" t="str">
        <f>LEFT(D1174,SEARCH(",",D1174,1)-1)</f>
        <v>Husso</v>
      </c>
      <c r="D1174" s="39" t="s">
        <v>2153</v>
      </c>
      <c r="E1174" s="30" t="s">
        <v>31</v>
      </c>
      <c r="F1174" s="35">
        <v>0</v>
      </c>
      <c r="G1174" s="9" t="s">
        <v>128</v>
      </c>
      <c r="H1174" s="9" t="s">
        <v>2619</v>
      </c>
      <c r="I1174" s="9">
        <v>24</v>
      </c>
      <c r="J1174" s="35">
        <f>VALUE(COUNTIF(Validation!$A$2:$H$47,D1174))</f>
        <v>0</v>
      </c>
      <c r="K1174" s="361">
        <f>IF(OR(M1174="RFA",M1174="UFA",M1174="",M1174=0),0,M1174)</f>
        <v>0</v>
      </c>
      <c r="L1174" s="361">
        <f>IF(OR(N1174="RFA",N1174="UFA",N1174="",N1174=0),0,N1174)</f>
        <v>0</v>
      </c>
      <c r="M1174" s="358" t="s">
        <v>8</v>
      </c>
      <c r="N1174" s="358">
        <v>0</v>
      </c>
      <c r="O1174" s="358">
        <v>0</v>
      </c>
      <c r="P1174" s="358">
        <v>0</v>
      </c>
      <c r="Q1174" s="358">
        <v>0</v>
      </c>
      <c r="R1174" s="358">
        <v>0</v>
      </c>
      <c r="S1174" s="358">
        <v>0</v>
      </c>
      <c r="T1174" s="35">
        <f>COUNTIF(M1174:S1174,"&gt;0")</f>
        <v>0</v>
      </c>
      <c r="V1174">
        <f t="shared" si="54"/>
        <v>1</v>
      </c>
      <c r="W1174" s="35">
        <f t="shared" si="55"/>
        <v>0</v>
      </c>
      <c r="X1174">
        <f t="shared" si="56"/>
        <v>1</v>
      </c>
    </row>
    <row r="1175" spans="1:24" ht="15.75" x14ac:dyDescent="0.25">
      <c r="A1175" t="str">
        <f>B1175&amp;" "&amp;C1175</f>
        <v>Nikita Kucherov</v>
      </c>
      <c r="B1175" t="str">
        <f>RIGHT(D1175,(LEN(D1175)-1)-SEARCH(",",D1175,1))</f>
        <v>Nikita</v>
      </c>
      <c r="C1175" t="str">
        <f>LEFT(D1175,SEARCH(",",D1175,1)-1)</f>
        <v>Kucherov</v>
      </c>
      <c r="D1175" s="39" t="s">
        <v>1577</v>
      </c>
      <c r="E1175" s="30" t="s">
        <v>32</v>
      </c>
      <c r="F1175" s="35">
        <v>0</v>
      </c>
      <c r="G1175" s="35" t="s">
        <v>2611</v>
      </c>
      <c r="H1175" s="35" t="s">
        <v>2612</v>
      </c>
      <c r="I1175" s="35">
        <v>26</v>
      </c>
      <c r="J1175" s="35">
        <f>VALUE(COUNTIF(Validation!$A$2:$H$47,D1175))</f>
        <v>0</v>
      </c>
      <c r="K1175" s="361">
        <f>IF(OR(M1175="RFA",M1175="UFA",M1175="",M1175=0),0,M1175)</f>
        <v>9500000</v>
      </c>
      <c r="L1175" s="361">
        <f>IF(OR(N1175="RFA",N1175="UFA",N1175="",N1175=0),0,N1175)</f>
        <v>9500000</v>
      </c>
      <c r="M1175" s="358">
        <v>9500000</v>
      </c>
      <c r="N1175" s="358">
        <v>9500000</v>
      </c>
      <c r="O1175" s="358">
        <v>9500000</v>
      </c>
      <c r="P1175" s="358">
        <v>9500000</v>
      </c>
      <c r="Q1175" s="358">
        <v>9500000</v>
      </c>
      <c r="R1175" s="358">
        <v>9500000</v>
      </c>
      <c r="S1175" s="358">
        <v>9500000</v>
      </c>
      <c r="T1175" s="35">
        <f>COUNTIF(M1175:S1175,"&gt;0")</f>
        <v>7</v>
      </c>
      <c r="V1175">
        <f t="shared" si="54"/>
        <v>1</v>
      </c>
      <c r="W1175" s="35">
        <f t="shared" si="55"/>
        <v>0</v>
      </c>
      <c r="X1175">
        <f t="shared" si="56"/>
        <v>1</v>
      </c>
    </row>
    <row r="1176" spans="1:24" ht="15.75" x14ac:dyDescent="0.25">
      <c r="A1176" t="str">
        <f>B1176&amp;" "&amp;C1176</f>
        <v>Steven Stamkos</v>
      </c>
      <c r="B1176" t="str">
        <f>RIGHT(D1176,(LEN(D1176)-1)-SEARCH(",",D1176,1))</f>
        <v>Steven</v>
      </c>
      <c r="C1176" t="str">
        <f>LEFT(D1176,SEARCH(",",D1176,1)-1)</f>
        <v>Stamkos</v>
      </c>
      <c r="D1176" s="39" t="s">
        <v>2959</v>
      </c>
      <c r="E1176" s="30" t="s">
        <v>32</v>
      </c>
      <c r="F1176" s="35" t="s">
        <v>429</v>
      </c>
      <c r="G1176" s="35" t="s">
        <v>73</v>
      </c>
      <c r="H1176" s="35" t="s">
        <v>2612</v>
      </c>
      <c r="I1176" s="35">
        <v>29</v>
      </c>
      <c r="J1176" s="35">
        <f>VALUE(COUNTIF(Validation!$A$2:$H$47,D1176))</f>
        <v>0</v>
      </c>
      <c r="K1176" s="361">
        <f>IF(OR(M1176="RFA",M1176="UFA",M1176="",M1176=0),0,M1176)</f>
        <v>8500000</v>
      </c>
      <c r="L1176" s="361">
        <f>IF(OR(N1176="RFA",N1176="UFA",N1176="",N1176=0),0,N1176)</f>
        <v>8500000</v>
      </c>
      <c r="M1176" s="358">
        <v>8500000</v>
      </c>
      <c r="N1176" s="358">
        <v>8500000</v>
      </c>
      <c r="O1176" s="358">
        <v>8500000</v>
      </c>
      <c r="P1176" s="358">
        <v>8500000</v>
      </c>
      <c r="Q1176" s="358">
        <v>8500000</v>
      </c>
      <c r="R1176" s="358" t="s">
        <v>7</v>
      </c>
      <c r="S1176" s="358">
        <v>0</v>
      </c>
      <c r="T1176" s="35">
        <f>COUNTIF(M1176:S1176,"&gt;0")</f>
        <v>5</v>
      </c>
      <c r="V1176">
        <f t="shared" si="54"/>
        <v>1</v>
      </c>
      <c r="W1176" s="35">
        <f t="shared" si="55"/>
        <v>0</v>
      </c>
      <c r="X1176">
        <f t="shared" si="56"/>
        <v>1</v>
      </c>
    </row>
    <row r="1177" spans="1:24" ht="15.75" x14ac:dyDescent="0.25">
      <c r="A1177" t="str">
        <f>B1177&amp;" "&amp;C1177</f>
        <v>Victor Hedman</v>
      </c>
      <c r="B1177" t="str">
        <f>RIGHT(D1177,(LEN(D1177)-1)-SEARCH(",",D1177,1))</f>
        <v>Victor</v>
      </c>
      <c r="C1177" t="str">
        <f>LEFT(D1177,SEARCH(",",D1177,1)-1)</f>
        <v>Hedman</v>
      </c>
      <c r="D1177" s="39" t="s">
        <v>1585</v>
      </c>
      <c r="E1177" s="30" t="s">
        <v>32</v>
      </c>
      <c r="F1177" s="35" t="s">
        <v>429</v>
      </c>
      <c r="G1177" s="35" t="s">
        <v>2618</v>
      </c>
      <c r="H1177" s="35" t="s">
        <v>2612</v>
      </c>
      <c r="I1177" s="35">
        <v>28</v>
      </c>
      <c r="J1177" s="35">
        <f>VALUE(COUNTIF(Validation!$A$2:$H$47,D1177))</f>
        <v>0</v>
      </c>
      <c r="K1177" s="361">
        <f>IF(OR(M1177="RFA",M1177="UFA",M1177="",M1177=0),0,M1177)</f>
        <v>7875000</v>
      </c>
      <c r="L1177" s="361">
        <f>IF(OR(N1177="RFA",N1177="UFA",N1177="",N1177=0),0,N1177)</f>
        <v>7875000</v>
      </c>
      <c r="M1177" s="358">
        <v>7875000</v>
      </c>
      <c r="N1177" s="358">
        <v>7875000</v>
      </c>
      <c r="O1177" s="358">
        <v>7875000</v>
      </c>
      <c r="P1177" s="358">
        <v>7875000</v>
      </c>
      <c r="Q1177" s="358">
        <v>7875000</v>
      </c>
      <c r="R1177" s="358">
        <v>7875000</v>
      </c>
      <c r="S1177" s="358" t="s">
        <v>7</v>
      </c>
      <c r="T1177" s="35">
        <f>COUNTIF(M1177:S1177,"&gt;0")</f>
        <v>6</v>
      </c>
      <c r="V1177">
        <f t="shared" si="54"/>
        <v>1</v>
      </c>
      <c r="W1177" s="35">
        <f t="shared" si="55"/>
        <v>0</v>
      </c>
      <c r="X1177">
        <f t="shared" si="56"/>
        <v>1</v>
      </c>
    </row>
    <row r="1178" spans="1:24" ht="15.75" x14ac:dyDescent="0.25">
      <c r="A1178" t="str">
        <f>B1178&amp;" "&amp;C1178</f>
        <v>Ryan McDonagh</v>
      </c>
      <c r="B1178" t="str">
        <f>RIGHT(D1178,(LEN(D1178)-1)-SEARCH(",",D1178,1))</f>
        <v>Ryan</v>
      </c>
      <c r="C1178" t="str">
        <f>LEFT(D1178,SEARCH(",",D1178,1)-1)</f>
        <v>McDonagh</v>
      </c>
      <c r="D1178" s="39" t="s">
        <v>1586</v>
      </c>
      <c r="E1178" s="30" t="s">
        <v>32</v>
      </c>
      <c r="F1178" s="35" t="s">
        <v>381</v>
      </c>
      <c r="G1178" s="35" t="s">
        <v>2618</v>
      </c>
      <c r="H1178" s="35" t="s">
        <v>2612</v>
      </c>
      <c r="I1178" s="35">
        <v>30</v>
      </c>
      <c r="J1178" s="35">
        <f>VALUE(COUNTIF(Validation!$A$2:$H$47,D1178))</f>
        <v>0</v>
      </c>
      <c r="K1178" s="361">
        <f>IF(OR(M1178="RFA",M1178="UFA",M1178="",M1178=0),0,M1178)</f>
        <v>6750000</v>
      </c>
      <c r="L1178" s="361">
        <f>IF(OR(N1178="RFA",N1178="UFA",N1178="",N1178=0),0,N1178)</f>
        <v>6750000</v>
      </c>
      <c r="M1178" s="358">
        <v>6750000</v>
      </c>
      <c r="N1178" s="358">
        <v>6750000</v>
      </c>
      <c r="O1178" s="358">
        <v>6750000</v>
      </c>
      <c r="P1178" s="358">
        <v>6750000</v>
      </c>
      <c r="Q1178" s="358">
        <v>6750000</v>
      </c>
      <c r="R1178" s="358">
        <v>6750000</v>
      </c>
      <c r="S1178" s="358">
        <v>6750000</v>
      </c>
      <c r="T1178" s="35">
        <f>COUNTIF(M1178:S1178,"&gt;0")</f>
        <v>7</v>
      </c>
      <c r="V1178">
        <f t="shared" si="54"/>
        <v>1</v>
      </c>
      <c r="W1178" s="35">
        <f t="shared" si="55"/>
        <v>0</v>
      </c>
      <c r="X1178">
        <f t="shared" si="56"/>
        <v>1</v>
      </c>
    </row>
    <row r="1179" spans="1:24" ht="15.75" x14ac:dyDescent="0.25">
      <c r="A1179" t="str">
        <f>B1179&amp;" "&amp;C1179</f>
        <v>Ryan Callahan</v>
      </c>
      <c r="B1179" t="str">
        <f>RIGHT(D1179,(LEN(D1179)-1)-SEARCH(",",D1179,1))</f>
        <v>Ryan</v>
      </c>
      <c r="C1179" t="str">
        <f>LEFT(D1179,SEARCH(",",D1179,1)-1)</f>
        <v>Callahan</v>
      </c>
      <c r="D1179" s="39" t="s">
        <v>2752</v>
      </c>
      <c r="E1179" s="30" t="s">
        <v>32</v>
      </c>
      <c r="F1179" s="35" t="s">
        <v>379</v>
      </c>
      <c r="G1179" s="35" t="s">
        <v>2611</v>
      </c>
      <c r="H1179" s="35" t="s">
        <v>383</v>
      </c>
      <c r="I1179" s="35">
        <v>34</v>
      </c>
      <c r="J1179" s="35">
        <f>VALUE(COUNTIF(Validation!$A$2:$H$47,D1179))</f>
        <v>0</v>
      </c>
      <c r="K1179" s="361">
        <f>IF(OR(M1179="RFA",M1179="UFA",M1179="",M1179=0),0,M1179)</f>
        <v>5800000</v>
      </c>
      <c r="L1179" s="361">
        <f>IF(OR(N1179="RFA",N1179="UFA",N1179="",N1179=0),0,N1179)</f>
        <v>0</v>
      </c>
      <c r="M1179" s="358">
        <v>5800000</v>
      </c>
      <c r="N1179" s="358" t="s">
        <v>7</v>
      </c>
      <c r="O1179" s="358">
        <v>0</v>
      </c>
      <c r="P1179" s="358">
        <v>0</v>
      </c>
      <c r="Q1179" s="358">
        <v>0</v>
      </c>
      <c r="R1179" s="358">
        <v>0</v>
      </c>
      <c r="S1179" s="358">
        <v>0</v>
      </c>
      <c r="T1179" s="35">
        <f>COUNTIF(M1179:S1179,"&gt;0")</f>
        <v>1</v>
      </c>
      <c r="V1179">
        <f t="shared" si="54"/>
        <v>1</v>
      </c>
      <c r="W1179" s="35">
        <f t="shared" si="55"/>
        <v>0</v>
      </c>
      <c r="X1179">
        <f t="shared" si="56"/>
        <v>0</v>
      </c>
    </row>
    <row r="1180" spans="1:24" ht="15.75" x14ac:dyDescent="0.25">
      <c r="A1180" t="str">
        <f>B1180&amp;" "&amp;C1180</f>
        <v>Ondrej Palat</v>
      </c>
      <c r="B1180" t="str">
        <f>RIGHT(D1180,(LEN(D1180)-1)-SEARCH(",",D1180,1))</f>
        <v>Ondrej</v>
      </c>
      <c r="C1180" t="str">
        <f>LEFT(D1180,SEARCH(",",D1180,1)-1)</f>
        <v>Palat</v>
      </c>
      <c r="D1180" s="39" t="s">
        <v>1574</v>
      </c>
      <c r="E1180" s="30" t="s">
        <v>32</v>
      </c>
      <c r="F1180" s="35" t="s">
        <v>381</v>
      </c>
      <c r="G1180" s="35" t="s">
        <v>2614</v>
      </c>
      <c r="H1180" s="35" t="s">
        <v>2612</v>
      </c>
      <c r="I1180" s="35">
        <v>28</v>
      </c>
      <c r="J1180" s="35">
        <f>VALUE(COUNTIF(Validation!$A$2:$H$47,D1180))</f>
        <v>0</v>
      </c>
      <c r="K1180" s="361">
        <f>IF(OR(M1180="RFA",M1180="UFA",M1180="",M1180=0),0,M1180)</f>
        <v>5300000</v>
      </c>
      <c r="L1180" s="361">
        <f>IF(OR(N1180="RFA",N1180="UFA",N1180="",N1180=0),0,N1180)</f>
        <v>5300000</v>
      </c>
      <c r="M1180" s="358">
        <v>5300000</v>
      </c>
      <c r="N1180" s="358">
        <v>5300000</v>
      </c>
      <c r="O1180" s="358">
        <v>5300000</v>
      </c>
      <c r="P1180" s="358" t="s">
        <v>7</v>
      </c>
      <c r="Q1180" s="358">
        <v>0</v>
      </c>
      <c r="R1180" s="358">
        <v>0</v>
      </c>
      <c r="S1180" s="358">
        <v>0</v>
      </c>
      <c r="T1180" s="35">
        <f>COUNTIF(M1180:S1180,"&gt;0")</f>
        <v>3</v>
      </c>
      <c r="V1180">
        <f t="shared" si="54"/>
        <v>1</v>
      </c>
      <c r="W1180" s="35">
        <f t="shared" si="55"/>
        <v>0</v>
      </c>
      <c r="X1180">
        <f t="shared" si="56"/>
        <v>1</v>
      </c>
    </row>
    <row r="1181" spans="1:24" ht="15.75" x14ac:dyDescent="0.25">
      <c r="A1181" t="str">
        <f>B1181&amp;" "&amp;C1181</f>
        <v>Yanni Gourde</v>
      </c>
      <c r="B1181" t="str">
        <f>RIGHT(D1181,(LEN(D1181)-1)-SEARCH(",",D1181,1))</f>
        <v>Yanni</v>
      </c>
      <c r="C1181" t="str">
        <f>LEFT(D1181,SEARCH(",",D1181,1)-1)</f>
        <v>Gourde</v>
      </c>
      <c r="D1181" s="39" t="s">
        <v>1579</v>
      </c>
      <c r="E1181" s="30" t="s">
        <v>32</v>
      </c>
      <c r="F1181" s="35" t="s">
        <v>381</v>
      </c>
      <c r="G1181" s="35" t="s">
        <v>2678</v>
      </c>
      <c r="H1181" s="35" t="s">
        <v>2612</v>
      </c>
      <c r="I1181" s="35">
        <v>27</v>
      </c>
      <c r="J1181" s="35">
        <f>VALUE(COUNTIF(Validation!$A$2:$H$47,D1181))</f>
        <v>0</v>
      </c>
      <c r="K1181" s="361">
        <f>IF(OR(M1181="RFA",M1181="UFA",M1181="",M1181=0),0,M1181)</f>
        <v>5166666</v>
      </c>
      <c r="L1181" s="361">
        <f>IF(OR(N1181="RFA",N1181="UFA",N1181="",N1181=0),0,N1181)</f>
        <v>5166666</v>
      </c>
      <c r="M1181" s="358">
        <v>5166666</v>
      </c>
      <c r="N1181" s="358">
        <v>5166666</v>
      </c>
      <c r="O1181" s="358">
        <v>5166666</v>
      </c>
      <c r="P1181" s="358">
        <v>5166666</v>
      </c>
      <c r="Q1181" s="358">
        <v>5166666</v>
      </c>
      <c r="R1181" s="358">
        <v>5166666</v>
      </c>
      <c r="S1181" s="358" t="s">
        <v>7</v>
      </c>
      <c r="T1181" s="35">
        <f>COUNTIF(M1181:S1181,"&gt;0")</f>
        <v>6</v>
      </c>
      <c r="V1181">
        <f t="shared" si="54"/>
        <v>1</v>
      </c>
      <c r="W1181" s="35">
        <f t="shared" si="55"/>
        <v>0</v>
      </c>
      <c r="X1181">
        <f t="shared" si="56"/>
        <v>1</v>
      </c>
    </row>
    <row r="1182" spans="1:24" ht="15.75" x14ac:dyDescent="0.25">
      <c r="A1182" t="str">
        <f>B1182&amp;" "&amp;C1182</f>
        <v>Tyler Johnson</v>
      </c>
      <c r="B1182" t="str">
        <f>RIGHT(D1182,(LEN(D1182)-1)-SEARCH(",",D1182,1))</f>
        <v>Tyler</v>
      </c>
      <c r="C1182" t="str">
        <f>LEFT(D1182,SEARCH(",",D1182,1)-1)</f>
        <v>Johnson</v>
      </c>
      <c r="D1182" s="39" t="s">
        <v>1576</v>
      </c>
      <c r="E1182" s="30" t="s">
        <v>32</v>
      </c>
      <c r="F1182" s="35" t="s">
        <v>381</v>
      </c>
      <c r="G1182" s="35" t="s">
        <v>2639</v>
      </c>
      <c r="H1182" s="35" t="s">
        <v>2612</v>
      </c>
      <c r="I1182" s="35">
        <v>28</v>
      </c>
      <c r="J1182" s="35">
        <f>VALUE(COUNTIF(Validation!$A$2:$H$47,D1182))</f>
        <v>0</v>
      </c>
      <c r="K1182" s="361">
        <f>IF(OR(M1182="RFA",M1182="UFA",M1182="",M1182=0),0,M1182)</f>
        <v>5000000</v>
      </c>
      <c r="L1182" s="361">
        <f>IF(OR(N1182="RFA",N1182="UFA",N1182="",N1182=0),0,N1182)</f>
        <v>5000000</v>
      </c>
      <c r="M1182" s="358">
        <v>5000000</v>
      </c>
      <c r="N1182" s="358">
        <v>5000000</v>
      </c>
      <c r="O1182" s="358">
        <v>5000000</v>
      </c>
      <c r="P1182" s="358">
        <v>5000000</v>
      </c>
      <c r="Q1182" s="358">
        <v>5000000</v>
      </c>
      <c r="R1182" s="358" t="s">
        <v>7</v>
      </c>
      <c r="S1182" s="358">
        <v>0</v>
      </c>
      <c r="T1182" s="35">
        <f>COUNTIF(M1182:S1182,"&gt;0")</f>
        <v>5</v>
      </c>
      <c r="V1182">
        <f t="shared" si="54"/>
        <v>1</v>
      </c>
      <c r="W1182" s="35">
        <f t="shared" si="55"/>
        <v>0</v>
      </c>
      <c r="X1182">
        <f t="shared" si="56"/>
        <v>1</v>
      </c>
    </row>
    <row r="1183" spans="1:24" ht="15.75" x14ac:dyDescent="0.25">
      <c r="A1183" t="str">
        <f>B1183&amp;" "&amp;C1183</f>
        <v>Alex Killorn</v>
      </c>
      <c r="B1183" t="str">
        <f>RIGHT(D1183,(LEN(D1183)-1)-SEARCH(",",D1183,1))</f>
        <v>Alex</v>
      </c>
      <c r="C1183" t="str">
        <f>LEFT(D1183,SEARCH(",",D1183,1)-1)</f>
        <v>Killorn</v>
      </c>
      <c r="D1183" s="39" t="s">
        <v>1578</v>
      </c>
      <c r="E1183" s="30" t="s">
        <v>32</v>
      </c>
      <c r="F1183" s="35" t="s">
        <v>381</v>
      </c>
      <c r="G1183" s="35" t="s">
        <v>2613</v>
      </c>
      <c r="H1183" s="35" t="s">
        <v>2612</v>
      </c>
      <c r="I1183" s="35">
        <v>29</v>
      </c>
      <c r="J1183" s="35">
        <f>VALUE(COUNTIF(Validation!$A$2:$H$47,D1183))</f>
        <v>0</v>
      </c>
      <c r="K1183" s="361">
        <f>IF(OR(M1183="RFA",M1183="UFA",M1183="",M1183=0),0,M1183)</f>
        <v>4450000</v>
      </c>
      <c r="L1183" s="361">
        <f>IF(OR(N1183="RFA",N1183="UFA",N1183="",N1183=0),0,N1183)</f>
        <v>4450000</v>
      </c>
      <c r="M1183" s="358">
        <v>4450000</v>
      </c>
      <c r="N1183" s="358">
        <v>4450000</v>
      </c>
      <c r="O1183" s="358">
        <v>4450000</v>
      </c>
      <c r="P1183" s="358">
        <v>4450000</v>
      </c>
      <c r="Q1183" s="358" t="s">
        <v>7</v>
      </c>
      <c r="R1183" s="358">
        <v>0</v>
      </c>
      <c r="S1183" s="358">
        <v>0</v>
      </c>
      <c r="T1183" s="35">
        <f>COUNTIF(M1183:S1183,"&gt;0")</f>
        <v>4</v>
      </c>
      <c r="V1183">
        <f t="shared" si="54"/>
        <v>1</v>
      </c>
      <c r="W1183" s="35">
        <f t="shared" si="55"/>
        <v>0</v>
      </c>
      <c r="X1183">
        <f t="shared" si="56"/>
        <v>1</v>
      </c>
    </row>
    <row r="1184" spans="1:24" ht="15.75" x14ac:dyDescent="0.25">
      <c r="A1184" t="str">
        <f>B1184&amp;" "&amp;C1184</f>
        <v>Andrei Vasilevskiy</v>
      </c>
      <c r="B1184" t="str">
        <f>RIGHT(D1184,(LEN(D1184)-1)-SEARCH(",",D1184,1))</f>
        <v>Andrei</v>
      </c>
      <c r="C1184" t="str">
        <f>LEFT(D1184,SEARCH(",",D1184,1)-1)</f>
        <v>Vasilevskiy</v>
      </c>
      <c r="D1184" s="39" t="s">
        <v>1592</v>
      </c>
      <c r="E1184" s="30" t="s">
        <v>32</v>
      </c>
      <c r="F1184" s="35">
        <v>0</v>
      </c>
      <c r="G1184" s="35" t="s">
        <v>128</v>
      </c>
      <c r="H1184" s="35" t="s">
        <v>2612</v>
      </c>
      <c r="I1184" s="35">
        <v>24</v>
      </c>
      <c r="J1184" s="35">
        <f>VALUE(COUNTIF(Validation!$A$2:$H$47,D1184))</f>
        <v>0</v>
      </c>
      <c r="K1184" s="361">
        <f>IF(OR(M1184="RFA",M1184="UFA",M1184="",M1184=0),0,M1184)</f>
        <v>3500000</v>
      </c>
      <c r="L1184" s="361">
        <f>IF(OR(N1184="RFA",N1184="UFA",N1184="",N1184=0),0,N1184)</f>
        <v>9500000</v>
      </c>
      <c r="M1184" s="358">
        <v>3500000</v>
      </c>
      <c r="N1184" s="358">
        <v>9500000</v>
      </c>
      <c r="O1184" s="358">
        <v>9500000</v>
      </c>
      <c r="P1184" s="358">
        <v>9500000</v>
      </c>
      <c r="Q1184" s="358">
        <v>9500000</v>
      </c>
      <c r="R1184" s="358">
        <v>9500000</v>
      </c>
      <c r="S1184" s="358">
        <v>9500000</v>
      </c>
      <c r="T1184" s="35">
        <f>COUNTIF(M1184:S1184,"&gt;0")</f>
        <v>7</v>
      </c>
      <c r="V1184">
        <f t="shared" si="54"/>
        <v>1</v>
      </c>
      <c r="W1184" s="35">
        <f t="shared" si="55"/>
        <v>0</v>
      </c>
      <c r="X1184">
        <f t="shared" si="56"/>
        <v>0</v>
      </c>
    </row>
    <row r="1185" spans="1:24" ht="15.75" x14ac:dyDescent="0.25">
      <c r="A1185" t="str">
        <f>B1185&amp;" "&amp;C1185</f>
        <v>Mikhail Sergachev</v>
      </c>
      <c r="B1185" t="str">
        <f>RIGHT(D1185,(LEN(D1185)-1)-SEARCH(",",D1185,1))</f>
        <v>Mikhail</v>
      </c>
      <c r="C1185" t="str">
        <f>LEFT(D1185,SEARCH(",",D1185,1)-1)</f>
        <v>Sergachev</v>
      </c>
      <c r="D1185" s="39" t="s">
        <v>1589</v>
      </c>
      <c r="E1185" s="30" t="s">
        <v>32</v>
      </c>
      <c r="F1185" s="35" t="s">
        <v>412</v>
      </c>
      <c r="G1185" s="35" t="s">
        <v>2618</v>
      </c>
      <c r="H1185" s="35" t="s">
        <v>2612</v>
      </c>
      <c r="I1185" s="35">
        <v>21</v>
      </c>
      <c r="J1185" s="35">
        <f>VALUE(COUNTIF(Validation!$A$2:$H$47,D1185))</f>
        <v>0</v>
      </c>
      <c r="K1185" s="361">
        <f>IF(OR(M1185="RFA",M1185="UFA",M1185="",M1185=0),0,M1185)</f>
        <v>1744166</v>
      </c>
      <c r="L1185" s="361">
        <f>IF(OR(N1185="RFA",N1185="UFA",N1185="",N1185=0),0,N1185)</f>
        <v>0</v>
      </c>
      <c r="M1185" s="358">
        <v>1744166</v>
      </c>
      <c r="N1185" s="358" t="s">
        <v>8</v>
      </c>
      <c r="O1185" s="358">
        <v>0</v>
      </c>
      <c r="P1185" s="358">
        <v>0</v>
      </c>
      <c r="Q1185" s="358">
        <v>0</v>
      </c>
      <c r="R1185" s="358">
        <v>0</v>
      </c>
      <c r="S1185" s="358">
        <v>0</v>
      </c>
      <c r="T1185" s="35">
        <f>COUNTIF(M1185:S1185,"&gt;0")</f>
        <v>1</v>
      </c>
      <c r="V1185">
        <f t="shared" si="54"/>
        <v>1</v>
      </c>
      <c r="W1185" s="35">
        <f t="shared" si="55"/>
        <v>1</v>
      </c>
      <c r="X1185">
        <f t="shared" si="56"/>
        <v>0</v>
      </c>
    </row>
    <row r="1186" spans="1:24" ht="15.75" x14ac:dyDescent="0.25">
      <c r="A1186" t="str">
        <f>B1186&amp;" "&amp;C1186</f>
        <v>Braydon Coburn</v>
      </c>
      <c r="B1186" t="str">
        <f>RIGHT(D1186,(LEN(D1186)-1)-SEARCH(",",D1186,1))</f>
        <v>Braydon</v>
      </c>
      <c r="C1186" t="str">
        <f>LEFT(D1186,SEARCH(",",D1186,1)-1)</f>
        <v>Coburn</v>
      </c>
      <c r="D1186" s="39" t="s">
        <v>1588</v>
      </c>
      <c r="E1186" s="30" t="s">
        <v>32</v>
      </c>
      <c r="F1186" s="35">
        <v>0</v>
      </c>
      <c r="G1186" s="35" t="s">
        <v>2618</v>
      </c>
      <c r="H1186" s="35" t="s">
        <v>2612</v>
      </c>
      <c r="I1186" s="35">
        <v>34</v>
      </c>
      <c r="J1186" s="35">
        <f>VALUE(COUNTIF(Validation!$A$2:$H$47,D1186))</f>
        <v>0</v>
      </c>
      <c r="K1186" s="361">
        <f>IF(OR(M1186="RFA",M1186="UFA",M1186="",M1186=0),0,M1186)</f>
        <v>1700000</v>
      </c>
      <c r="L1186" s="361">
        <f>IF(OR(N1186="RFA",N1186="UFA",N1186="",N1186=0),0,N1186)</f>
        <v>1700000</v>
      </c>
      <c r="M1186" s="358">
        <v>1700000</v>
      </c>
      <c r="N1186" s="358">
        <v>1700000</v>
      </c>
      <c r="O1186" s="358" t="s">
        <v>7</v>
      </c>
      <c r="P1186" s="358">
        <v>0</v>
      </c>
      <c r="Q1186" s="358">
        <v>0</v>
      </c>
      <c r="R1186" s="358">
        <v>0</v>
      </c>
      <c r="S1186" s="358">
        <v>0</v>
      </c>
      <c r="T1186" s="35">
        <f>COUNTIF(M1186:S1186,"&gt;0")</f>
        <v>2</v>
      </c>
      <c r="V1186">
        <f t="shared" si="54"/>
        <v>1</v>
      </c>
      <c r="W1186" s="35">
        <f t="shared" si="55"/>
        <v>0</v>
      </c>
      <c r="X1186">
        <f t="shared" si="56"/>
        <v>1</v>
      </c>
    </row>
    <row r="1187" spans="1:24" ht="15.75" x14ac:dyDescent="0.25">
      <c r="A1187" t="str">
        <f>B1187&amp;" "&amp;C1187</f>
        <v>Cal Foote</v>
      </c>
      <c r="B1187" t="str">
        <f>RIGHT(D1187,(LEN(D1187)-1)-SEARCH(",",D1187,1))</f>
        <v>Cal</v>
      </c>
      <c r="C1187" t="str">
        <f>LEFT(D1187,SEARCH(",",D1187,1)-1)</f>
        <v>Foote</v>
      </c>
      <c r="D1187" s="39" t="s">
        <v>1594</v>
      </c>
      <c r="E1187" s="30" t="s">
        <v>32</v>
      </c>
      <c r="F1187" s="35" t="s">
        <v>395</v>
      </c>
      <c r="G1187" s="35" t="s">
        <v>2617</v>
      </c>
      <c r="H1187" s="35" t="s">
        <v>2619</v>
      </c>
      <c r="I1187" s="35">
        <v>20</v>
      </c>
      <c r="J1187" s="35">
        <f>VALUE(COUNTIF(Validation!$A$2:$H$47,D1187))</f>
        <v>0</v>
      </c>
      <c r="K1187" s="361">
        <f>IF(OR(M1187="RFA",M1187="UFA",M1187="",M1187=0),0,M1187)</f>
        <v>1425000</v>
      </c>
      <c r="L1187" s="361">
        <f>IF(OR(N1187="RFA",N1187="UFA",N1187="",N1187=0),0,N1187)</f>
        <v>1425000</v>
      </c>
      <c r="M1187" s="358">
        <v>1425000</v>
      </c>
      <c r="N1187" s="358">
        <v>1425000</v>
      </c>
      <c r="O1187" s="358" t="s">
        <v>8</v>
      </c>
      <c r="P1187" s="358">
        <v>0</v>
      </c>
      <c r="Q1187" s="358">
        <v>0</v>
      </c>
      <c r="R1187" s="358">
        <v>0</v>
      </c>
      <c r="S1187" s="358">
        <v>0</v>
      </c>
      <c r="T1187" s="35">
        <f>COUNTIF(M1187:S1187,"&gt;0")</f>
        <v>2</v>
      </c>
      <c r="V1187">
        <f t="shared" si="54"/>
        <v>1</v>
      </c>
      <c r="W1187" s="35">
        <f t="shared" si="55"/>
        <v>1</v>
      </c>
      <c r="X1187">
        <f t="shared" si="56"/>
        <v>1</v>
      </c>
    </row>
    <row r="1188" spans="1:24" ht="15.75" x14ac:dyDescent="0.25">
      <c r="A1188" t="str">
        <f>B1188&amp;" "&amp;C1188</f>
        <v>Jan Rutta</v>
      </c>
      <c r="B1188" t="str">
        <f>RIGHT(D1188,(LEN(D1188)-1)-SEARCH(",",D1188,1))</f>
        <v>Jan</v>
      </c>
      <c r="C1188" t="str">
        <f>LEFT(D1188,SEARCH(",",D1188,1)-1)</f>
        <v>Rutta</v>
      </c>
      <c r="D1188" s="39" t="s">
        <v>1963</v>
      </c>
      <c r="E1188" s="30" t="s">
        <v>32</v>
      </c>
      <c r="F1188" s="35">
        <v>0</v>
      </c>
      <c r="G1188" s="35" t="s">
        <v>2617</v>
      </c>
      <c r="H1188" s="35" t="s">
        <v>2612</v>
      </c>
      <c r="I1188" s="35">
        <v>28</v>
      </c>
      <c r="J1188" s="35">
        <f>VALUE(COUNTIF(Validation!$A$2:$H$47,D1188))</f>
        <v>0</v>
      </c>
      <c r="K1188" s="361">
        <f>IF(OR(M1188="RFA",M1188="UFA",M1188="",M1188=0),0,M1188)</f>
        <v>1300000</v>
      </c>
      <c r="L1188" s="361">
        <f>IF(OR(N1188="RFA",N1188="UFA",N1188="",N1188=0),0,N1188)</f>
        <v>0</v>
      </c>
      <c r="M1188" s="358">
        <v>1300000</v>
      </c>
      <c r="N1188" s="358" t="s">
        <v>7</v>
      </c>
      <c r="O1188" s="358">
        <v>0</v>
      </c>
      <c r="P1188" s="358">
        <v>0</v>
      </c>
      <c r="Q1188" s="358">
        <v>0</v>
      </c>
      <c r="R1188" s="358">
        <v>0</v>
      </c>
      <c r="S1188" s="358">
        <v>0</v>
      </c>
      <c r="T1188" s="35">
        <f>COUNTIF(M1188:S1188,"&gt;0")</f>
        <v>1</v>
      </c>
      <c r="V1188">
        <f t="shared" si="54"/>
        <v>1</v>
      </c>
      <c r="W1188" s="35">
        <f t="shared" si="55"/>
        <v>0</v>
      </c>
      <c r="X1188">
        <f t="shared" si="56"/>
        <v>0</v>
      </c>
    </row>
    <row r="1189" spans="1:24" ht="15.75" x14ac:dyDescent="0.25">
      <c r="A1189" t="str">
        <f>B1189&amp;" "&amp;C1189</f>
        <v>Curtis McElhinney</v>
      </c>
      <c r="B1189" t="str">
        <f>RIGHT(D1189,(LEN(D1189)-1)-SEARCH(",",D1189,1))</f>
        <v>Curtis</v>
      </c>
      <c r="C1189" t="str">
        <f>LEFT(D1189,SEARCH(",",D1189,1)-1)</f>
        <v>McElhinney</v>
      </c>
      <c r="D1189" s="351" t="s">
        <v>1643</v>
      </c>
      <c r="E1189" s="31" t="s">
        <v>32</v>
      </c>
      <c r="F1189" s="35" t="s">
        <v>2696</v>
      </c>
      <c r="G1189" s="35" t="s">
        <v>128</v>
      </c>
      <c r="H1189" s="35" t="s">
        <v>2612</v>
      </c>
      <c r="I1189" s="35">
        <v>36</v>
      </c>
      <c r="J1189" s="35">
        <f>VALUE(COUNTIF(Validation!$A$2:$H$47,D1189))</f>
        <v>0</v>
      </c>
      <c r="K1189" s="361">
        <f>IF(OR(M1189="RFA",M1189="UFA",M1189="",M1189=0),0,M1189)</f>
        <v>1300000</v>
      </c>
      <c r="L1189" s="361">
        <f>IF(OR(N1189="RFA",N1189="UFA",N1189="",N1189=0),0,N1189)</f>
        <v>1300000</v>
      </c>
      <c r="M1189" s="358">
        <v>1300000</v>
      </c>
      <c r="N1189" s="358">
        <v>1300000</v>
      </c>
      <c r="O1189" s="358" t="s">
        <v>7</v>
      </c>
      <c r="P1189" s="358">
        <v>0</v>
      </c>
      <c r="Q1189" s="358">
        <v>0</v>
      </c>
      <c r="R1189" s="358">
        <v>0</v>
      </c>
      <c r="S1189" s="358">
        <v>0</v>
      </c>
      <c r="T1189" s="35">
        <f>COUNTIF(M1189:S1189,"&gt;0")</f>
        <v>2</v>
      </c>
      <c r="V1189">
        <f t="shared" si="54"/>
        <v>1</v>
      </c>
      <c r="W1189" s="35">
        <f t="shared" si="55"/>
        <v>0</v>
      </c>
      <c r="X1189">
        <f t="shared" si="56"/>
        <v>1</v>
      </c>
    </row>
    <row r="1190" spans="1:24" ht="15.75" x14ac:dyDescent="0.25">
      <c r="A1190" t="str">
        <f>B1190&amp;" "&amp;C1190</f>
        <v>Louis Domingue</v>
      </c>
      <c r="B1190" t="str">
        <f>RIGHT(D1190,(LEN(D1190)-1)-SEARCH(",",D1190,1))</f>
        <v>Louis</v>
      </c>
      <c r="C1190" t="str">
        <f>LEFT(D1190,SEARCH(",",D1190,1)-1)</f>
        <v>Domingue</v>
      </c>
      <c r="D1190" s="39" t="s">
        <v>1593</v>
      </c>
      <c r="E1190" s="30" t="s">
        <v>32</v>
      </c>
      <c r="F1190" s="35">
        <v>0</v>
      </c>
      <c r="G1190" s="35" t="s">
        <v>128</v>
      </c>
      <c r="H1190" s="35" t="s">
        <v>2612</v>
      </c>
      <c r="I1190" s="35">
        <v>27</v>
      </c>
      <c r="J1190" s="35">
        <f>VALUE(COUNTIF(Validation!$A$2:$H$47,D1190))</f>
        <v>0</v>
      </c>
      <c r="K1190" s="361">
        <f>IF(OR(M1190="RFA",M1190="UFA",M1190="",M1190=0),0,M1190)</f>
        <v>1150000</v>
      </c>
      <c r="L1190" s="361">
        <f>IF(OR(N1190="RFA",N1190="UFA",N1190="",N1190=0),0,N1190)</f>
        <v>0</v>
      </c>
      <c r="M1190" s="358">
        <v>1150000</v>
      </c>
      <c r="N1190" s="358" t="s">
        <v>7</v>
      </c>
      <c r="O1190" s="358">
        <v>0</v>
      </c>
      <c r="P1190" s="358">
        <v>0</v>
      </c>
      <c r="Q1190" s="358">
        <v>0</v>
      </c>
      <c r="R1190" s="358">
        <v>0</v>
      </c>
      <c r="S1190" s="358">
        <v>0</v>
      </c>
      <c r="T1190" s="35">
        <f>COUNTIF(M1190:S1190,"&gt;0")</f>
        <v>1</v>
      </c>
      <c r="V1190">
        <f t="shared" si="54"/>
        <v>1</v>
      </c>
      <c r="W1190" s="35">
        <f t="shared" si="55"/>
        <v>0</v>
      </c>
      <c r="X1190">
        <f t="shared" si="56"/>
        <v>0</v>
      </c>
    </row>
    <row r="1191" spans="1:24" ht="15.75" x14ac:dyDescent="0.25">
      <c r="A1191" t="str">
        <f>B1191&amp;" "&amp;C1191</f>
        <v>Anthony Cirelli</v>
      </c>
      <c r="B1191" t="str">
        <f>RIGHT(D1191,(LEN(D1191)-1)-SEARCH(",",D1191,1))</f>
        <v>Anthony</v>
      </c>
      <c r="C1191" t="str">
        <f>LEFT(D1191,SEARCH(",",D1191,1)-1)</f>
        <v>Cirelli</v>
      </c>
      <c r="D1191" s="39" t="s">
        <v>1607</v>
      </c>
      <c r="E1191" s="30" t="s">
        <v>32</v>
      </c>
      <c r="F1191" s="35" t="s">
        <v>395</v>
      </c>
      <c r="G1191" s="35" t="s">
        <v>73</v>
      </c>
      <c r="H1191" s="35" t="s">
        <v>2612</v>
      </c>
      <c r="I1191" s="35">
        <v>21</v>
      </c>
      <c r="J1191" s="35">
        <f>VALUE(COUNTIF(Validation!$A$2:$H$47,D1191))</f>
        <v>0</v>
      </c>
      <c r="K1191" s="361">
        <f>IF(OR(M1191="RFA",M1191="UFA",M1191="",M1191=0),0,M1191)</f>
        <v>935833</v>
      </c>
      <c r="L1191" s="361">
        <f>IF(OR(N1191="RFA",N1191="UFA",N1191="",N1191=0),0,N1191)</f>
        <v>0</v>
      </c>
      <c r="M1191" s="358">
        <v>935833</v>
      </c>
      <c r="N1191" s="358" t="s">
        <v>8</v>
      </c>
      <c r="O1191" s="358">
        <v>0</v>
      </c>
      <c r="P1191" s="358">
        <v>0</v>
      </c>
      <c r="Q1191" s="358">
        <v>0</v>
      </c>
      <c r="R1191" s="358">
        <v>0</v>
      </c>
      <c r="S1191" s="358">
        <v>0</v>
      </c>
      <c r="T1191" s="35">
        <f>COUNTIF(M1191:S1191,"&gt;0")</f>
        <v>1</v>
      </c>
      <c r="V1191">
        <f t="shared" si="54"/>
        <v>1</v>
      </c>
      <c r="W1191" s="35">
        <f t="shared" si="55"/>
        <v>1</v>
      </c>
      <c r="X1191">
        <f t="shared" si="56"/>
        <v>0</v>
      </c>
    </row>
    <row r="1192" spans="1:24" ht="15.75" x14ac:dyDescent="0.25">
      <c r="A1192" t="str">
        <f>B1192&amp;" "&amp;C1192</f>
        <v>Dennis Yan</v>
      </c>
      <c r="B1192" t="str">
        <f>RIGHT(D1192,(LEN(D1192)-1)-SEARCH(",",D1192,1))</f>
        <v>Dennis</v>
      </c>
      <c r="C1192" t="str">
        <f>LEFT(D1192,SEARCH(",",D1192,1)-1)</f>
        <v>Yan</v>
      </c>
      <c r="D1192" s="39" t="s">
        <v>1605</v>
      </c>
      <c r="E1192" s="30" t="s">
        <v>32</v>
      </c>
      <c r="F1192" s="35" t="s">
        <v>395</v>
      </c>
      <c r="G1192" s="35" t="s">
        <v>2613</v>
      </c>
      <c r="H1192" s="35" t="s">
        <v>2619</v>
      </c>
      <c r="I1192" s="35">
        <v>22</v>
      </c>
      <c r="J1192" s="35">
        <f>VALUE(COUNTIF(Validation!$A$2:$H$47,D1192))</f>
        <v>0</v>
      </c>
      <c r="K1192" s="361">
        <f>IF(OR(M1192="RFA",M1192="UFA",M1192="",M1192=0),0,M1192)</f>
        <v>935833</v>
      </c>
      <c r="L1192" s="361">
        <f>IF(OR(N1192="RFA",N1192="UFA",N1192="",N1192=0),0,N1192)</f>
        <v>0</v>
      </c>
      <c r="M1192" s="358">
        <v>935833</v>
      </c>
      <c r="N1192" s="358" t="s">
        <v>8</v>
      </c>
      <c r="O1192" s="358">
        <v>0</v>
      </c>
      <c r="P1192" s="358">
        <v>0</v>
      </c>
      <c r="Q1192" s="358">
        <v>0</v>
      </c>
      <c r="R1192" s="358">
        <v>0</v>
      </c>
      <c r="S1192" s="358">
        <v>0</v>
      </c>
      <c r="T1192" s="35">
        <f>COUNTIF(M1192:S1192,"&gt;0")</f>
        <v>1</v>
      </c>
      <c r="V1192">
        <f t="shared" si="54"/>
        <v>1</v>
      </c>
      <c r="W1192" s="35">
        <f t="shared" si="55"/>
        <v>1</v>
      </c>
      <c r="X1192">
        <f t="shared" si="56"/>
        <v>0</v>
      </c>
    </row>
    <row r="1193" spans="1:24" ht="15.75" x14ac:dyDescent="0.25">
      <c r="A1193" t="str">
        <f>B1193&amp;" "&amp;C1193</f>
        <v>Nolan Foote</v>
      </c>
      <c r="B1193" t="str">
        <f>RIGHT(D1193,(LEN(D1193)-1)-SEARCH(",",D1193,1))</f>
        <v>Nolan</v>
      </c>
      <c r="C1193" t="str">
        <f>LEFT(D1193,SEARCH(",",D1193,1)-1)</f>
        <v>Foote</v>
      </c>
      <c r="D1193" s="39" t="s">
        <v>2753</v>
      </c>
      <c r="E1193" s="30" t="s">
        <v>32</v>
      </c>
      <c r="F1193" s="35" t="s">
        <v>395</v>
      </c>
      <c r="G1193" s="35" t="s">
        <v>2613</v>
      </c>
      <c r="H1193" s="35" t="s">
        <v>2619</v>
      </c>
      <c r="I1193" s="35">
        <v>18</v>
      </c>
      <c r="J1193" s="35">
        <f>VALUE(COUNTIF(Validation!$A$2:$H$47,D1193))</f>
        <v>0</v>
      </c>
      <c r="K1193" s="361">
        <f>IF(OR(M1193="RFA",M1193="UFA",M1193="",M1193=0),0,M1193)</f>
        <v>925000</v>
      </c>
      <c r="L1193" s="361">
        <f>IF(OR(N1193="RFA",N1193="UFA",N1193="",N1193=0),0,N1193)</f>
        <v>925000</v>
      </c>
      <c r="M1193" s="358">
        <v>925000</v>
      </c>
      <c r="N1193" s="358">
        <v>925000</v>
      </c>
      <c r="O1193" s="358">
        <v>925000</v>
      </c>
      <c r="P1193" s="358" t="s">
        <v>8</v>
      </c>
      <c r="Q1193" s="358">
        <v>0</v>
      </c>
      <c r="R1193" s="358">
        <v>0</v>
      </c>
      <c r="S1193" s="358">
        <v>0</v>
      </c>
      <c r="T1193" s="35">
        <f>COUNTIF(M1193:S1193,"&gt;0")</f>
        <v>3</v>
      </c>
      <c r="V1193">
        <f t="shared" si="54"/>
        <v>1</v>
      </c>
      <c r="W1193" s="35">
        <f t="shared" si="55"/>
        <v>1</v>
      </c>
      <c r="X1193">
        <f t="shared" si="56"/>
        <v>1</v>
      </c>
    </row>
    <row r="1194" spans="1:24" ht="15.75" x14ac:dyDescent="0.25">
      <c r="A1194" t="str">
        <f>B1194&amp;" "&amp;C1194</f>
        <v>Alexander Volkov</v>
      </c>
      <c r="B1194" t="str">
        <f>RIGHT(D1194,(LEN(D1194)-1)-SEARCH(",",D1194,1))</f>
        <v>Alexander</v>
      </c>
      <c r="C1194" t="str">
        <f>LEFT(D1194,SEARCH(",",D1194,1)-1)</f>
        <v>Volkov</v>
      </c>
      <c r="D1194" s="39" t="s">
        <v>1595</v>
      </c>
      <c r="E1194" s="30" t="s">
        <v>32</v>
      </c>
      <c r="F1194" s="35" t="s">
        <v>395</v>
      </c>
      <c r="G1194" s="35" t="s">
        <v>2615</v>
      </c>
      <c r="H1194" s="35" t="s">
        <v>2619</v>
      </c>
      <c r="I1194" s="35">
        <v>21</v>
      </c>
      <c r="J1194" s="35">
        <f>VALUE(COUNTIF(Validation!$A$2:$H$47,D1194))</f>
        <v>0</v>
      </c>
      <c r="K1194" s="361">
        <f>IF(OR(M1194="RFA",M1194="UFA",M1194="",M1194=0),0,M1194)</f>
        <v>925000</v>
      </c>
      <c r="L1194" s="361">
        <f>IF(OR(N1194="RFA",N1194="UFA",N1194="",N1194=0),0,N1194)</f>
        <v>0</v>
      </c>
      <c r="M1194" s="358">
        <v>925000</v>
      </c>
      <c r="N1194" s="358" t="s">
        <v>8</v>
      </c>
      <c r="O1194" s="358">
        <v>0</v>
      </c>
      <c r="P1194" s="358">
        <v>0</v>
      </c>
      <c r="Q1194" s="358">
        <v>0</v>
      </c>
      <c r="R1194" s="358">
        <v>0</v>
      </c>
      <c r="S1194" s="358">
        <v>0</v>
      </c>
      <c r="T1194" s="35">
        <f>COUNTIF(M1194:S1194,"&gt;0")</f>
        <v>1</v>
      </c>
      <c r="V1194">
        <f t="shared" si="54"/>
        <v>1</v>
      </c>
      <c r="W1194" s="35">
        <f t="shared" si="55"/>
        <v>1</v>
      </c>
      <c r="X1194">
        <f t="shared" si="56"/>
        <v>0</v>
      </c>
    </row>
    <row r="1195" spans="1:24" ht="15.75" x14ac:dyDescent="0.25">
      <c r="A1195" t="str">
        <f>B1195&amp;" "&amp;C1195</f>
        <v>Jimmy Huntington</v>
      </c>
      <c r="B1195" t="str">
        <f>RIGHT(D1195,(LEN(D1195)-1)-SEARCH(",",D1195,1))</f>
        <v>Jimmy</v>
      </c>
      <c r="C1195" t="str">
        <f>LEFT(D1195,SEARCH(",",D1195,1)-1)</f>
        <v>Huntington</v>
      </c>
      <c r="D1195" s="39" t="s">
        <v>2754</v>
      </c>
      <c r="E1195" s="30" t="s">
        <v>32</v>
      </c>
      <c r="F1195" s="35" t="s">
        <v>395</v>
      </c>
      <c r="G1195" s="35" t="s">
        <v>73</v>
      </c>
      <c r="H1195" s="35" t="s">
        <v>2619</v>
      </c>
      <c r="I1195" s="35">
        <v>20</v>
      </c>
      <c r="J1195" s="35">
        <f>VALUE(COUNTIF(Validation!$A$2:$H$47,D1195))</f>
        <v>0</v>
      </c>
      <c r="K1195" s="361">
        <f>IF(OR(M1195="RFA",M1195="UFA",M1195="",M1195=0),0,M1195)</f>
        <v>925000</v>
      </c>
      <c r="L1195" s="361">
        <f>IF(OR(N1195="RFA",N1195="UFA",N1195="",N1195=0),0,N1195)</f>
        <v>925000</v>
      </c>
      <c r="M1195" s="358">
        <v>925000</v>
      </c>
      <c r="N1195" s="358">
        <v>925000</v>
      </c>
      <c r="O1195" s="358">
        <v>925000</v>
      </c>
      <c r="P1195" s="358" t="s">
        <v>8</v>
      </c>
      <c r="Q1195" s="358">
        <v>0</v>
      </c>
      <c r="R1195" s="358">
        <v>0</v>
      </c>
      <c r="S1195" s="358">
        <v>0</v>
      </c>
      <c r="T1195" s="35">
        <f>COUNTIF(M1195:S1195,"&gt;0")</f>
        <v>3</v>
      </c>
      <c r="V1195">
        <f t="shared" si="54"/>
        <v>1</v>
      </c>
      <c r="W1195" s="35">
        <f t="shared" si="55"/>
        <v>1</v>
      </c>
      <c r="X1195">
        <f t="shared" si="56"/>
        <v>1</v>
      </c>
    </row>
    <row r="1196" spans="1:24" ht="15.75" x14ac:dyDescent="0.25">
      <c r="A1196" t="str">
        <f>B1196&amp;" "&amp;C1196</f>
        <v>Ryan Lohin</v>
      </c>
      <c r="B1196" t="str">
        <f>RIGHT(D1196,(LEN(D1196)-1)-SEARCH(",",D1196,1))</f>
        <v>Ryan</v>
      </c>
      <c r="C1196" t="str">
        <f>LEFT(D1196,SEARCH(",",D1196,1)-1)</f>
        <v>Lohin</v>
      </c>
      <c r="D1196" s="39" t="s">
        <v>2756</v>
      </c>
      <c r="E1196" s="30" t="s">
        <v>32</v>
      </c>
      <c r="F1196" s="35" t="s">
        <v>395</v>
      </c>
      <c r="G1196" s="35" t="s">
        <v>2676</v>
      </c>
      <c r="H1196" s="35" t="s">
        <v>2619</v>
      </c>
      <c r="I1196" s="35">
        <v>23</v>
      </c>
      <c r="J1196" s="35">
        <f>VALUE(COUNTIF(Validation!$A$2:$H$47,D1196))</f>
        <v>0</v>
      </c>
      <c r="K1196" s="361">
        <f>IF(OR(M1196="RFA",M1196="UFA",M1196="",M1196=0),0,M1196)</f>
        <v>925000</v>
      </c>
      <c r="L1196" s="361">
        <f>IF(OR(N1196="RFA",N1196="UFA",N1196="",N1196=0),0,N1196)</f>
        <v>925000</v>
      </c>
      <c r="M1196" s="358">
        <v>925000</v>
      </c>
      <c r="N1196" s="358">
        <v>925000</v>
      </c>
      <c r="O1196" s="358" t="s">
        <v>8</v>
      </c>
      <c r="P1196" s="358">
        <v>0</v>
      </c>
      <c r="Q1196" s="358">
        <v>0</v>
      </c>
      <c r="R1196" s="358">
        <v>0</v>
      </c>
      <c r="S1196" s="358">
        <v>0</v>
      </c>
      <c r="T1196" s="35">
        <f>COUNTIF(M1196:S1196,"&gt;0")</f>
        <v>2</v>
      </c>
      <c r="V1196">
        <f t="shared" si="54"/>
        <v>1</v>
      </c>
      <c r="W1196" s="35">
        <f t="shared" si="55"/>
        <v>1</v>
      </c>
      <c r="X1196">
        <f t="shared" si="56"/>
        <v>1</v>
      </c>
    </row>
    <row r="1197" spans="1:24" ht="15.75" x14ac:dyDescent="0.25">
      <c r="A1197" t="str">
        <f>B1197&amp;" "&amp;C1197</f>
        <v>Ross Colton</v>
      </c>
      <c r="B1197" t="str">
        <f>RIGHT(D1197,(LEN(D1197)-1)-SEARCH(",",D1197,1))</f>
        <v>Ross</v>
      </c>
      <c r="C1197" t="str">
        <f>LEFT(D1197,SEARCH(",",D1197,1)-1)</f>
        <v>Colton</v>
      </c>
      <c r="D1197" s="39" t="s">
        <v>1601</v>
      </c>
      <c r="E1197" s="30" t="s">
        <v>32</v>
      </c>
      <c r="F1197" s="35" t="s">
        <v>395</v>
      </c>
      <c r="G1197" s="35" t="s">
        <v>73</v>
      </c>
      <c r="H1197" s="35" t="s">
        <v>2619</v>
      </c>
      <c r="I1197" s="35">
        <v>22</v>
      </c>
      <c r="J1197" s="35">
        <f>VALUE(COUNTIF(Validation!$A$2:$H$47,D1197))</f>
        <v>0</v>
      </c>
      <c r="K1197" s="361">
        <f>IF(OR(M1197="RFA",M1197="UFA",M1197="",M1197=0),0,M1197)</f>
        <v>925000</v>
      </c>
      <c r="L1197" s="361">
        <f>IF(OR(N1197="RFA",N1197="UFA",N1197="",N1197=0),0,N1197)</f>
        <v>0</v>
      </c>
      <c r="M1197" s="358">
        <v>925000</v>
      </c>
      <c r="N1197" s="358" t="s">
        <v>8</v>
      </c>
      <c r="O1197" s="358">
        <v>0</v>
      </c>
      <c r="P1197" s="358">
        <v>0</v>
      </c>
      <c r="Q1197" s="358">
        <v>0</v>
      </c>
      <c r="R1197" s="358">
        <v>0</v>
      </c>
      <c r="S1197" s="358">
        <v>0</v>
      </c>
      <c r="T1197" s="35">
        <f>COUNTIF(M1197:S1197,"&gt;0")</f>
        <v>1</v>
      </c>
      <c r="V1197">
        <f t="shared" si="54"/>
        <v>1</v>
      </c>
      <c r="W1197" s="35">
        <f t="shared" si="55"/>
        <v>1</v>
      </c>
      <c r="X1197">
        <f t="shared" si="56"/>
        <v>0</v>
      </c>
    </row>
    <row r="1198" spans="1:24" ht="15.75" x14ac:dyDescent="0.25">
      <c r="A1198" t="str">
        <f>B1198&amp;" "&amp;C1198</f>
        <v>Mitchell Stephens</v>
      </c>
      <c r="B1198" t="str">
        <f>RIGHT(D1198,(LEN(D1198)-1)-SEARCH(",",D1198,1))</f>
        <v>Mitchell</v>
      </c>
      <c r="C1198" t="str">
        <f>LEFT(D1198,SEARCH(",",D1198,1)-1)</f>
        <v>Stephens</v>
      </c>
      <c r="D1198" s="39" t="s">
        <v>1596</v>
      </c>
      <c r="E1198" s="30" t="s">
        <v>32</v>
      </c>
      <c r="F1198" s="35" t="s">
        <v>395</v>
      </c>
      <c r="G1198" s="35" t="s">
        <v>73</v>
      </c>
      <c r="H1198" s="35" t="s">
        <v>2619</v>
      </c>
      <c r="I1198" s="35">
        <v>22</v>
      </c>
      <c r="J1198" s="35">
        <f>VALUE(COUNTIF(Validation!$A$2:$H$47,D1198))</f>
        <v>0</v>
      </c>
      <c r="K1198" s="361">
        <f>IF(OR(M1198="RFA",M1198="UFA",M1198="",M1198=0),0,M1198)</f>
        <v>919166</v>
      </c>
      <c r="L1198" s="361">
        <f>IF(OR(N1198="RFA",N1198="UFA",N1198="",N1198=0),0,N1198)</f>
        <v>0</v>
      </c>
      <c r="M1198" s="358">
        <v>919166</v>
      </c>
      <c r="N1198" s="358" t="s">
        <v>8</v>
      </c>
      <c r="O1198" s="358">
        <v>0</v>
      </c>
      <c r="P1198" s="358">
        <v>0</v>
      </c>
      <c r="Q1198" s="358">
        <v>0</v>
      </c>
      <c r="R1198" s="358">
        <v>0</v>
      </c>
      <c r="S1198" s="358">
        <v>0</v>
      </c>
      <c r="T1198" s="35">
        <f>COUNTIF(M1198:S1198,"&gt;0")</f>
        <v>1</v>
      </c>
      <c r="V1198">
        <f t="shared" si="54"/>
        <v>1</v>
      </c>
      <c r="W1198" s="35">
        <f t="shared" si="55"/>
        <v>1</v>
      </c>
      <c r="X1198">
        <f t="shared" si="56"/>
        <v>0</v>
      </c>
    </row>
    <row r="1199" spans="1:24" ht="15.75" x14ac:dyDescent="0.25">
      <c r="A1199" t="str">
        <f>B1199&amp;" "&amp;C1199</f>
        <v>Mathieu Joseph</v>
      </c>
      <c r="B1199" t="str">
        <f>RIGHT(D1199,(LEN(D1199)-1)-SEARCH(",",D1199,1))</f>
        <v>Mathieu</v>
      </c>
      <c r="C1199" t="str">
        <f>LEFT(D1199,SEARCH(",",D1199,1)-1)</f>
        <v>Joseph</v>
      </c>
      <c r="D1199" s="39" t="s">
        <v>1608</v>
      </c>
      <c r="E1199" s="30" t="s">
        <v>32</v>
      </c>
      <c r="F1199" s="35" t="s">
        <v>395</v>
      </c>
      <c r="G1199" s="35" t="s">
        <v>2615</v>
      </c>
      <c r="H1199" s="35" t="s">
        <v>2612</v>
      </c>
      <c r="I1199" s="35">
        <v>22</v>
      </c>
      <c r="J1199" s="35">
        <f>VALUE(COUNTIF(Validation!$A$2:$H$47,D1199))</f>
        <v>0</v>
      </c>
      <c r="K1199" s="361">
        <f>IF(OR(M1199="RFA",M1199="UFA",M1199="",M1199=0),0,M1199)</f>
        <v>910833</v>
      </c>
      <c r="L1199" s="361">
        <f>IF(OR(N1199="RFA",N1199="UFA",N1199="",N1199=0),0,N1199)</f>
        <v>0</v>
      </c>
      <c r="M1199" s="358">
        <v>910833</v>
      </c>
      <c r="N1199" s="358" t="s">
        <v>8</v>
      </c>
      <c r="O1199" s="358">
        <v>0</v>
      </c>
      <c r="P1199" s="358">
        <v>0</v>
      </c>
      <c r="Q1199" s="358">
        <v>0</v>
      </c>
      <c r="R1199" s="358">
        <v>0</v>
      </c>
      <c r="S1199" s="358">
        <v>0</v>
      </c>
      <c r="T1199" s="35">
        <f>COUNTIF(M1199:S1199,"&gt;0")</f>
        <v>1</v>
      </c>
      <c r="V1199">
        <f t="shared" si="54"/>
        <v>1</v>
      </c>
      <c r="W1199" s="35">
        <f t="shared" si="55"/>
        <v>1</v>
      </c>
      <c r="X1199">
        <f t="shared" si="56"/>
        <v>0</v>
      </c>
    </row>
    <row r="1200" spans="1:24" ht="15.75" x14ac:dyDescent="0.25">
      <c r="A1200" t="str">
        <f>B1200&amp;" "&amp;C1200</f>
        <v>Matthew Spencer</v>
      </c>
      <c r="B1200" t="str">
        <f>RIGHT(D1200,(LEN(D1200)-1)-SEARCH(",",D1200,1))</f>
        <v>Matthew</v>
      </c>
      <c r="C1200" t="str">
        <f>LEFT(D1200,SEARCH(",",D1200,1)-1)</f>
        <v>Spencer</v>
      </c>
      <c r="D1200" s="39" t="s">
        <v>1606</v>
      </c>
      <c r="E1200" s="30" t="s">
        <v>32</v>
      </c>
      <c r="F1200" s="35" t="s">
        <v>395</v>
      </c>
      <c r="G1200" s="35" t="s">
        <v>82</v>
      </c>
      <c r="H1200" s="35" t="s">
        <v>2619</v>
      </c>
      <c r="I1200" s="35">
        <v>22</v>
      </c>
      <c r="J1200" s="35">
        <f>VALUE(COUNTIF(Validation!$A$2:$H$47,D1200))</f>
        <v>0</v>
      </c>
      <c r="K1200" s="361">
        <f>IF(OR(M1200="RFA",M1200="UFA",M1200="",M1200=0),0,M1200)</f>
        <v>910833</v>
      </c>
      <c r="L1200" s="361">
        <f>IF(OR(N1200="RFA",N1200="UFA",N1200="",N1200=0),0,N1200)</f>
        <v>0</v>
      </c>
      <c r="M1200" s="358">
        <v>910833</v>
      </c>
      <c r="N1200" s="358" t="s">
        <v>8</v>
      </c>
      <c r="O1200" s="358">
        <v>0</v>
      </c>
      <c r="P1200" s="358">
        <v>0</v>
      </c>
      <c r="Q1200" s="358">
        <v>0</v>
      </c>
      <c r="R1200" s="358">
        <v>0</v>
      </c>
      <c r="S1200" s="358">
        <v>0</v>
      </c>
      <c r="T1200" s="35">
        <f>COUNTIF(M1200:S1200,"&gt;0")</f>
        <v>1</v>
      </c>
      <c r="V1200">
        <f t="shared" si="54"/>
        <v>1</v>
      </c>
      <c r="W1200" s="35">
        <f t="shared" si="55"/>
        <v>1</v>
      </c>
      <c r="X1200">
        <f t="shared" si="56"/>
        <v>0</v>
      </c>
    </row>
    <row r="1201" spans="1:24" ht="15.75" x14ac:dyDescent="0.25">
      <c r="A1201" t="str">
        <f>B1201&amp;" "&amp;C1201</f>
        <v>Gabriel Fortier</v>
      </c>
      <c r="B1201" t="str">
        <f>RIGHT(D1201,(LEN(D1201)-1)-SEARCH(",",D1201,1))</f>
        <v>Gabriel</v>
      </c>
      <c r="C1201" t="str">
        <f>LEFT(D1201,SEARCH(",",D1201,1)-1)</f>
        <v>Fortier</v>
      </c>
      <c r="D1201" s="39" t="s">
        <v>2755</v>
      </c>
      <c r="E1201" s="30" t="s">
        <v>32</v>
      </c>
      <c r="F1201" s="35" t="s">
        <v>395</v>
      </c>
      <c r="G1201" s="35" t="s">
        <v>2613</v>
      </c>
      <c r="H1201" s="35" t="s">
        <v>2619</v>
      </c>
      <c r="I1201" s="35">
        <v>19</v>
      </c>
      <c r="J1201" s="35">
        <f>VALUE(COUNTIF(Validation!$A$2:$H$47,D1201))</f>
        <v>0</v>
      </c>
      <c r="K1201" s="361">
        <f>IF(OR(M1201="RFA",M1201="UFA",M1201="",M1201=0),0,M1201)</f>
        <v>894167</v>
      </c>
      <c r="L1201" s="361">
        <f>IF(OR(N1201="RFA",N1201="UFA",N1201="",N1201=0),0,N1201)</f>
        <v>894167</v>
      </c>
      <c r="M1201" s="358">
        <v>894167</v>
      </c>
      <c r="N1201" s="358">
        <v>894167</v>
      </c>
      <c r="O1201" s="358">
        <v>894167</v>
      </c>
      <c r="P1201" s="358" t="s">
        <v>8</v>
      </c>
      <c r="Q1201" s="358">
        <v>0</v>
      </c>
      <c r="R1201" s="358">
        <v>0</v>
      </c>
      <c r="S1201" s="358">
        <v>0</v>
      </c>
      <c r="T1201" s="35">
        <f>COUNTIF(M1201:S1201,"&gt;0")</f>
        <v>3</v>
      </c>
      <c r="V1201">
        <f t="shared" si="54"/>
        <v>1</v>
      </c>
      <c r="W1201" s="35">
        <f t="shared" si="55"/>
        <v>1</v>
      </c>
      <c r="X1201">
        <f t="shared" si="56"/>
        <v>1</v>
      </c>
    </row>
    <row r="1202" spans="1:24" ht="15.75" x14ac:dyDescent="0.25">
      <c r="A1202" t="str">
        <f>B1202&amp;" "&amp;C1202</f>
        <v>Boris Katchouk</v>
      </c>
      <c r="B1202" t="str">
        <f>RIGHT(D1202,(LEN(D1202)-1)-SEARCH(",",D1202,1))</f>
        <v>Boris</v>
      </c>
      <c r="C1202" t="str">
        <f>LEFT(D1202,SEARCH(",",D1202,1)-1)</f>
        <v>Katchouk</v>
      </c>
      <c r="D1202" s="39" t="s">
        <v>1597</v>
      </c>
      <c r="E1202" s="30" t="s">
        <v>32</v>
      </c>
      <c r="F1202" s="35" t="s">
        <v>395</v>
      </c>
      <c r="G1202" s="35" t="s">
        <v>2613</v>
      </c>
      <c r="H1202" s="35" t="s">
        <v>2619</v>
      </c>
      <c r="I1202" s="35">
        <v>21</v>
      </c>
      <c r="J1202" s="35">
        <f>VALUE(COUNTIF(Validation!$A$2:$H$47,D1202))</f>
        <v>0</v>
      </c>
      <c r="K1202" s="361">
        <f>IF(OR(M1202="RFA",M1202="UFA",M1202="",M1202=0),0,M1202)</f>
        <v>894166</v>
      </c>
      <c r="L1202" s="361">
        <f>IF(OR(N1202="RFA",N1202="UFA",N1202="",N1202=0),0,N1202)</f>
        <v>894166</v>
      </c>
      <c r="M1202" s="358">
        <v>894166</v>
      </c>
      <c r="N1202" s="358">
        <v>894166</v>
      </c>
      <c r="O1202" s="358" t="s">
        <v>8</v>
      </c>
      <c r="P1202" s="358">
        <v>0</v>
      </c>
      <c r="Q1202" s="358">
        <v>0</v>
      </c>
      <c r="R1202" s="358">
        <v>0</v>
      </c>
      <c r="S1202" s="358">
        <v>0</v>
      </c>
      <c r="T1202" s="35">
        <f>COUNTIF(M1202:S1202,"&gt;0")</f>
        <v>2</v>
      </c>
      <c r="V1202">
        <f t="shared" si="54"/>
        <v>1</v>
      </c>
      <c r="W1202" s="35">
        <f t="shared" si="55"/>
        <v>1</v>
      </c>
      <c r="X1202">
        <f t="shared" si="56"/>
        <v>1</v>
      </c>
    </row>
    <row r="1203" spans="1:24" ht="15.75" x14ac:dyDescent="0.25">
      <c r="A1203" t="str">
        <f>B1203&amp;" "&amp;C1203</f>
        <v>Taylor Raddysh</v>
      </c>
      <c r="B1203" t="str">
        <f>RIGHT(D1203,(LEN(D1203)-1)-SEARCH(",",D1203,1))</f>
        <v>Taylor</v>
      </c>
      <c r="C1203" t="str">
        <f>LEFT(D1203,SEARCH(",",D1203,1)-1)</f>
        <v>Raddysh</v>
      </c>
      <c r="D1203" s="39" t="s">
        <v>1598</v>
      </c>
      <c r="E1203" s="30" t="s">
        <v>32</v>
      </c>
      <c r="F1203" s="35" t="s">
        <v>395</v>
      </c>
      <c r="G1203" s="35" t="s">
        <v>2611</v>
      </c>
      <c r="H1203" s="35" t="s">
        <v>2619</v>
      </c>
      <c r="I1203" s="35">
        <v>21</v>
      </c>
      <c r="J1203" s="35">
        <f>VALUE(COUNTIF(Validation!$A$2:$H$47,D1203))</f>
        <v>0</v>
      </c>
      <c r="K1203" s="361">
        <f>IF(OR(M1203="RFA",M1203="UFA",M1203="",M1203=0),0,M1203)</f>
        <v>894166</v>
      </c>
      <c r="L1203" s="361">
        <f>IF(OR(N1203="RFA",N1203="UFA",N1203="",N1203=0),0,N1203)</f>
        <v>894166</v>
      </c>
      <c r="M1203" s="358">
        <v>894166</v>
      </c>
      <c r="N1203" s="358">
        <v>894166</v>
      </c>
      <c r="O1203" s="358" t="s">
        <v>8</v>
      </c>
      <c r="P1203" s="358">
        <v>0</v>
      </c>
      <c r="Q1203" s="358">
        <v>0</v>
      </c>
      <c r="R1203" s="358">
        <v>0</v>
      </c>
      <c r="S1203" s="358">
        <v>0</v>
      </c>
      <c r="T1203" s="35">
        <f>COUNTIF(M1203:S1203,"&gt;0")</f>
        <v>2</v>
      </c>
      <c r="V1203">
        <f t="shared" si="54"/>
        <v>1</v>
      </c>
      <c r="W1203" s="35">
        <f t="shared" si="55"/>
        <v>1</v>
      </c>
      <c r="X1203">
        <f t="shared" si="56"/>
        <v>1</v>
      </c>
    </row>
    <row r="1204" spans="1:24" ht="15.75" x14ac:dyDescent="0.25">
      <c r="A1204" t="str">
        <f>B1204&amp;" "&amp;C1204</f>
        <v>Erik Cernak</v>
      </c>
      <c r="B1204" t="str">
        <f>RIGHT(D1204,(LEN(D1204)-1)-SEARCH(",",D1204,1))</f>
        <v>Erik</v>
      </c>
      <c r="C1204" t="str">
        <f>LEFT(D1204,SEARCH(",",D1204,1)-1)</f>
        <v>Cernak</v>
      </c>
      <c r="D1204" s="39" t="s">
        <v>1610</v>
      </c>
      <c r="E1204" s="30" t="s">
        <v>32</v>
      </c>
      <c r="F1204" s="35" t="s">
        <v>395</v>
      </c>
      <c r="G1204" s="35" t="s">
        <v>2617</v>
      </c>
      <c r="H1204" s="35" t="s">
        <v>2612</v>
      </c>
      <c r="I1204" s="35">
        <v>22</v>
      </c>
      <c r="J1204" s="35">
        <f>VALUE(COUNTIF(Validation!$A$2:$H$47,D1204))</f>
        <v>0</v>
      </c>
      <c r="K1204" s="361">
        <f>IF(OR(M1204="RFA",M1204="UFA",M1204="",M1204=0),0,M1204)</f>
        <v>890000</v>
      </c>
      <c r="L1204" s="361">
        <f>IF(OR(N1204="RFA",N1204="UFA",N1204="",N1204=0),0,N1204)</f>
        <v>0</v>
      </c>
      <c r="M1204" s="358">
        <v>890000</v>
      </c>
      <c r="N1204" s="358" t="s">
        <v>8</v>
      </c>
      <c r="O1204" s="358">
        <v>0</v>
      </c>
      <c r="P1204" s="358">
        <v>0</v>
      </c>
      <c r="Q1204" s="358">
        <v>0</v>
      </c>
      <c r="R1204" s="358">
        <v>0</v>
      </c>
      <c r="S1204" s="358">
        <v>0</v>
      </c>
      <c r="T1204" s="35">
        <f>COUNTIF(M1204:S1204,"&gt;0")</f>
        <v>1</v>
      </c>
      <c r="V1204">
        <f t="shared" si="54"/>
        <v>1</v>
      </c>
      <c r="W1204" s="35">
        <f t="shared" si="55"/>
        <v>1</v>
      </c>
      <c r="X1204">
        <f t="shared" si="56"/>
        <v>0</v>
      </c>
    </row>
    <row r="1205" spans="1:24" ht="15.75" x14ac:dyDescent="0.25">
      <c r="A1205" t="str">
        <f>B1205&amp;" "&amp;C1205</f>
        <v>Alexey Lipanov</v>
      </c>
      <c r="B1205" t="str">
        <f>RIGHT(D1205,(LEN(D1205)-1)-SEARCH(",",D1205,1))</f>
        <v>Alexey</v>
      </c>
      <c r="C1205" t="str">
        <f>LEFT(D1205,SEARCH(",",D1205,1)-1)</f>
        <v>Lipanov</v>
      </c>
      <c r="D1205" s="39" t="s">
        <v>1600</v>
      </c>
      <c r="E1205" s="30" t="s">
        <v>32</v>
      </c>
      <c r="F1205" s="35" t="s">
        <v>395</v>
      </c>
      <c r="G1205" s="35" t="s">
        <v>73</v>
      </c>
      <c r="H1205" s="35" t="s">
        <v>2619</v>
      </c>
      <c r="I1205" s="35">
        <v>19</v>
      </c>
      <c r="J1205" s="35">
        <f>VALUE(COUNTIF(Validation!$A$2:$H$47,D1205))</f>
        <v>0</v>
      </c>
      <c r="K1205" s="361">
        <f>IF(OR(M1205="RFA",M1205="UFA",M1205="",M1205=0),0,M1205)</f>
        <v>863333</v>
      </c>
      <c r="L1205" s="361">
        <f>IF(OR(N1205="RFA",N1205="UFA",N1205="",N1205=0),0,N1205)</f>
        <v>863333</v>
      </c>
      <c r="M1205" s="358">
        <v>863333</v>
      </c>
      <c r="N1205" s="358">
        <v>863333</v>
      </c>
      <c r="O1205" s="358">
        <v>863333</v>
      </c>
      <c r="P1205" s="358" t="s">
        <v>8</v>
      </c>
      <c r="Q1205" s="362">
        <v>0</v>
      </c>
      <c r="R1205" s="358">
        <v>0</v>
      </c>
      <c r="S1205" s="358">
        <v>0</v>
      </c>
      <c r="T1205" s="35">
        <f>COUNTIF(M1205:S1205,"&gt;0")</f>
        <v>3</v>
      </c>
      <c r="V1205">
        <f t="shared" si="54"/>
        <v>1</v>
      </c>
      <c r="W1205" s="35">
        <f t="shared" si="55"/>
        <v>1</v>
      </c>
      <c r="X1205">
        <f t="shared" si="56"/>
        <v>1</v>
      </c>
    </row>
    <row r="1206" spans="1:24" ht="15.75" x14ac:dyDescent="0.25">
      <c r="A1206" t="str">
        <f>B1206&amp;" "&amp;C1206</f>
        <v>Otto Somppi</v>
      </c>
      <c r="B1206" t="str">
        <f>RIGHT(D1206,(LEN(D1206)-1)-SEARCH(",",D1206,1))</f>
        <v>Otto</v>
      </c>
      <c r="C1206" t="str">
        <f>LEFT(D1206,SEARCH(",",D1206,1)-1)</f>
        <v>Somppi</v>
      </c>
      <c r="D1206" s="39" t="s">
        <v>1602</v>
      </c>
      <c r="E1206" s="30" t="s">
        <v>32</v>
      </c>
      <c r="F1206" s="35" t="s">
        <v>395</v>
      </c>
      <c r="G1206" s="9" t="s">
        <v>73</v>
      </c>
      <c r="H1206" s="9" t="s">
        <v>2619</v>
      </c>
      <c r="I1206" s="9">
        <v>21</v>
      </c>
      <c r="J1206" s="35">
        <f>VALUE(COUNTIF(Validation!$A$2:$H$47,D1206))</f>
        <v>0</v>
      </c>
      <c r="K1206" s="361">
        <f>IF(OR(M1206="RFA",M1206="UFA",M1206="",M1206=0),0,M1206)</f>
        <v>800000</v>
      </c>
      <c r="L1206" s="361">
        <f>IF(OR(N1206="RFA",N1206="UFA",N1206="",N1206=0),0,N1206)</f>
        <v>800000</v>
      </c>
      <c r="M1206" s="358">
        <v>800000</v>
      </c>
      <c r="N1206" s="358">
        <v>800000</v>
      </c>
      <c r="O1206" s="358" t="s">
        <v>8</v>
      </c>
      <c r="P1206" s="358">
        <v>0</v>
      </c>
      <c r="Q1206" s="358">
        <v>0</v>
      </c>
      <c r="R1206" s="358">
        <v>0</v>
      </c>
      <c r="S1206" s="358">
        <v>0</v>
      </c>
      <c r="T1206" s="35">
        <f>COUNTIF(M1206:S1206,"&gt;0")</f>
        <v>2</v>
      </c>
      <c r="V1206">
        <f t="shared" si="54"/>
        <v>1</v>
      </c>
      <c r="W1206" s="35">
        <f t="shared" si="55"/>
        <v>1</v>
      </c>
      <c r="X1206">
        <f t="shared" si="56"/>
        <v>1</v>
      </c>
    </row>
    <row r="1207" spans="1:24" ht="15.75" x14ac:dyDescent="0.25">
      <c r="A1207" t="str">
        <f>B1207&amp;" "&amp;C1207</f>
        <v>Alex Barré-Boulet</v>
      </c>
      <c r="B1207" t="str">
        <f>RIGHT(D1207,(LEN(D1207)-1)-SEARCH(",",D1207,1))</f>
        <v>Alex</v>
      </c>
      <c r="C1207" t="str">
        <f>LEFT(D1207,SEARCH(",",D1207,1)-1)</f>
        <v>Barré-Boulet</v>
      </c>
      <c r="D1207" s="39" t="s">
        <v>1603</v>
      </c>
      <c r="E1207" s="30" t="s">
        <v>32</v>
      </c>
      <c r="F1207" s="35" t="s">
        <v>395</v>
      </c>
      <c r="G1207" s="35" t="s">
        <v>73</v>
      </c>
      <c r="H1207" s="35" t="s">
        <v>2619</v>
      </c>
      <c r="I1207" s="35">
        <v>22</v>
      </c>
      <c r="J1207" s="35">
        <f>VALUE(COUNTIF(Validation!$A$2:$H$47,D1207))</f>
        <v>0</v>
      </c>
      <c r="K1207" s="361">
        <f>IF(OR(M1207="RFA",M1207="UFA",M1207="",M1207=0),0,M1207)</f>
        <v>759258</v>
      </c>
      <c r="L1207" s="361">
        <f>IF(OR(N1207="RFA",N1207="UFA",N1207="",N1207=0),0,N1207)</f>
        <v>759258</v>
      </c>
      <c r="M1207" s="358">
        <v>759258</v>
      </c>
      <c r="N1207" s="358">
        <v>759258</v>
      </c>
      <c r="O1207" s="358" t="s">
        <v>8</v>
      </c>
      <c r="P1207" s="358">
        <v>0</v>
      </c>
      <c r="Q1207" s="358">
        <v>0</v>
      </c>
      <c r="R1207" s="358">
        <v>0</v>
      </c>
      <c r="S1207" s="358">
        <v>0</v>
      </c>
      <c r="T1207" s="35">
        <f>COUNTIF(M1207:S1207,"&gt;0")</f>
        <v>2</v>
      </c>
      <c r="V1207">
        <f t="shared" si="54"/>
        <v>1</v>
      </c>
      <c r="W1207" s="35">
        <f t="shared" si="55"/>
        <v>1</v>
      </c>
      <c r="X1207">
        <f t="shared" si="56"/>
        <v>1</v>
      </c>
    </row>
    <row r="1208" spans="1:24" ht="15.75" x14ac:dyDescent="0.25">
      <c r="A1208" t="str">
        <f>B1208&amp;" "&amp;C1208</f>
        <v>Oleg Sosunov</v>
      </c>
      <c r="B1208" t="str">
        <f>RIGHT(D1208,(LEN(D1208)-1)-SEARCH(",",D1208,1))</f>
        <v>Oleg</v>
      </c>
      <c r="C1208" t="str">
        <f>LEFT(D1208,SEARCH(",",D1208,1)-1)</f>
        <v>Sosunov</v>
      </c>
      <c r="D1208" s="39" t="s">
        <v>1609</v>
      </c>
      <c r="E1208" s="30" t="s">
        <v>32</v>
      </c>
      <c r="F1208" s="35" t="s">
        <v>395</v>
      </c>
      <c r="G1208" s="35" t="s">
        <v>82</v>
      </c>
      <c r="H1208" s="35" t="s">
        <v>2619</v>
      </c>
      <c r="I1208" s="35">
        <v>21</v>
      </c>
      <c r="J1208" s="35">
        <f>VALUE(COUNTIF(Validation!$A$2:$H$47,D1208))</f>
        <v>0</v>
      </c>
      <c r="K1208" s="361">
        <f>IF(OR(M1208="RFA",M1208="UFA",M1208="",M1208=0),0,M1208)</f>
        <v>721600</v>
      </c>
      <c r="L1208" s="361">
        <f>IF(OR(N1208="RFA",N1208="UFA",N1208="",N1208=0),0,N1208)</f>
        <v>721600</v>
      </c>
      <c r="M1208" s="358">
        <v>721600</v>
      </c>
      <c r="N1208" s="358">
        <v>721600</v>
      </c>
      <c r="O1208" s="358" t="s">
        <v>8</v>
      </c>
      <c r="P1208" s="358">
        <v>0</v>
      </c>
      <c r="Q1208" s="358">
        <v>0</v>
      </c>
      <c r="R1208" s="358">
        <v>0</v>
      </c>
      <c r="S1208" s="358">
        <v>0</v>
      </c>
      <c r="T1208" s="35">
        <f>COUNTIF(M1208:S1208,"&gt;0")</f>
        <v>2</v>
      </c>
      <c r="V1208">
        <f t="shared" si="54"/>
        <v>1</v>
      </c>
      <c r="W1208" s="35">
        <f t="shared" si="55"/>
        <v>1</v>
      </c>
      <c r="X1208">
        <f t="shared" si="56"/>
        <v>1</v>
      </c>
    </row>
    <row r="1209" spans="1:24" ht="15.75" x14ac:dyDescent="0.25">
      <c r="A1209" t="str">
        <f>B1209&amp;" "&amp;C1209</f>
        <v>Luke Schenn</v>
      </c>
      <c r="B1209" t="str">
        <f>RIGHT(D1209,(LEN(D1209)-1)-SEARCH(",",D1209,1))</f>
        <v>Luke</v>
      </c>
      <c r="C1209" t="str">
        <f>LEFT(D1209,SEARCH(",",D1209,1)-1)</f>
        <v>Schenn</v>
      </c>
      <c r="D1209" s="39" t="s">
        <v>2211</v>
      </c>
      <c r="E1209" s="30" t="s">
        <v>32</v>
      </c>
      <c r="F1209" s="35">
        <v>0</v>
      </c>
      <c r="G1209" s="35" t="s">
        <v>2617</v>
      </c>
      <c r="H1209" s="35" t="s">
        <v>2612</v>
      </c>
      <c r="I1209" s="35">
        <v>29</v>
      </c>
      <c r="J1209" s="35">
        <f>VALUE(COUNTIF(Validation!$A$2:$H$47,D1209))</f>
        <v>0</v>
      </c>
      <c r="K1209" s="361">
        <f>IF(OR(M1209="RFA",M1209="UFA",M1209="",M1209=0),0,M1209)</f>
        <v>700000</v>
      </c>
      <c r="L1209" s="361">
        <f>IF(OR(N1209="RFA",N1209="UFA",N1209="",N1209=0),0,N1209)</f>
        <v>0</v>
      </c>
      <c r="M1209" s="358">
        <v>700000</v>
      </c>
      <c r="N1209" s="358" t="s">
        <v>7</v>
      </c>
      <c r="O1209" s="358">
        <v>0</v>
      </c>
      <c r="P1209" s="358">
        <v>0</v>
      </c>
      <c r="Q1209" s="358">
        <v>0</v>
      </c>
      <c r="R1209" s="358">
        <v>0</v>
      </c>
      <c r="S1209" s="358">
        <v>0</v>
      </c>
      <c r="T1209" s="35">
        <f>COUNTIF(M1209:S1209,"&gt;0")</f>
        <v>1</v>
      </c>
      <c r="V1209">
        <f t="shared" si="54"/>
        <v>1</v>
      </c>
      <c r="W1209" s="35">
        <f t="shared" si="55"/>
        <v>0</v>
      </c>
      <c r="X1209">
        <f t="shared" si="56"/>
        <v>0</v>
      </c>
    </row>
    <row r="1210" spans="1:24" ht="15.75" x14ac:dyDescent="0.25">
      <c r="A1210" t="str">
        <f>B1210&amp;" "&amp;C1210</f>
        <v>Luke Witkowski</v>
      </c>
      <c r="B1210" t="str">
        <f>RIGHT(D1210,(LEN(D1210)-1)-SEARCH(",",D1210,1))</f>
        <v>Luke</v>
      </c>
      <c r="C1210" t="str">
        <f>LEFT(D1210,SEARCH(",",D1210,1)-1)</f>
        <v>Witkowski</v>
      </c>
      <c r="D1210" s="39" t="s">
        <v>1442</v>
      </c>
      <c r="E1210" s="30" t="s">
        <v>32</v>
      </c>
      <c r="F1210" s="35">
        <v>0</v>
      </c>
      <c r="G1210" s="35" t="s">
        <v>2751</v>
      </c>
      <c r="H1210" s="35" t="s">
        <v>2612</v>
      </c>
      <c r="I1210" s="35">
        <v>29</v>
      </c>
      <c r="J1210" s="35">
        <f>VALUE(COUNTIF(Validation!$A$2:$H$47,D1210))</f>
        <v>0</v>
      </c>
      <c r="K1210" s="361">
        <f>IF(OR(M1210="RFA",M1210="UFA",M1210="",M1210=0),0,M1210)</f>
        <v>700000</v>
      </c>
      <c r="L1210" s="361">
        <f>IF(OR(N1210="RFA",N1210="UFA",N1210="",N1210=0),0,N1210)</f>
        <v>700000</v>
      </c>
      <c r="M1210" s="358">
        <v>700000</v>
      </c>
      <c r="N1210" s="358">
        <v>700000</v>
      </c>
      <c r="O1210" s="358" t="s">
        <v>7</v>
      </c>
      <c r="P1210" s="358">
        <v>0</v>
      </c>
      <c r="Q1210" s="358">
        <v>0</v>
      </c>
      <c r="R1210" s="358">
        <v>0</v>
      </c>
      <c r="S1210" s="358">
        <v>0</v>
      </c>
      <c r="T1210" s="35">
        <f>COUNTIF(M1210:S1210,"&gt;0")</f>
        <v>2</v>
      </c>
      <c r="V1210">
        <f t="shared" si="54"/>
        <v>1</v>
      </c>
      <c r="W1210" s="35">
        <f t="shared" si="55"/>
        <v>0</v>
      </c>
      <c r="X1210">
        <f t="shared" si="56"/>
        <v>1</v>
      </c>
    </row>
    <row r="1211" spans="1:24" ht="15.75" x14ac:dyDescent="0.25">
      <c r="A1211" t="str">
        <f>B1211&amp;" "&amp;C1211</f>
        <v>Cory Conacher</v>
      </c>
      <c r="B1211" t="str">
        <f>RIGHT(D1211,(LEN(D1211)-1)-SEARCH(",",D1211,1))</f>
        <v>Cory</v>
      </c>
      <c r="C1211" t="str">
        <f>LEFT(D1211,SEARCH(",",D1211,1)-1)</f>
        <v>Conacher</v>
      </c>
      <c r="D1211" s="39" t="s">
        <v>1584</v>
      </c>
      <c r="E1211" s="30" t="s">
        <v>32</v>
      </c>
      <c r="F1211" s="35">
        <v>0</v>
      </c>
      <c r="G1211" s="35" t="s">
        <v>2613</v>
      </c>
      <c r="H1211" s="35" t="s">
        <v>2619</v>
      </c>
      <c r="I1211" s="35">
        <v>29</v>
      </c>
      <c r="J1211" s="35">
        <f>VALUE(COUNTIF(Validation!$A$2:$H$47,D1211))</f>
        <v>0</v>
      </c>
      <c r="K1211" s="361">
        <f>IF(OR(M1211="RFA",M1211="UFA",M1211="",M1211=0),0,M1211)</f>
        <v>700000</v>
      </c>
      <c r="L1211" s="361">
        <f>IF(OR(N1211="RFA",N1211="UFA",N1211="",N1211=0),0,N1211)</f>
        <v>0</v>
      </c>
      <c r="M1211" s="358">
        <v>700000</v>
      </c>
      <c r="N1211" s="358" t="s">
        <v>7</v>
      </c>
      <c r="O1211" s="358">
        <v>0</v>
      </c>
      <c r="P1211" s="358">
        <v>0</v>
      </c>
      <c r="Q1211" s="358">
        <v>0</v>
      </c>
      <c r="R1211" s="358">
        <v>0</v>
      </c>
      <c r="S1211" s="358">
        <v>0</v>
      </c>
      <c r="T1211" s="35">
        <f>COUNTIF(M1211:S1211,"&gt;0")</f>
        <v>1</v>
      </c>
      <c r="V1211">
        <f t="shared" si="54"/>
        <v>1</v>
      </c>
      <c r="W1211" s="35">
        <f t="shared" si="55"/>
        <v>0</v>
      </c>
      <c r="X1211">
        <f t="shared" si="56"/>
        <v>0</v>
      </c>
    </row>
    <row r="1212" spans="1:24" ht="15.75" x14ac:dyDescent="0.25">
      <c r="A1212" t="str">
        <f>B1212&amp;" "&amp;C1212</f>
        <v>Chris Mueller</v>
      </c>
      <c r="B1212" t="str">
        <f>RIGHT(D1212,(LEN(D1212)-1)-SEARCH(",",D1212,1))</f>
        <v>Chris</v>
      </c>
      <c r="C1212" t="str">
        <f>LEFT(D1212,SEARCH(",",D1212,1)-1)</f>
        <v>Mueller</v>
      </c>
      <c r="D1212" s="39" t="s">
        <v>1654</v>
      </c>
      <c r="E1212" s="30" t="s">
        <v>32</v>
      </c>
      <c r="F1212" s="35">
        <v>0</v>
      </c>
      <c r="G1212" s="35" t="s">
        <v>73</v>
      </c>
      <c r="H1212" s="35" t="s">
        <v>2619</v>
      </c>
      <c r="I1212" s="35">
        <v>33</v>
      </c>
      <c r="J1212" s="35">
        <f>VALUE(COUNTIF(Validation!$A$2:$H$47,D1212))</f>
        <v>0</v>
      </c>
      <c r="K1212" s="361">
        <f>IF(OR(M1212="RFA",M1212="UFA",M1212="",M1212=0),0,M1212)</f>
        <v>700000</v>
      </c>
      <c r="L1212" s="361">
        <f>IF(OR(N1212="RFA",N1212="UFA",N1212="",N1212=0),0,N1212)</f>
        <v>0</v>
      </c>
      <c r="M1212" s="358">
        <v>700000</v>
      </c>
      <c r="N1212" s="358" t="s">
        <v>7</v>
      </c>
      <c r="O1212" s="358">
        <v>0</v>
      </c>
      <c r="P1212" s="358">
        <v>0</v>
      </c>
      <c r="Q1212" s="358">
        <v>0</v>
      </c>
      <c r="R1212" s="358">
        <v>0</v>
      </c>
      <c r="S1212" s="358">
        <v>0</v>
      </c>
      <c r="T1212" s="35">
        <f>COUNTIF(M1212:S1212,"&gt;0")</f>
        <v>1</v>
      </c>
      <c r="V1212">
        <f t="shared" si="54"/>
        <v>1</v>
      </c>
      <c r="W1212" s="35">
        <f t="shared" si="55"/>
        <v>0</v>
      </c>
      <c r="X1212">
        <f t="shared" si="56"/>
        <v>0</v>
      </c>
    </row>
    <row r="1213" spans="1:24" ht="15.75" x14ac:dyDescent="0.25">
      <c r="A1213" t="str">
        <f>B1213&amp;" "&amp;C1213</f>
        <v>Cameron Gaunce</v>
      </c>
      <c r="B1213" t="str">
        <f>RIGHT(D1213,(LEN(D1213)-1)-SEARCH(",",D1213,1))</f>
        <v>Cameron</v>
      </c>
      <c r="C1213" t="str">
        <f>LEFT(D1213,SEARCH(",",D1213,1)-1)</f>
        <v>Gaunce</v>
      </c>
      <c r="D1213" s="39" t="s">
        <v>1612</v>
      </c>
      <c r="E1213" s="30" t="s">
        <v>32</v>
      </c>
      <c r="F1213" s="35">
        <v>0</v>
      </c>
      <c r="G1213" s="35" t="s">
        <v>2618</v>
      </c>
      <c r="H1213" s="35" t="s">
        <v>2619</v>
      </c>
      <c r="I1213" s="35">
        <v>29</v>
      </c>
      <c r="J1213" s="35">
        <f>VALUE(COUNTIF(Validation!$A$2:$H$47,D1213))</f>
        <v>0</v>
      </c>
      <c r="K1213" s="361">
        <f>IF(OR(M1213="RFA",M1213="UFA",M1213="",M1213=0),0,M1213)</f>
        <v>700000</v>
      </c>
      <c r="L1213" s="361">
        <f>IF(OR(N1213="RFA",N1213="UFA",N1213="",N1213=0),0,N1213)</f>
        <v>0</v>
      </c>
      <c r="M1213" s="358">
        <v>700000</v>
      </c>
      <c r="N1213" s="358" t="s">
        <v>7</v>
      </c>
      <c r="O1213" s="358">
        <v>0</v>
      </c>
      <c r="P1213" s="358">
        <v>0</v>
      </c>
      <c r="Q1213" s="358">
        <v>0</v>
      </c>
      <c r="R1213" s="358">
        <v>0</v>
      </c>
      <c r="S1213" s="358">
        <v>0</v>
      </c>
      <c r="T1213" s="35">
        <f>COUNTIF(M1213:S1213,"&gt;0")</f>
        <v>1</v>
      </c>
      <c r="V1213">
        <f t="shared" si="54"/>
        <v>1</v>
      </c>
      <c r="W1213" s="35">
        <f t="shared" si="55"/>
        <v>0</v>
      </c>
      <c r="X1213">
        <f t="shared" si="56"/>
        <v>0</v>
      </c>
    </row>
    <row r="1214" spans="1:24" ht="15.75" x14ac:dyDescent="0.25">
      <c r="A1214" t="str">
        <f>B1214&amp;" "&amp;C1214</f>
        <v>Daniel Walcott</v>
      </c>
      <c r="B1214" t="str">
        <f>RIGHT(D1214,(LEN(D1214)-1)-SEARCH(",",D1214,1))</f>
        <v>Daniel</v>
      </c>
      <c r="C1214" t="str">
        <f>LEFT(D1214,SEARCH(",",D1214,1)-1)</f>
        <v>Walcott</v>
      </c>
      <c r="D1214" s="39" t="s">
        <v>1614</v>
      </c>
      <c r="E1214" s="30" t="s">
        <v>32</v>
      </c>
      <c r="F1214" s="35">
        <v>0</v>
      </c>
      <c r="G1214" s="35" t="s">
        <v>2618</v>
      </c>
      <c r="H1214" s="35" t="s">
        <v>2619</v>
      </c>
      <c r="I1214" s="35">
        <v>25</v>
      </c>
      <c r="J1214" s="35">
        <f>VALUE(COUNTIF(Validation!$A$2:$H$47,D1214))</f>
        <v>0</v>
      </c>
      <c r="K1214" s="361">
        <f>IF(OR(M1214="RFA",M1214="UFA",M1214="",M1214=0),0,M1214)</f>
        <v>700000</v>
      </c>
      <c r="L1214" s="361">
        <f>IF(OR(N1214="RFA",N1214="UFA",N1214="",N1214=0),0,N1214)</f>
        <v>0</v>
      </c>
      <c r="M1214" s="358">
        <v>700000</v>
      </c>
      <c r="N1214" s="358" t="s">
        <v>8</v>
      </c>
      <c r="O1214" s="358">
        <v>0</v>
      </c>
      <c r="P1214" s="358">
        <v>0</v>
      </c>
      <c r="Q1214" s="358">
        <v>0</v>
      </c>
      <c r="R1214" s="358">
        <v>0</v>
      </c>
      <c r="S1214" s="358">
        <v>0</v>
      </c>
      <c r="T1214" s="35">
        <f>COUNTIF(M1214:S1214,"&gt;0")</f>
        <v>1</v>
      </c>
      <c r="V1214">
        <f t="shared" si="54"/>
        <v>1</v>
      </c>
      <c r="W1214" s="35">
        <f t="shared" si="55"/>
        <v>0</v>
      </c>
      <c r="X1214">
        <f t="shared" si="56"/>
        <v>0</v>
      </c>
    </row>
    <row r="1215" spans="1:24" ht="15.75" x14ac:dyDescent="0.25">
      <c r="A1215" t="str">
        <f>B1215&amp;" "&amp;C1215</f>
        <v>Spencer Martin</v>
      </c>
      <c r="B1215" t="str">
        <f>RIGHT(D1215,(LEN(D1215)-1)-SEARCH(",",D1215,1))</f>
        <v>Spencer</v>
      </c>
      <c r="C1215" t="str">
        <f>LEFT(D1215,SEARCH(",",D1215,1)-1)</f>
        <v>Martin</v>
      </c>
      <c r="D1215" s="39" t="s">
        <v>2019</v>
      </c>
      <c r="E1215" s="30" t="s">
        <v>32</v>
      </c>
      <c r="F1215" s="35">
        <v>0</v>
      </c>
      <c r="G1215" s="35" t="s">
        <v>128</v>
      </c>
      <c r="H1215" s="35" t="s">
        <v>2619</v>
      </c>
      <c r="I1215" s="35">
        <v>24</v>
      </c>
      <c r="J1215" s="35">
        <f>VALUE(COUNTIF(Validation!$A$2:$H$47,D1215))</f>
        <v>0</v>
      </c>
      <c r="K1215" s="361">
        <f>IF(OR(M1215="RFA",M1215="UFA",M1215="",M1215=0),0,M1215)</f>
        <v>700000</v>
      </c>
      <c r="L1215" s="361">
        <f>IF(OR(N1215="RFA",N1215="UFA",N1215="",N1215=0),0,N1215)</f>
        <v>0</v>
      </c>
      <c r="M1215" s="358">
        <v>700000</v>
      </c>
      <c r="N1215" s="358" t="s">
        <v>8</v>
      </c>
      <c r="O1215" s="358">
        <v>0</v>
      </c>
      <c r="P1215" s="358">
        <v>0</v>
      </c>
      <c r="Q1215" s="358">
        <v>0</v>
      </c>
      <c r="R1215" s="358">
        <v>0</v>
      </c>
      <c r="S1215" s="358">
        <v>0</v>
      </c>
      <c r="T1215" s="35">
        <f>COUNTIF(M1215:S1215,"&gt;0")</f>
        <v>1</v>
      </c>
      <c r="V1215">
        <f t="shared" si="54"/>
        <v>1</v>
      </c>
      <c r="W1215" s="35">
        <f t="shared" si="55"/>
        <v>0</v>
      </c>
      <c r="X1215">
        <f t="shared" si="56"/>
        <v>0</v>
      </c>
    </row>
    <row r="1216" spans="1:24" ht="15.75" x14ac:dyDescent="0.25">
      <c r="A1216" t="str">
        <f>B1216&amp;" "&amp;C1216</f>
        <v>Scott Wedgewood</v>
      </c>
      <c r="B1216" t="str">
        <f>RIGHT(D1216,(LEN(D1216)-1)-SEARCH(",",D1216,1))</f>
        <v>Scott</v>
      </c>
      <c r="C1216" t="str">
        <f>LEFT(D1216,SEARCH(",",D1216,1)-1)</f>
        <v>Wedgewood</v>
      </c>
      <c r="D1216" s="39" t="s">
        <v>1427</v>
      </c>
      <c r="E1216" s="30" t="s">
        <v>32</v>
      </c>
      <c r="F1216" s="35">
        <v>0</v>
      </c>
      <c r="G1216" s="35" t="s">
        <v>128</v>
      </c>
      <c r="H1216" s="35" t="s">
        <v>2619</v>
      </c>
      <c r="I1216" s="35">
        <v>26</v>
      </c>
      <c r="J1216" s="35">
        <f>VALUE(COUNTIF(Validation!$A$2:$H$47,D1216))</f>
        <v>0</v>
      </c>
      <c r="K1216" s="361">
        <f>IF(OR(M1216="RFA",M1216="UFA",M1216="",M1216=0),0,M1216)</f>
        <v>700000</v>
      </c>
      <c r="L1216" s="361">
        <f>IF(OR(N1216="RFA",N1216="UFA",N1216="",N1216=0),0,N1216)</f>
        <v>0</v>
      </c>
      <c r="M1216" s="358">
        <v>700000</v>
      </c>
      <c r="N1216" s="358" t="s">
        <v>7</v>
      </c>
      <c r="O1216" s="358">
        <v>0</v>
      </c>
      <c r="P1216" s="358">
        <v>0</v>
      </c>
      <c r="Q1216" s="358">
        <v>0</v>
      </c>
      <c r="R1216" s="358">
        <v>0</v>
      </c>
      <c r="S1216" s="358">
        <v>0</v>
      </c>
      <c r="T1216" s="35">
        <f>COUNTIF(M1216:S1216,"&gt;0")</f>
        <v>1</v>
      </c>
      <c r="V1216">
        <f t="shared" si="54"/>
        <v>1</v>
      </c>
      <c r="W1216" s="35">
        <f t="shared" si="55"/>
        <v>0</v>
      </c>
      <c r="X1216">
        <f t="shared" si="56"/>
        <v>0</v>
      </c>
    </row>
    <row r="1217" spans="1:24" ht="15.75" x14ac:dyDescent="0.25">
      <c r="A1217" t="str">
        <f>B1217&amp;" "&amp;C1217</f>
        <v>Brayden Point</v>
      </c>
      <c r="B1217" t="str">
        <f>RIGHT(D1217,(LEN(D1217)-1)-SEARCH(",",D1217,1))</f>
        <v>Brayden</v>
      </c>
      <c r="C1217" t="str">
        <f>LEFT(D1217,SEARCH(",",D1217,1)-1)</f>
        <v>Point</v>
      </c>
      <c r="D1217" s="39" t="s">
        <v>1582</v>
      </c>
      <c r="E1217" s="30" t="s">
        <v>32</v>
      </c>
      <c r="F1217" s="35">
        <v>0</v>
      </c>
      <c r="G1217" s="35" t="s">
        <v>2621</v>
      </c>
      <c r="H1217" s="35" t="s">
        <v>2612</v>
      </c>
      <c r="I1217" s="35">
        <v>23</v>
      </c>
      <c r="J1217" s="35">
        <f>VALUE(COUNTIF(Validation!$A$2:$H$47,D1217))</f>
        <v>0</v>
      </c>
      <c r="K1217" s="361">
        <f>IF(OR(M1217="RFA",M1217="UFA",M1217="",M1217=0),0,M1217)</f>
        <v>0</v>
      </c>
      <c r="L1217" s="361">
        <f>IF(OR(N1217="RFA",N1217="UFA",N1217="",N1217=0),0,N1217)</f>
        <v>0</v>
      </c>
      <c r="M1217" s="358" t="s">
        <v>8</v>
      </c>
      <c r="N1217" s="358">
        <v>0</v>
      </c>
      <c r="O1217" s="358">
        <v>0</v>
      </c>
      <c r="P1217" s="358">
        <v>0</v>
      </c>
      <c r="Q1217" s="358">
        <v>0</v>
      </c>
      <c r="R1217" s="358">
        <v>0</v>
      </c>
      <c r="S1217" s="358">
        <v>0</v>
      </c>
      <c r="T1217" s="35">
        <f>COUNTIF(M1217:S1217,"&gt;0")</f>
        <v>0</v>
      </c>
      <c r="V1217">
        <f t="shared" si="54"/>
        <v>1</v>
      </c>
      <c r="W1217" s="35">
        <f t="shared" si="55"/>
        <v>0</v>
      </c>
      <c r="X1217">
        <f t="shared" si="56"/>
        <v>1</v>
      </c>
    </row>
    <row r="1218" spans="1:24" ht="15.75" x14ac:dyDescent="0.25">
      <c r="A1218" t="str">
        <f>B1218&amp;" "&amp;C1218</f>
        <v>Adam Erne</v>
      </c>
      <c r="B1218" t="str">
        <f>RIGHT(D1218,(LEN(D1218)-1)-SEARCH(",",D1218,1))</f>
        <v>Adam</v>
      </c>
      <c r="C1218" t="str">
        <f>LEFT(D1218,SEARCH(",",D1218,1)-1)</f>
        <v>Erne</v>
      </c>
      <c r="D1218" s="39" t="s">
        <v>1581</v>
      </c>
      <c r="E1218" s="30" t="s">
        <v>32</v>
      </c>
      <c r="F1218" s="35">
        <v>0</v>
      </c>
      <c r="G1218" s="35" t="s">
        <v>2615</v>
      </c>
      <c r="H1218" s="35" t="s">
        <v>2612</v>
      </c>
      <c r="I1218" s="35">
        <v>24</v>
      </c>
      <c r="J1218" s="35">
        <f>VALUE(COUNTIF(Validation!$A$2:$H$47,D1218))</f>
        <v>0</v>
      </c>
      <c r="K1218" s="361">
        <f>IF(OR(M1218="RFA",M1218="UFA",M1218="",M1218=0),0,M1218)</f>
        <v>0</v>
      </c>
      <c r="L1218" s="361">
        <f>IF(OR(N1218="RFA",N1218="UFA",N1218="",N1218=0),0,N1218)</f>
        <v>0</v>
      </c>
      <c r="M1218" s="358" t="s">
        <v>8</v>
      </c>
      <c r="N1218" s="358">
        <v>0</v>
      </c>
      <c r="O1218" s="358">
        <v>0</v>
      </c>
      <c r="P1218" s="358">
        <v>0</v>
      </c>
      <c r="Q1218" s="358">
        <v>0</v>
      </c>
      <c r="R1218" s="358">
        <v>0</v>
      </c>
      <c r="S1218" s="358">
        <v>0</v>
      </c>
      <c r="T1218" s="35">
        <f>COUNTIF(M1218:S1218,"&gt;0")</f>
        <v>0</v>
      </c>
      <c r="V1218">
        <f t="shared" si="54"/>
        <v>1</v>
      </c>
      <c r="W1218" s="35">
        <f t="shared" si="55"/>
        <v>0</v>
      </c>
      <c r="X1218">
        <f t="shared" si="56"/>
        <v>1</v>
      </c>
    </row>
    <row r="1219" spans="1:24" ht="15.75" x14ac:dyDescent="0.25">
      <c r="A1219" t="str">
        <f>B1219&amp;" "&amp;C1219</f>
        <v>Danick Martel</v>
      </c>
      <c r="B1219" t="str">
        <f>RIGHT(D1219,(LEN(D1219)-1)-SEARCH(",",D1219,1))</f>
        <v>Danick</v>
      </c>
      <c r="C1219" t="str">
        <f>LEFT(D1219,SEARCH(",",D1219,1)-1)</f>
        <v>Martel</v>
      </c>
      <c r="D1219" s="39" t="s">
        <v>1873</v>
      </c>
      <c r="E1219" s="30" t="s">
        <v>32</v>
      </c>
      <c r="F1219" s="35">
        <v>0</v>
      </c>
      <c r="G1219" s="35" t="s">
        <v>2613</v>
      </c>
      <c r="H1219" s="35" t="s">
        <v>2612</v>
      </c>
      <c r="I1219" s="35">
        <v>24</v>
      </c>
      <c r="J1219" s="35">
        <f>VALUE(COUNTIF(Validation!$A$2:$H$47,D1219))</f>
        <v>0</v>
      </c>
      <c r="K1219" s="361">
        <f>IF(OR(M1219="RFA",M1219="UFA",M1219="",M1219=0),0,M1219)</f>
        <v>0</v>
      </c>
      <c r="L1219" s="361">
        <f>IF(OR(N1219="RFA",N1219="UFA",N1219="",N1219=0),0,N1219)</f>
        <v>0</v>
      </c>
      <c r="M1219" s="358" t="s">
        <v>8</v>
      </c>
      <c r="N1219" s="358">
        <v>0</v>
      </c>
      <c r="O1219" s="358">
        <v>0</v>
      </c>
      <c r="P1219" s="358">
        <v>0</v>
      </c>
      <c r="Q1219" s="358">
        <v>0</v>
      </c>
      <c r="R1219" s="358">
        <v>0</v>
      </c>
      <c r="S1219" s="358">
        <v>0</v>
      </c>
      <c r="T1219" s="35">
        <f>COUNTIF(M1219:S1219,"&gt;0")</f>
        <v>0</v>
      </c>
      <c r="V1219">
        <f t="shared" ref="V1219:V1282" si="57">COUNTIF($D$3:$D$1490,D1219)</f>
        <v>1</v>
      </c>
      <c r="W1219" s="35">
        <f t="shared" si="55"/>
        <v>0</v>
      </c>
      <c r="X1219">
        <f t="shared" si="56"/>
        <v>1</v>
      </c>
    </row>
    <row r="1220" spans="1:24" ht="15.75" x14ac:dyDescent="0.25">
      <c r="A1220" t="str">
        <f>B1220&amp;" "&amp;C1220</f>
        <v>Cédric Paquette</v>
      </c>
      <c r="B1220" t="str">
        <f>RIGHT(D1220,(LEN(D1220)-1)-SEARCH(",",D1220,1))</f>
        <v>Cédric</v>
      </c>
      <c r="C1220" t="str">
        <f>LEFT(D1220,SEARCH(",",D1220,1)-1)</f>
        <v>Paquette</v>
      </c>
      <c r="D1220" s="39" t="s">
        <v>1580</v>
      </c>
      <c r="E1220" s="30" t="s">
        <v>32</v>
      </c>
      <c r="F1220" s="35">
        <v>0</v>
      </c>
      <c r="G1220" s="35" t="s">
        <v>2626</v>
      </c>
      <c r="H1220" s="35" t="s">
        <v>2612</v>
      </c>
      <c r="I1220" s="35">
        <v>25</v>
      </c>
      <c r="J1220" s="35">
        <f>VALUE(COUNTIF(Validation!$A$2:$H$47,D1220))</f>
        <v>0</v>
      </c>
      <c r="K1220" s="361">
        <f>IF(OR(M1220="RFA",M1220="UFA",M1220="",M1220=0),0,M1220)</f>
        <v>0</v>
      </c>
      <c r="L1220" s="361">
        <f>IF(OR(N1220="RFA",N1220="UFA",N1220="",N1220=0),0,N1220)</f>
        <v>0</v>
      </c>
      <c r="M1220" s="358" t="s">
        <v>8</v>
      </c>
      <c r="N1220" s="358">
        <v>0</v>
      </c>
      <c r="O1220" s="358">
        <v>0</v>
      </c>
      <c r="P1220" s="358">
        <v>0</v>
      </c>
      <c r="Q1220" s="358">
        <v>0</v>
      </c>
      <c r="R1220" s="358">
        <v>0</v>
      </c>
      <c r="S1220" s="358">
        <v>0</v>
      </c>
      <c r="T1220" s="35">
        <f>COUNTIF(M1220:S1220,"&gt;0")</f>
        <v>0</v>
      </c>
      <c r="V1220">
        <f t="shared" si="57"/>
        <v>1</v>
      </c>
      <c r="W1220" s="35">
        <f t="shared" ref="W1220:W1283" si="58">IF(LEFT(F1220,3)="ELC",1,0)</f>
        <v>0</v>
      </c>
      <c r="X1220">
        <f t="shared" ref="X1220:X1283" si="59">IF(K1220=L1220,1,0)</f>
        <v>1</v>
      </c>
    </row>
    <row r="1221" spans="1:24" ht="15.75" x14ac:dyDescent="0.25">
      <c r="A1221" t="str">
        <f>B1221&amp;" "&amp;C1221</f>
        <v>Carter Verhaeghe</v>
      </c>
      <c r="B1221" t="str">
        <f>RIGHT(D1221,(LEN(D1221)-1)-SEARCH(",",D1221,1))</f>
        <v>Carter</v>
      </c>
      <c r="C1221" t="str">
        <f>LEFT(D1221,SEARCH(",",D1221,1)-1)</f>
        <v>Verhaeghe</v>
      </c>
      <c r="D1221" s="39" t="s">
        <v>1615</v>
      </c>
      <c r="E1221" s="30" t="s">
        <v>32</v>
      </c>
      <c r="F1221" s="35">
        <v>0</v>
      </c>
      <c r="G1221" s="35" t="s">
        <v>73</v>
      </c>
      <c r="H1221" s="35" t="s">
        <v>2619</v>
      </c>
      <c r="I1221" s="35">
        <v>23</v>
      </c>
      <c r="J1221" s="35">
        <f>VALUE(COUNTIF(Validation!$A$2:$H$47,D1221))</f>
        <v>0</v>
      </c>
      <c r="K1221" s="361">
        <f>IF(OR(M1221="RFA",M1221="UFA",M1221="",M1221=0),0,M1221)</f>
        <v>0</v>
      </c>
      <c r="L1221" s="361">
        <f>IF(OR(N1221="RFA",N1221="UFA",N1221="",N1221=0),0,N1221)</f>
        <v>0</v>
      </c>
      <c r="M1221" s="358" t="s">
        <v>8</v>
      </c>
      <c r="N1221" s="358">
        <v>0</v>
      </c>
      <c r="O1221" s="358">
        <v>0</v>
      </c>
      <c r="P1221" s="358">
        <v>0</v>
      </c>
      <c r="Q1221" s="358">
        <v>0</v>
      </c>
      <c r="R1221" s="358">
        <v>0</v>
      </c>
      <c r="S1221" s="358">
        <v>0</v>
      </c>
      <c r="T1221" s="35">
        <f>COUNTIF(M1221:S1221,"&gt;0")</f>
        <v>0</v>
      </c>
      <c r="V1221">
        <f t="shared" si="57"/>
        <v>1</v>
      </c>
      <c r="W1221" s="35">
        <f t="shared" si="58"/>
        <v>0</v>
      </c>
      <c r="X1221">
        <f t="shared" si="59"/>
        <v>1</v>
      </c>
    </row>
    <row r="1222" spans="1:24" ht="15.75" x14ac:dyDescent="0.25">
      <c r="A1222" t="str">
        <f>B1222&amp;" "&amp;C1222</f>
        <v>Ben Thomas</v>
      </c>
      <c r="B1222" t="str">
        <f>RIGHT(D1222,(LEN(D1222)-1)-SEARCH(",",D1222,1))</f>
        <v>Ben</v>
      </c>
      <c r="C1222" t="str">
        <f>LEFT(D1222,SEARCH(",",D1222,1)-1)</f>
        <v>Thomas</v>
      </c>
      <c r="D1222" s="39" t="s">
        <v>1611</v>
      </c>
      <c r="E1222" s="30" t="s">
        <v>32</v>
      </c>
      <c r="F1222" s="35">
        <v>0</v>
      </c>
      <c r="G1222" s="9" t="s">
        <v>82</v>
      </c>
      <c r="H1222" s="9" t="s">
        <v>2619</v>
      </c>
      <c r="I1222" s="9">
        <v>23</v>
      </c>
      <c r="J1222" s="35">
        <f>VALUE(COUNTIF(Validation!$A$2:$H$47,D1222))</f>
        <v>0</v>
      </c>
      <c r="K1222" s="361">
        <f>IF(OR(M1222="RFA",M1222="UFA",M1222="",M1222=0),0,M1222)</f>
        <v>0</v>
      </c>
      <c r="L1222" s="361">
        <f>IF(OR(N1222="RFA",N1222="UFA",N1222="",N1222=0),0,N1222)</f>
        <v>0</v>
      </c>
      <c r="M1222" s="358" t="s">
        <v>8</v>
      </c>
      <c r="N1222" s="358">
        <v>0</v>
      </c>
      <c r="O1222" s="358">
        <v>0</v>
      </c>
      <c r="P1222" s="358">
        <v>0</v>
      </c>
      <c r="Q1222" s="358">
        <v>0</v>
      </c>
      <c r="R1222" s="358">
        <v>0</v>
      </c>
      <c r="S1222" s="358">
        <v>0</v>
      </c>
      <c r="T1222" s="35">
        <f>COUNTIF(M1222:S1222,"&gt;0")</f>
        <v>0</v>
      </c>
      <c r="V1222">
        <f t="shared" si="57"/>
        <v>1</v>
      </c>
      <c r="W1222" s="35">
        <f t="shared" si="58"/>
        <v>0</v>
      </c>
      <c r="X1222">
        <f t="shared" si="59"/>
        <v>1</v>
      </c>
    </row>
    <row r="1223" spans="1:24" ht="15.75" x14ac:dyDescent="0.25">
      <c r="A1223" t="str">
        <f>B1223&amp;" "&amp;C1223</f>
        <v>Dominik Masin</v>
      </c>
      <c r="B1223" t="str">
        <f>RIGHT(D1223,(LEN(D1223)-1)-SEARCH(",",D1223,1))</f>
        <v>Dominik</v>
      </c>
      <c r="C1223" t="str">
        <f>LEFT(D1223,SEARCH(",",D1223,1)-1)</f>
        <v>Masin</v>
      </c>
      <c r="D1223" s="39" t="s">
        <v>1599</v>
      </c>
      <c r="E1223" s="30" t="s">
        <v>32</v>
      </c>
      <c r="F1223" s="35">
        <v>0</v>
      </c>
      <c r="G1223" s="35" t="s">
        <v>82</v>
      </c>
      <c r="H1223" s="35" t="s">
        <v>2619</v>
      </c>
      <c r="I1223" s="35">
        <v>23</v>
      </c>
      <c r="J1223" s="35">
        <f>VALUE(COUNTIF(Validation!$A$2:$H$47,D1223))</f>
        <v>0</v>
      </c>
      <c r="K1223" s="361">
        <f>IF(OR(M1223="RFA",M1223="UFA",M1223="",M1223=0),0,M1223)</f>
        <v>0</v>
      </c>
      <c r="L1223" s="361">
        <f>IF(OR(N1223="RFA",N1223="UFA",N1223="",N1223=0),0,N1223)</f>
        <v>0</v>
      </c>
      <c r="M1223" s="358" t="s">
        <v>8</v>
      </c>
      <c r="N1223" s="358">
        <v>0</v>
      </c>
      <c r="O1223" s="358">
        <v>0</v>
      </c>
      <c r="P1223" s="358">
        <v>0</v>
      </c>
      <c r="Q1223" s="358">
        <v>0</v>
      </c>
      <c r="R1223" s="358">
        <v>0</v>
      </c>
      <c r="S1223" s="358">
        <v>0</v>
      </c>
      <c r="T1223" s="35">
        <f>COUNTIF(M1223:S1223,"&gt;0")</f>
        <v>0</v>
      </c>
      <c r="V1223">
        <f t="shared" si="57"/>
        <v>1</v>
      </c>
      <c r="W1223" s="35">
        <f t="shared" si="58"/>
        <v>0</v>
      </c>
      <c r="X1223">
        <f t="shared" si="59"/>
        <v>1</v>
      </c>
    </row>
    <row r="1224" spans="1:24" ht="15.75" x14ac:dyDescent="0.25">
      <c r="A1224" t="str">
        <f>B1224&amp;" "&amp;C1224</f>
        <v>Auston Matthews</v>
      </c>
      <c r="B1224" t="str">
        <f>RIGHT(D1224,(LEN(D1224)-1)-SEARCH(",",D1224,1))</f>
        <v>Auston</v>
      </c>
      <c r="C1224" t="str">
        <f>LEFT(D1224,SEARCH(",",D1224,1)-1)</f>
        <v>Matthews</v>
      </c>
      <c r="D1224" s="39" t="s">
        <v>1621</v>
      </c>
      <c r="E1224" s="30" t="s">
        <v>33</v>
      </c>
      <c r="F1224" s="35">
        <v>0</v>
      </c>
      <c r="G1224" s="35" t="s">
        <v>73</v>
      </c>
      <c r="H1224" s="35" t="s">
        <v>2612</v>
      </c>
      <c r="I1224" s="35">
        <v>21</v>
      </c>
      <c r="J1224" s="35">
        <f>VALUE(COUNTIF(Validation!$A$2:$H$47,D1224))</f>
        <v>0</v>
      </c>
      <c r="K1224" s="361">
        <f>IF(OR(M1224="RFA",M1224="UFA",M1224="",M1224=0),0,M1224)</f>
        <v>11634000</v>
      </c>
      <c r="L1224" s="361">
        <f>IF(OR(N1224="RFA",N1224="UFA",N1224="",N1224=0),0,N1224)</f>
        <v>11634000</v>
      </c>
      <c r="M1224" s="358">
        <v>11634000</v>
      </c>
      <c r="N1224" s="358">
        <v>11634000</v>
      </c>
      <c r="O1224" s="358">
        <v>11634000</v>
      </c>
      <c r="P1224" s="358">
        <v>11634000</v>
      </c>
      <c r="Q1224" s="358">
        <v>11634000</v>
      </c>
      <c r="R1224" s="358" t="s">
        <v>7</v>
      </c>
      <c r="S1224" s="358">
        <v>0</v>
      </c>
      <c r="T1224" s="35">
        <f>COUNTIF(M1224:S1224,"&gt;0")</f>
        <v>5</v>
      </c>
      <c r="V1224">
        <f t="shared" si="57"/>
        <v>1</v>
      </c>
      <c r="W1224" s="35">
        <f t="shared" si="58"/>
        <v>0</v>
      </c>
      <c r="X1224">
        <f t="shared" si="59"/>
        <v>1</v>
      </c>
    </row>
    <row r="1225" spans="1:24" ht="15.75" x14ac:dyDescent="0.25">
      <c r="A1225" t="str">
        <f>B1225&amp;" "&amp;C1225</f>
        <v>John Tavares</v>
      </c>
      <c r="B1225" t="str">
        <f>RIGHT(D1225,(LEN(D1225)-1)-SEARCH(",",D1225,1))</f>
        <v>John</v>
      </c>
      <c r="C1225" t="str">
        <f>LEFT(D1225,SEARCH(",",D1225,1)-1)</f>
        <v>Tavares</v>
      </c>
      <c r="D1225" s="39" t="s">
        <v>1616</v>
      </c>
      <c r="E1225" s="30" t="s">
        <v>33</v>
      </c>
      <c r="F1225" s="35" t="s">
        <v>429</v>
      </c>
      <c r="G1225" s="35" t="s">
        <v>73</v>
      </c>
      <c r="H1225" s="35" t="s">
        <v>2612</v>
      </c>
      <c r="I1225" s="35">
        <v>28</v>
      </c>
      <c r="J1225" s="35">
        <f>VALUE(COUNTIF(Validation!$A$2:$H$47,D1225))</f>
        <v>0</v>
      </c>
      <c r="K1225" s="361">
        <f>IF(OR(M1225="RFA",M1225="UFA",M1225="",M1225=0),0,M1225)</f>
        <v>11000000</v>
      </c>
      <c r="L1225" s="361">
        <f>IF(OR(N1225="RFA",N1225="UFA",N1225="",N1225=0),0,N1225)</f>
        <v>11000000</v>
      </c>
      <c r="M1225" s="358">
        <v>11000000</v>
      </c>
      <c r="N1225" s="358">
        <v>11000000</v>
      </c>
      <c r="O1225" s="358">
        <v>11000000</v>
      </c>
      <c r="P1225" s="358">
        <v>11000000</v>
      </c>
      <c r="Q1225" s="358">
        <v>11000000</v>
      </c>
      <c r="R1225" s="358">
        <v>11000000</v>
      </c>
      <c r="S1225" s="358" t="s">
        <v>7</v>
      </c>
      <c r="T1225" s="35">
        <f>COUNTIF(M1225:S1225,"&gt;0")</f>
        <v>6</v>
      </c>
      <c r="V1225">
        <f t="shared" si="57"/>
        <v>1</v>
      </c>
      <c r="W1225" s="35">
        <f t="shared" si="58"/>
        <v>0</v>
      </c>
      <c r="X1225">
        <f t="shared" si="59"/>
        <v>1</v>
      </c>
    </row>
    <row r="1226" spans="1:24" ht="15.75" x14ac:dyDescent="0.25">
      <c r="A1226" t="str">
        <f>B1226&amp;" "&amp;C1226</f>
        <v>William Nylander</v>
      </c>
      <c r="B1226" t="str">
        <f>RIGHT(D1226,(LEN(D1226)-1)-SEARCH(",",D1226,1))</f>
        <v>William</v>
      </c>
      <c r="C1226" t="str">
        <f>LEFT(D1226,SEARCH(",",D1226,1)-1)</f>
        <v>Nylander</v>
      </c>
      <c r="D1226" s="39" t="s">
        <v>1627</v>
      </c>
      <c r="E1226" s="30" t="s">
        <v>33</v>
      </c>
      <c r="F1226" s="35">
        <v>0</v>
      </c>
      <c r="G1226" s="35" t="s">
        <v>2627</v>
      </c>
      <c r="H1226" s="35" t="s">
        <v>2612</v>
      </c>
      <c r="I1226" s="35">
        <v>23</v>
      </c>
      <c r="J1226" s="35">
        <f>VALUE(COUNTIF(Validation!$A$2:$H$47,D1226))</f>
        <v>0</v>
      </c>
      <c r="K1226" s="361">
        <f>IF(OR(M1226="RFA",M1226="UFA",M1226="",M1226=0),0,M1226)</f>
        <v>6962366</v>
      </c>
      <c r="L1226" s="361">
        <f>IF(OR(N1226="RFA",N1226="UFA",N1226="",N1226=0),0,N1226)</f>
        <v>6962366</v>
      </c>
      <c r="M1226" s="358">
        <v>6962366</v>
      </c>
      <c r="N1226" s="358">
        <v>6962366</v>
      </c>
      <c r="O1226" s="358">
        <v>6962366</v>
      </c>
      <c r="P1226" s="358">
        <v>6962366</v>
      </c>
      <c r="Q1226" s="358">
        <v>6962366</v>
      </c>
      <c r="R1226" s="358" t="s">
        <v>7</v>
      </c>
      <c r="S1226" s="358">
        <v>0</v>
      </c>
      <c r="T1226" s="35">
        <f>COUNTIF(M1226:S1226,"&gt;0")</f>
        <v>5</v>
      </c>
      <c r="V1226">
        <f t="shared" si="57"/>
        <v>1</v>
      </c>
      <c r="W1226" s="35">
        <f t="shared" si="58"/>
        <v>0</v>
      </c>
      <c r="X1226">
        <f t="shared" si="59"/>
        <v>1</v>
      </c>
    </row>
    <row r="1227" spans="1:24" ht="15.75" x14ac:dyDescent="0.25">
      <c r="A1227" t="str">
        <f>B1227&amp;" "&amp;C1227</f>
        <v>Morgan Rielly</v>
      </c>
      <c r="B1227" t="str">
        <f>RIGHT(D1227,(LEN(D1227)-1)-SEARCH(",",D1227,1))</f>
        <v>Morgan</v>
      </c>
      <c r="C1227" t="str">
        <f>LEFT(D1227,SEARCH(",",D1227,1)-1)</f>
        <v>Rielly</v>
      </c>
      <c r="D1227" s="39" t="s">
        <v>2960</v>
      </c>
      <c r="E1227" s="30" t="s">
        <v>33</v>
      </c>
      <c r="F1227" s="35">
        <v>0</v>
      </c>
      <c r="G1227" s="35" t="s">
        <v>2618</v>
      </c>
      <c r="H1227" s="35" t="s">
        <v>2612</v>
      </c>
      <c r="I1227" s="35">
        <v>25</v>
      </c>
      <c r="J1227" s="35">
        <f>VALUE(COUNTIF(Validation!$A$2:$H$47,D1227))</f>
        <v>0</v>
      </c>
      <c r="K1227" s="361">
        <f>IF(OR(M1227="RFA",M1227="UFA",M1227="",M1227=0),0,M1227)</f>
        <v>5000000</v>
      </c>
      <c r="L1227" s="361">
        <f>IF(OR(N1227="RFA",N1227="UFA",N1227="",N1227=0),0,N1227)</f>
        <v>5000000</v>
      </c>
      <c r="M1227" s="358">
        <v>5000000</v>
      </c>
      <c r="N1227" s="358">
        <v>5000000</v>
      </c>
      <c r="O1227" s="358">
        <v>5000000</v>
      </c>
      <c r="P1227" s="358" t="s">
        <v>7</v>
      </c>
      <c r="Q1227" s="358">
        <v>0</v>
      </c>
      <c r="R1227" s="358">
        <v>0</v>
      </c>
      <c r="S1227" s="358">
        <v>0</v>
      </c>
      <c r="T1227" s="35">
        <f>COUNTIF(M1227:S1227,"&gt;0")</f>
        <v>3</v>
      </c>
      <c r="V1227">
        <f t="shared" si="57"/>
        <v>1</v>
      </c>
      <c r="W1227" s="35">
        <f t="shared" si="58"/>
        <v>0</v>
      </c>
      <c r="X1227">
        <f t="shared" si="59"/>
        <v>1</v>
      </c>
    </row>
    <row r="1228" spans="1:24" ht="15.75" x14ac:dyDescent="0.25">
      <c r="A1228" t="str">
        <f>B1228&amp;" "&amp;C1228</f>
        <v>Frederik Andersen</v>
      </c>
      <c r="B1228" t="str">
        <f>RIGHT(D1228,(LEN(D1228)-1)-SEARCH(",",D1228,1))</f>
        <v>Frederik</v>
      </c>
      <c r="C1228" t="str">
        <f>LEFT(D1228,SEARCH(",",D1228,1)-1)</f>
        <v>Andersen</v>
      </c>
      <c r="D1228" s="39" t="s">
        <v>1633</v>
      </c>
      <c r="E1228" s="30" t="s">
        <v>33</v>
      </c>
      <c r="F1228" s="35" t="s">
        <v>390</v>
      </c>
      <c r="G1228" s="35" t="s">
        <v>128</v>
      </c>
      <c r="H1228" s="35" t="s">
        <v>2612</v>
      </c>
      <c r="I1228" s="35">
        <v>29</v>
      </c>
      <c r="J1228" s="35">
        <f>VALUE(COUNTIF(Validation!$A$2:$H$47,D1228))</f>
        <v>0</v>
      </c>
      <c r="K1228" s="361">
        <f>IF(OR(M1228="RFA",M1228="UFA",M1228="",M1228=0),0,M1228)</f>
        <v>5000000</v>
      </c>
      <c r="L1228" s="361">
        <f>IF(OR(N1228="RFA",N1228="UFA",N1228="",N1228=0),0,N1228)</f>
        <v>5000000</v>
      </c>
      <c r="M1228" s="358">
        <v>5000000</v>
      </c>
      <c r="N1228" s="358">
        <v>5000000</v>
      </c>
      <c r="O1228" s="358" t="s">
        <v>7</v>
      </c>
      <c r="P1228" s="358">
        <v>0</v>
      </c>
      <c r="Q1228" s="358">
        <v>0</v>
      </c>
      <c r="R1228" s="358">
        <v>0</v>
      </c>
      <c r="S1228" s="358">
        <v>0</v>
      </c>
      <c r="T1228" s="35">
        <f>COUNTIF(M1228:S1228,"&gt;0")</f>
        <v>2</v>
      </c>
      <c r="V1228">
        <f t="shared" si="57"/>
        <v>1</v>
      </c>
      <c r="W1228" s="35">
        <f t="shared" si="58"/>
        <v>0</v>
      </c>
      <c r="X1228">
        <f t="shared" si="59"/>
        <v>1</v>
      </c>
    </row>
    <row r="1229" spans="1:24" ht="15.75" x14ac:dyDescent="0.25">
      <c r="A1229" t="str">
        <f>B1229&amp;" "&amp;C1229</f>
        <v>Jake Muzzin</v>
      </c>
      <c r="B1229" t="str">
        <f>RIGHT(D1229,(LEN(D1229)-1)-SEARCH(",",D1229,1))</f>
        <v>Jake</v>
      </c>
      <c r="C1229" t="str">
        <f>LEFT(D1229,SEARCH(",",D1229,1)-1)</f>
        <v>Muzzin</v>
      </c>
      <c r="D1229" s="39" t="s">
        <v>2360</v>
      </c>
      <c r="E1229" s="30" t="s">
        <v>33</v>
      </c>
      <c r="F1229" s="35">
        <v>0</v>
      </c>
      <c r="G1229" s="35" t="s">
        <v>2618</v>
      </c>
      <c r="H1229" s="35" t="s">
        <v>2612</v>
      </c>
      <c r="I1229" s="35">
        <v>30</v>
      </c>
      <c r="J1229" s="35">
        <f>VALUE(COUNTIF(Validation!$A$2:$H$47,D1229))</f>
        <v>0</v>
      </c>
      <c r="K1229" s="361">
        <f>IF(OR(M1229="RFA",M1229="UFA",M1229="",M1229=0),0,M1229)</f>
        <v>4000000</v>
      </c>
      <c r="L1229" s="361">
        <f>IF(OR(N1229="RFA",N1229="UFA",N1229="",N1229=0),0,N1229)</f>
        <v>0</v>
      </c>
      <c r="M1229" s="358">
        <v>4000000</v>
      </c>
      <c r="N1229" s="358" t="s">
        <v>7</v>
      </c>
      <c r="O1229" s="358">
        <v>0</v>
      </c>
      <c r="P1229" s="358">
        <v>0</v>
      </c>
      <c r="Q1229" s="358">
        <v>0</v>
      </c>
      <c r="R1229" s="358">
        <v>0</v>
      </c>
      <c r="S1229" s="358">
        <v>0</v>
      </c>
      <c r="T1229" s="35">
        <f>COUNTIF(M1229:S1229,"&gt;0")</f>
        <v>1</v>
      </c>
      <c r="V1229">
        <f t="shared" si="57"/>
        <v>1</v>
      </c>
      <c r="W1229" s="35">
        <f t="shared" si="58"/>
        <v>0</v>
      </c>
      <c r="X1229">
        <f t="shared" si="59"/>
        <v>0</v>
      </c>
    </row>
    <row r="1230" spans="1:24" ht="15.75" x14ac:dyDescent="0.25">
      <c r="A1230" t="str">
        <f>B1230&amp;" "&amp;C1230</f>
        <v>Andreas Johnsson</v>
      </c>
      <c r="B1230" t="str">
        <f>RIGHT(D1230,(LEN(D1230)-1)-SEARCH(",",D1230,1))</f>
        <v>Andreas</v>
      </c>
      <c r="C1230" t="str">
        <f>LEFT(D1230,SEARCH(",",D1230,1)-1)</f>
        <v>Johnsson</v>
      </c>
      <c r="D1230" s="39" t="s">
        <v>1625</v>
      </c>
      <c r="E1230" s="30" t="s">
        <v>33</v>
      </c>
      <c r="F1230" s="35">
        <v>0</v>
      </c>
      <c r="G1230" s="35" t="s">
        <v>2613</v>
      </c>
      <c r="H1230" s="35" t="s">
        <v>2612</v>
      </c>
      <c r="I1230" s="35">
        <v>24</v>
      </c>
      <c r="J1230" s="35">
        <f>VALUE(COUNTIF(Validation!$A$2:$H$47,D1230))</f>
        <v>0</v>
      </c>
      <c r="K1230" s="361">
        <f>IF(OR(M1230="RFA",M1230="UFA",M1230="",M1230=0),0,M1230)</f>
        <v>3400000</v>
      </c>
      <c r="L1230" s="361">
        <f>IF(OR(N1230="RFA",N1230="UFA",N1230="",N1230=0),0,N1230)</f>
        <v>3400000</v>
      </c>
      <c r="M1230" s="358">
        <v>3400000</v>
      </c>
      <c r="N1230" s="358">
        <v>3400000</v>
      </c>
      <c r="O1230" s="358">
        <v>3400000</v>
      </c>
      <c r="P1230" s="358">
        <v>3400000</v>
      </c>
      <c r="Q1230" s="358" t="s">
        <v>7</v>
      </c>
      <c r="R1230" s="358">
        <v>0</v>
      </c>
      <c r="S1230" s="358">
        <v>0</v>
      </c>
      <c r="T1230" s="35">
        <f>COUNTIF(M1230:S1230,"&gt;0")</f>
        <v>4</v>
      </c>
      <c r="V1230">
        <f t="shared" si="57"/>
        <v>1</v>
      </c>
      <c r="W1230" s="35">
        <f t="shared" si="58"/>
        <v>0</v>
      </c>
      <c r="X1230">
        <f t="shared" si="59"/>
        <v>1</v>
      </c>
    </row>
    <row r="1231" spans="1:24" ht="15.75" x14ac:dyDescent="0.25">
      <c r="A1231" t="str">
        <f>B1231&amp;" "&amp;C1231</f>
        <v>Kasperi Kapanen</v>
      </c>
      <c r="B1231" t="str">
        <f>RIGHT(D1231,(LEN(D1231)-1)-SEARCH(",",D1231,1))</f>
        <v>Kasperi</v>
      </c>
      <c r="C1231" t="str">
        <f>LEFT(D1231,SEARCH(",",D1231,1)-1)</f>
        <v>Kapanen</v>
      </c>
      <c r="D1231" s="39" t="s">
        <v>1624</v>
      </c>
      <c r="E1231" s="30" t="s">
        <v>33</v>
      </c>
      <c r="F1231" s="35">
        <v>0</v>
      </c>
      <c r="G1231" s="35" t="s">
        <v>2611</v>
      </c>
      <c r="H1231" s="35" t="s">
        <v>2612</v>
      </c>
      <c r="I1231" s="35">
        <v>22</v>
      </c>
      <c r="J1231" s="35">
        <f>VALUE(COUNTIF(Validation!$A$2:$H$47,D1231))</f>
        <v>0</v>
      </c>
      <c r="K1231" s="361">
        <f>IF(OR(M1231="RFA",M1231="UFA",M1231="",M1231=0),0,M1231)</f>
        <v>3200000</v>
      </c>
      <c r="L1231" s="361">
        <f>IF(OR(N1231="RFA",N1231="UFA",N1231="",N1231=0),0,N1231)</f>
        <v>3200000</v>
      </c>
      <c r="M1231" s="358">
        <v>3200000</v>
      </c>
      <c r="N1231" s="358">
        <v>3200000</v>
      </c>
      <c r="O1231" s="358">
        <v>3200000</v>
      </c>
      <c r="P1231" s="358" t="s">
        <v>8</v>
      </c>
      <c r="Q1231" s="358">
        <v>0</v>
      </c>
      <c r="R1231" s="358">
        <v>0</v>
      </c>
      <c r="S1231" s="358">
        <v>0</v>
      </c>
      <c r="T1231" s="35">
        <f>COUNTIF(M1231:S1231,"&gt;0")</f>
        <v>3</v>
      </c>
      <c r="V1231">
        <f t="shared" si="57"/>
        <v>1</v>
      </c>
      <c r="W1231" s="35">
        <f t="shared" si="58"/>
        <v>0</v>
      </c>
      <c r="X1231">
        <f t="shared" si="59"/>
        <v>1</v>
      </c>
    </row>
    <row r="1232" spans="1:24" ht="15.75" x14ac:dyDescent="0.25">
      <c r="A1232" t="str">
        <f>B1232&amp;" "&amp;C1232</f>
        <v>Tyson Barrie</v>
      </c>
      <c r="B1232" t="str">
        <f>RIGHT(D1232,(LEN(D1232)-1)-SEARCH(",",D1232,1))</f>
        <v>Tyson</v>
      </c>
      <c r="C1232" t="str">
        <f>LEFT(D1232,SEARCH(",",D1232,1)-1)</f>
        <v>Barrie</v>
      </c>
      <c r="D1232" s="39" t="s">
        <v>1994</v>
      </c>
      <c r="E1232" s="30" t="s">
        <v>33</v>
      </c>
      <c r="F1232" s="35" t="s">
        <v>2689</v>
      </c>
      <c r="G1232" s="35" t="s">
        <v>2617</v>
      </c>
      <c r="H1232" s="35" t="s">
        <v>2612</v>
      </c>
      <c r="I1232" s="35">
        <v>27</v>
      </c>
      <c r="J1232" s="35">
        <f>VALUE(COUNTIF(Validation!$A$2:$H$47,D1232))</f>
        <v>0</v>
      </c>
      <c r="K1232" s="361">
        <f>IF(OR(M1232="RFA",M1232="UFA",M1232="",M1232=0),0,M1232)</f>
        <v>2750000</v>
      </c>
      <c r="L1232" s="361">
        <f>IF(OR(N1232="RFA",N1232="UFA",N1232="",N1232=0),0,N1232)</f>
        <v>0</v>
      </c>
      <c r="M1232" s="358">
        <v>2750000</v>
      </c>
      <c r="N1232" s="358" t="s">
        <v>7</v>
      </c>
      <c r="O1232" s="358">
        <v>0</v>
      </c>
      <c r="P1232" s="358">
        <v>0</v>
      </c>
      <c r="Q1232" s="358">
        <v>0</v>
      </c>
      <c r="R1232" s="358">
        <v>0</v>
      </c>
      <c r="S1232" s="358">
        <v>0</v>
      </c>
      <c r="T1232" s="35">
        <f>COUNTIF(M1232:S1232,"&gt;0")</f>
        <v>1</v>
      </c>
      <c r="V1232">
        <f t="shared" si="57"/>
        <v>2</v>
      </c>
      <c r="W1232" s="35">
        <f t="shared" si="58"/>
        <v>0</v>
      </c>
      <c r="X1232">
        <f t="shared" si="59"/>
        <v>0</v>
      </c>
    </row>
    <row r="1233" spans="1:24" ht="15.75" x14ac:dyDescent="0.25">
      <c r="A1233" t="str">
        <f>B1233&amp;" "&amp;C1233</f>
        <v>Zach Hyman</v>
      </c>
      <c r="B1233" t="str">
        <f>RIGHT(D1233,(LEN(D1233)-1)-SEARCH(",",D1233,1))</f>
        <v>Zach</v>
      </c>
      <c r="C1233" t="str">
        <f>LEFT(D1233,SEARCH(",",D1233,1)-1)</f>
        <v>Hyman</v>
      </c>
      <c r="D1233" s="39" t="s">
        <v>1618</v>
      </c>
      <c r="E1233" s="30" t="s">
        <v>33</v>
      </c>
      <c r="F1233" s="35" t="s">
        <v>390</v>
      </c>
      <c r="G1233" s="35" t="s">
        <v>2613</v>
      </c>
      <c r="H1233" s="35" t="s">
        <v>2612</v>
      </c>
      <c r="I1233" s="35">
        <v>27</v>
      </c>
      <c r="J1233" s="35">
        <f>VALUE(COUNTIF(Validation!$A$2:$H$47,D1233))</f>
        <v>0</v>
      </c>
      <c r="K1233" s="361">
        <f>IF(OR(M1233="RFA",M1233="UFA",M1233="",M1233=0),0,M1233)</f>
        <v>2250000</v>
      </c>
      <c r="L1233" s="361">
        <f>IF(OR(N1233="RFA",N1233="UFA",N1233="",N1233=0),0,N1233)</f>
        <v>2250000</v>
      </c>
      <c r="M1233" s="358">
        <v>2250000</v>
      </c>
      <c r="N1233" s="358">
        <v>2250000</v>
      </c>
      <c r="O1233" s="358" t="s">
        <v>7</v>
      </c>
      <c r="P1233" s="358">
        <v>0</v>
      </c>
      <c r="Q1233" s="358">
        <v>0</v>
      </c>
      <c r="R1233" s="358">
        <v>0</v>
      </c>
      <c r="S1233" s="358">
        <v>0</v>
      </c>
      <c r="T1233" s="35">
        <f>COUNTIF(M1233:S1233,"&gt;0")</f>
        <v>2</v>
      </c>
      <c r="V1233">
        <f t="shared" si="57"/>
        <v>1</v>
      </c>
      <c r="W1233" s="35">
        <f t="shared" si="58"/>
        <v>0</v>
      </c>
      <c r="X1233">
        <f t="shared" si="59"/>
        <v>1</v>
      </c>
    </row>
    <row r="1234" spans="1:24" ht="15.75" x14ac:dyDescent="0.25">
      <c r="A1234" t="str">
        <f>B1234&amp;" "&amp;C1234</f>
        <v>Timothy Liljegren</v>
      </c>
      <c r="B1234" t="str">
        <f>RIGHT(D1234,(LEN(D1234)-1)-SEARCH(",",D1234,1))</f>
        <v>Timothy</v>
      </c>
      <c r="C1234" t="str">
        <f>LEFT(D1234,SEARCH(",",D1234,1)-1)</f>
        <v>Liljegren</v>
      </c>
      <c r="D1234" s="39" t="s">
        <v>1642</v>
      </c>
      <c r="E1234" s="30" t="s">
        <v>33</v>
      </c>
      <c r="F1234" s="35" t="s">
        <v>395</v>
      </c>
      <c r="G1234" s="35" t="s">
        <v>2617</v>
      </c>
      <c r="H1234" s="35" t="s">
        <v>2619</v>
      </c>
      <c r="I1234" s="35">
        <v>20</v>
      </c>
      <c r="J1234" s="35">
        <f>VALUE(COUNTIF(Validation!$A$2:$H$47,D1234))</f>
        <v>0</v>
      </c>
      <c r="K1234" s="361">
        <f>IF(OR(M1234="RFA",M1234="UFA",M1234="",M1234=0),0,M1234)</f>
        <v>1263333</v>
      </c>
      <c r="L1234" s="361">
        <f>IF(OR(N1234="RFA",N1234="UFA",N1234="",N1234=0),0,N1234)</f>
        <v>1263333</v>
      </c>
      <c r="M1234" s="358">
        <v>1263333</v>
      </c>
      <c r="N1234" s="358">
        <v>1263333</v>
      </c>
      <c r="O1234" s="358">
        <v>1263333</v>
      </c>
      <c r="P1234" s="358" t="s">
        <v>8</v>
      </c>
      <c r="Q1234" s="358">
        <v>0</v>
      </c>
      <c r="R1234" s="358">
        <v>0</v>
      </c>
      <c r="S1234" s="358">
        <v>0</v>
      </c>
      <c r="T1234" s="35">
        <f>COUNTIF(M1234:S1234,"&gt;0")</f>
        <v>3</v>
      </c>
      <c r="V1234">
        <f t="shared" si="57"/>
        <v>1</v>
      </c>
      <c r="W1234" s="35">
        <f t="shared" si="58"/>
        <v>1</v>
      </c>
      <c r="X1234">
        <f t="shared" si="59"/>
        <v>1</v>
      </c>
    </row>
    <row r="1235" spans="1:24" ht="15.75" x14ac:dyDescent="0.25">
      <c r="A1235" t="str">
        <f>B1235&amp;" "&amp;C1235</f>
        <v>Ilya Mikheyev</v>
      </c>
      <c r="B1235" t="str">
        <f>RIGHT(D1235,(LEN(D1235)-1)-SEARCH(",",D1235,1))</f>
        <v>Ilya</v>
      </c>
      <c r="C1235" t="str">
        <f>LEFT(D1235,SEARCH(",",D1235,1)-1)</f>
        <v>Mikheyev</v>
      </c>
      <c r="D1235" s="39" t="s">
        <v>2800</v>
      </c>
      <c r="E1235" s="30" t="s">
        <v>33</v>
      </c>
      <c r="F1235" s="35" t="s">
        <v>395</v>
      </c>
      <c r="G1235" s="35" t="s">
        <v>2615</v>
      </c>
      <c r="H1235" s="35" t="s">
        <v>2619</v>
      </c>
      <c r="I1235" s="35">
        <v>24</v>
      </c>
      <c r="J1235" s="35">
        <f>VALUE(COUNTIF(Validation!$A$2:$H$47,D1235))</f>
        <v>0</v>
      </c>
      <c r="K1235" s="361">
        <f>IF(OR(M1235="RFA",M1235="UFA",M1235="",M1235=0),0,M1235)</f>
        <v>925000</v>
      </c>
      <c r="L1235" s="361">
        <f>IF(OR(N1235="RFA",N1235="UFA",N1235="",N1235=0),0,N1235)</f>
        <v>0</v>
      </c>
      <c r="M1235" s="358">
        <v>925000</v>
      </c>
      <c r="N1235" s="358" t="s">
        <v>8</v>
      </c>
      <c r="O1235" s="358">
        <v>0</v>
      </c>
      <c r="P1235" s="358">
        <v>0</v>
      </c>
      <c r="Q1235" s="358">
        <v>0</v>
      </c>
      <c r="R1235" s="358">
        <v>0</v>
      </c>
      <c r="S1235" s="358">
        <v>0</v>
      </c>
      <c r="T1235" s="35">
        <f>COUNTIF(M1235:S1235,"&gt;0")</f>
        <v>1</v>
      </c>
      <c r="V1235">
        <f t="shared" si="57"/>
        <v>1</v>
      </c>
      <c r="W1235" s="35">
        <f t="shared" si="58"/>
        <v>1</v>
      </c>
      <c r="X1235">
        <f t="shared" si="59"/>
        <v>0</v>
      </c>
    </row>
    <row r="1236" spans="1:24" ht="15.75" x14ac:dyDescent="0.25">
      <c r="A1236" t="str">
        <f>B1236&amp;" "&amp;C1236</f>
        <v>Yegor Korshkov</v>
      </c>
      <c r="B1236" t="str">
        <f>RIGHT(D1236,(LEN(D1236)-1)-SEARCH(",",D1236,1))</f>
        <v>Yegor</v>
      </c>
      <c r="C1236" t="str">
        <f>LEFT(D1236,SEARCH(",",D1236,1)-1)</f>
        <v>Korshkov</v>
      </c>
      <c r="D1236" s="39" t="s">
        <v>2801</v>
      </c>
      <c r="E1236" s="30" t="s">
        <v>33</v>
      </c>
      <c r="F1236" s="35" t="s">
        <v>395</v>
      </c>
      <c r="G1236" s="35" t="s">
        <v>2611</v>
      </c>
      <c r="H1236" s="35" t="s">
        <v>2619</v>
      </c>
      <c r="I1236" s="35">
        <v>22</v>
      </c>
      <c r="J1236" s="35">
        <f>VALUE(COUNTIF(Validation!$A$2:$H$47,D1236))</f>
        <v>0</v>
      </c>
      <c r="K1236" s="361">
        <f>IF(OR(M1236="RFA",M1236="UFA",M1236="",M1236=0),0,M1236)</f>
        <v>925000</v>
      </c>
      <c r="L1236" s="361">
        <f>IF(OR(N1236="RFA",N1236="UFA",N1236="",N1236=0),0,N1236)</f>
        <v>925000</v>
      </c>
      <c r="M1236" s="358">
        <v>925000</v>
      </c>
      <c r="N1236" s="358">
        <v>925000</v>
      </c>
      <c r="O1236" s="358" t="s">
        <v>8</v>
      </c>
      <c r="P1236" s="358">
        <v>0</v>
      </c>
      <c r="Q1236" s="358">
        <v>0</v>
      </c>
      <c r="R1236" s="358">
        <v>0</v>
      </c>
      <c r="S1236" s="358">
        <v>0</v>
      </c>
      <c r="T1236" s="35">
        <f>COUNTIF(M1236:S1236,"&gt;0")</f>
        <v>2</v>
      </c>
      <c r="V1236">
        <f t="shared" si="57"/>
        <v>1</v>
      </c>
      <c r="W1236" s="35">
        <f t="shared" si="58"/>
        <v>1</v>
      </c>
      <c r="X1236">
        <f t="shared" si="59"/>
        <v>1</v>
      </c>
    </row>
    <row r="1237" spans="1:24" ht="15.75" x14ac:dyDescent="0.25">
      <c r="A1237" t="str">
        <f>B1237&amp;" "&amp;C1237</f>
        <v>Pierre Engvall</v>
      </c>
      <c r="B1237" t="str">
        <f>RIGHT(D1237,(LEN(D1237)-1)-SEARCH(",",D1237,1))</f>
        <v>Pierre</v>
      </c>
      <c r="C1237" t="str">
        <f>LEFT(D1237,SEARCH(",",D1237,1)-1)</f>
        <v>Engvall</v>
      </c>
      <c r="D1237" s="39" t="s">
        <v>1640</v>
      </c>
      <c r="E1237" s="30" t="s">
        <v>33</v>
      </c>
      <c r="F1237" s="35" t="s">
        <v>395</v>
      </c>
      <c r="G1237" s="35" t="s">
        <v>2615</v>
      </c>
      <c r="H1237" s="35" t="s">
        <v>2619</v>
      </c>
      <c r="I1237" s="35">
        <v>23</v>
      </c>
      <c r="J1237" s="35">
        <f>VALUE(COUNTIF(Validation!$A$2:$H$47,D1237))</f>
        <v>0</v>
      </c>
      <c r="K1237" s="361">
        <f>IF(OR(M1237="RFA",M1237="UFA",M1237="",M1237=0),0,M1237)</f>
        <v>925000</v>
      </c>
      <c r="L1237" s="361">
        <f>IF(OR(N1237="RFA",N1237="UFA",N1237="",N1237=0),0,N1237)</f>
        <v>0</v>
      </c>
      <c r="M1237" s="358">
        <v>925000</v>
      </c>
      <c r="N1237" s="358" t="s">
        <v>8</v>
      </c>
      <c r="O1237" s="358">
        <v>0</v>
      </c>
      <c r="P1237" s="358">
        <v>0</v>
      </c>
      <c r="Q1237" s="358">
        <v>0</v>
      </c>
      <c r="R1237" s="358">
        <v>0</v>
      </c>
      <c r="S1237" s="358">
        <v>0</v>
      </c>
      <c r="T1237" s="35">
        <f>COUNTIF(M1237:S1237,"&gt;0")</f>
        <v>1</v>
      </c>
      <c r="V1237">
        <f t="shared" si="57"/>
        <v>1</v>
      </c>
      <c r="W1237" s="35">
        <f t="shared" si="58"/>
        <v>1</v>
      </c>
      <c r="X1237">
        <f t="shared" si="59"/>
        <v>0</v>
      </c>
    </row>
    <row r="1238" spans="1:24" ht="15.75" x14ac:dyDescent="0.25">
      <c r="A1238" t="str">
        <f>B1238&amp;" "&amp;C1238</f>
        <v>Jeremy Bracco</v>
      </c>
      <c r="B1238" t="str">
        <f>RIGHT(D1238,(LEN(D1238)-1)-SEARCH(",",D1238,1))</f>
        <v>Jeremy</v>
      </c>
      <c r="C1238" t="str">
        <f>LEFT(D1238,SEARCH(",",D1238,1)-1)</f>
        <v>Bracco</v>
      </c>
      <c r="D1238" s="39" t="s">
        <v>1644</v>
      </c>
      <c r="E1238" s="30" t="s">
        <v>33</v>
      </c>
      <c r="F1238" s="35" t="s">
        <v>395</v>
      </c>
      <c r="G1238" s="35" t="s">
        <v>2611</v>
      </c>
      <c r="H1238" s="35" t="s">
        <v>2619</v>
      </c>
      <c r="I1238" s="35">
        <v>22</v>
      </c>
      <c r="J1238" s="35">
        <f>VALUE(COUNTIF(Validation!$A$2:$H$47,D1238))</f>
        <v>0</v>
      </c>
      <c r="K1238" s="361">
        <f>IF(OR(M1238="RFA",M1238="UFA",M1238="",M1238=0),0,M1238)</f>
        <v>925000</v>
      </c>
      <c r="L1238" s="361">
        <f>IF(OR(N1238="RFA",N1238="UFA",N1238="",N1238=0),0,N1238)</f>
        <v>0</v>
      </c>
      <c r="M1238" s="358">
        <v>925000</v>
      </c>
      <c r="N1238" s="358" t="s">
        <v>8</v>
      </c>
      <c r="O1238" s="358">
        <v>0</v>
      </c>
      <c r="P1238" s="358">
        <v>0</v>
      </c>
      <c r="Q1238" s="358">
        <v>0</v>
      </c>
      <c r="R1238" s="358">
        <v>0</v>
      </c>
      <c r="S1238" s="358">
        <v>0</v>
      </c>
      <c r="T1238" s="35">
        <f>COUNTIF(M1238:S1238,"&gt;0")</f>
        <v>1</v>
      </c>
      <c r="V1238">
        <f t="shared" si="57"/>
        <v>1</v>
      </c>
      <c r="W1238" s="35">
        <f t="shared" si="58"/>
        <v>1</v>
      </c>
      <c r="X1238">
        <f t="shared" si="59"/>
        <v>0</v>
      </c>
    </row>
    <row r="1239" spans="1:24" ht="15.75" x14ac:dyDescent="0.25">
      <c r="A1239" t="str">
        <f>B1239&amp;" "&amp;C1239</f>
        <v>Mason Marchment</v>
      </c>
      <c r="B1239" t="str">
        <f>RIGHT(D1239,(LEN(D1239)-1)-SEARCH(",",D1239,1))</f>
        <v>Mason</v>
      </c>
      <c r="C1239" t="str">
        <f>LEFT(D1239,SEARCH(",",D1239,1)-1)</f>
        <v>Marchment</v>
      </c>
      <c r="D1239" s="39" t="s">
        <v>1648</v>
      </c>
      <c r="E1239" s="30" t="s">
        <v>33</v>
      </c>
      <c r="F1239" s="35" t="s">
        <v>395</v>
      </c>
      <c r="G1239" s="35" t="s">
        <v>2613</v>
      </c>
      <c r="H1239" s="35" t="s">
        <v>2619</v>
      </c>
      <c r="I1239" s="35">
        <v>24</v>
      </c>
      <c r="J1239" s="35">
        <f>VALUE(COUNTIF(Validation!$A$2:$H$47,D1239))</f>
        <v>0</v>
      </c>
      <c r="K1239" s="361">
        <f>IF(OR(M1239="RFA",M1239="UFA",M1239="",M1239=0),0,M1239)</f>
        <v>925000</v>
      </c>
      <c r="L1239" s="361">
        <f>IF(OR(N1239="RFA",N1239="UFA",N1239="",N1239=0),0,N1239)</f>
        <v>0</v>
      </c>
      <c r="M1239" s="358">
        <v>925000</v>
      </c>
      <c r="N1239" s="358" t="s">
        <v>8</v>
      </c>
      <c r="O1239" s="358">
        <v>0</v>
      </c>
      <c r="P1239" s="358">
        <v>0</v>
      </c>
      <c r="Q1239" s="358">
        <v>0</v>
      </c>
      <c r="R1239" s="358">
        <v>0</v>
      </c>
      <c r="S1239" s="358">
        <v>0</v>
      </c>
      <c r="T1239" s="35">
        <f>COUNTIF(M1239:S1239,"&gt;0")</f>
        <v>1</v>
      </c>
      <c r="V1239">
        <f t="shared" si="57"/>
        <v>1</v>
      </c>
      <c r="W1239" s="35">
        <f t="shared" si="58"/>
        <v>1</v>
      </c>
      <c r="X1239">
        <f t="shared" si="59"/>
        <v>0</v>
      </c>
    </row>
    <row r="1240" spans="1:24" ht="15.75" x14ac:dyDescent="0.25">
      <c r="A1240" t="str">
        <f>B1240&amp;" "&amp;C1240</f>
        <v>Adam Brooks</v>
      </c>
      <c r="B1240" t="str">
        <f>RIGHT(D1240,(LEN(D1240)-1)-SEARCH(",",D1240,1))</f>
        <v>Adam</v>
      </c>
      <c r="C1240" t="str">
        <f>LEFT(D1240,SEARCH(",",D1240,1)-1)</f>
        <v>Brooks</v>
      </c>
      <c r="D1240" s="39" t="s">
        <v>1649</v>
      </c>
      <c r="E1240" s="30" t="s">
        <v>33</v>
      </c>
      <c r="F1240" s="35" t="s">
        <v>395</v>
      </c>
      <c r="G1240" s="35" t="s">
        <v>73</v>
      </c>
      <c r="H1240" s="35" t="s">
        <v>2619</v>
      </c>
      <c r="I1240" s="35">
        <v>23</v>
      </c>
      <c r="J1240" s="35">
        <f>VALUE(COUNTIF(Validation!$A$2:$H$47,D1240))</f>
        <v>0</v>
      </c>
      <c r="K1240" s="361">
        <f>IF(OR(M1240="RFA",M1240="UFA",M1240="",M1240=0),0,M1240)</f>
        <v>925000</v>
      </c>
      <c r="L1240" s="361">
        <f>IF(OR(N1240="RFA",N1240="UFA",N1240="",N1240=0),0,N1240)</f>
        <v>0</v>
      </c>
      <c r="M1240" s="358">
        <v>925000</v>
      </c>
      <c r="N1240" s="358" t="s">
        <v>8</v>
      </c>
      <c r="O1240" s="358">
        <v>0</v>
      </c>
      <c r="P1240" s="358">
        <v>0</v>
      </c>
      <c r="Q1240" s="358">
        <v>0</v>
      </c>
      <c r="R1240" s="358">
        <v>0</v>
      </c>
      <c r="S1240" s="358">
        <v>0</v>
      </c>
      <c r="T1240" s="35">
        <f>COUNTIF(M1240:S1240,"&gt;0")</f>
        <v>1</v>
      </c>
      <c r="V1240">
        <f t="shared" si="57"/>
        <v>1</v>
      </c>
      <c r="W1240" s="35">
        <f t="shared" si="58"/>
        <v>1</v>
      </c>
      <c r="X1240">
        <f t="shared" si="59"/>
        <v>0</v>
      </c>
    </row>
    <row r="1241" spans="1:24" ht="15.75" x14ac:dyDescent="0.25">
      <c r="A1241" t="str">
        <f>B1241&amp;" "&amp;C1241</f>
        <v>Aaron Luchuk</v>
      </c>
      <c r="B1241" t="str">
        <f>RIGHT(D1241,(LEN(D1241)-1)-SEARCH(",",D1241,1))</f>
        <v>Aaron</v>
      </c>
      <c r="C1241" t="str">
        <f>LEFT(D1241,SEARCH(",",D1241,1)-1)</f>
        <v>Luchuk</v>
      </c>
      <c r="D1241" s="39" t="s">
        <v>1564</v>
      </c>
      <c r="E1241" s="30" t="s">
        <v>33</v>
      </c>
      <c r="F1241" s="35" t="s">
        <v>395</v>
      </c>
      <c r="G1241" s="35" t="s">
        <v>73</v>
      </c>
      <c r="H1241" s="35" t="s">
        <v>2619</v>
      </c>
      <c r="I1241" s="35">
        <v>22</v>
      </c>
      <c r="J1241" s="35">
        <f>VALUE(COUNTIF(Validation!$A$2:$H$47,D1241))</f>
        <v>0</v>
      </c>
      <c r="K1241" s="361">
        <f>IF(OR(M1241="RFA",M1241="UFA",M1241="",M1241=0),0,M1241)</f>
        <v>925000</v>
      </c>
      <c r="L1241" s="361">
        <f>IF(OR(N1241="RFA",N1241="UFA",N1241="",N1241=0),0,N1241)</f>
        <v>0</v>
      </c>
      <c r="M1241" s="358">
        <v>925000</v>
      </c>
      <c r="N1241" s="358" t="s">
        <v>8</v>
      </c>
      <c r="O1241" s="358">
        <v>0</v>
      </c>
      <c r="P1241" s="358">
        <v>0</v>
      </c>
      <c r="Q1241" s="358">
        <v>0</v>
      </c>
      <c r="R1241" s="358">
        <v>0</v>
      </c>
      <c r="S1241" s="358">
        <v>0</v>
      </c>
      <c r="T1241" s="35">
        <f>COUNTIF(M1241:S1241,"&gt;0")</f>
        <v>1</v>
      </c>
      <c r="V1241">
        <f t="shared" si="57"/>
        <v>1</v>
      </c>
      <c r="W1241" s="35">
        <f t="shared" si="58"/>
        <v>1</v>
      </c>
      <c r="X1241">
        <f t="shared" si="59"/>
        <v>0</v>
      </c>
    </row>
    <row r="1242" spans="1:24" ht="15.75" x14ac:dyDescent="0.25">
      <c r="A1242" t="str">
        <f>B1242&amp;" "&amp;C1242</f>
        <v>Teemu Kivihalme</v>
      </c>
      <c r="B1242" t="str">
        <f>RIGHT(D1242,(LEN(D1242)-1)-SEARCH(",",D1242,1))</f>
        <v>Teemu</v>
      </c>
      <c r="C1242" t="str">
        <f>LEFT(D1242,SEARCH(",",D1242,1)-1)</f>
        <v>Kivihalme</v>
      </c>
      <c r="D1242" s="39" t="s">
        <v>2805</v>
      </c>
      <c r="E1242" s="30" t="s">
        <v>33</v>
      </c>
      <c r="F1242" s="35" t="s">
        <v>395</v>
      </c>
      <c r="G1242" s="35" t="s">
        <v>2618</v>
      </c>
      <c r="H1242" s="35" t="s">
        <v>2619</v>
      </c>
      <c r="I1242" s="35">
        <v>24</v>
      </c>
      <c r="J1242" s="35">
        <f>VALUE(COUNTIF(Validation!$A$2:$H$47,D1242))</f>
        <v>0</v>
      </c>
      <c r="K1242" s="361">
        <f>IF(OR(M1242="RFA",M1242="UFA",M1242="",M1242=0),0,M1242)</f>
        <v>925000</v>
      </c>
      <c r="L1242" s="361">
        <f>IF(OR(N1242="RFA",N1242="UFA",N1242="",N1242=0),0,N1242)</f>
        <v>0</v>
      </c>
      <c r="M1242" s="358">
        <v>925000</v>
      </c>
      <c r="N1242" s="358" t="s">
        <v>8</v>
      </c>
      <c r="O1242" s="358">
        <v>0</v>
      </c>
      <c r="P1242" s="358">
        <v>0</v>
      </c>
      <c r="Q1242" s="358">
        <v>0</v>
      </c>
      <c r="R1242" s="358">
        <v>0</v>
      </c>
      <c r="S1242" s="358">
        <v>0</v>
      </c>
      <c r="T1242" s="35">
        <f>COUNTIF(M1242:S1242,"&gt;0")</f>
        <v>1</v>
      </c>
      <c r="V1242">
        <f t="shared" si="57"/>
        <v>1</v>
      </c>
      <c r="W1242" s="35">
        <f t="shared" si="58"/>
        <v>1</v>
      </c>
      <c r="X1242">
        <f t="shared" si="59"/>
        <v>0</v>
      </c>
    </row>
    <row r="1243" spans="1:24" ht="15.75" x14ac:dyDescent="0.25">
      <c r="A1243" t="str">
        <f>B1243&amp;" "&amp;C1243</f>
        <v>Jesper Lindgren</v>
      </c>
      <c r="B1243" t="str">
        <f>RIGHT(D1243,(LEN(D1243)-1)-SEARCH(",",D1243,1))</f>
        <v>Jesper</v>
      </c>
      <c r="C1243" t="str">
        <f>LEFT(D1243,SEARCH(",",D1243,1)-1)</f>
        <v>Lindgren</v>
      </c>
      <c r="D1243" s="39" t="s">
        <v>1647</v>
      </c>
      <c r="E1243" s="30" t="s">
        <v>33</v>
      </c>
      <c r="F1243" s="35" t="s">
        <v>395</v>
      </c>
      <c r="G1243" s="35" t="s">
        <v>82</v>
      </c>
      <c r="H1243" s="35" t="s">
        <v>2619</v>
      </c>
      <c r="I1243" s="35">
        <v>22</v>
      </c>
      <c r="J1243" s="35">
        <f>VALUE(COUNTIF(Validation!$A$2:$H$47,D1243))</f>
        <v>0</v>
      </c>
      <c r="K1243" s="361">
        <f>IF(OR(M1243="RFA",M1243="UFA",M1243="",M1243=0),0,M1243)</f>
        <v>925000</v>
      </c>
      <c r="L1243" s="361">
        <f>IF(OR(N1243="RFA",N1243="UFA",N1243="",N1243=0),0,N1243)</f>
        <v>925000</v>
      </c>
      <c r="M1243" s="358">
        <v>925000</v>
      </c>
      <c r="N1243" s="358">
        <v>925000</v>
      </c>
      <c r="O1243" s="358" t="s">
        <v>8</v>
      </c>
      <c r="P1243" s="358">
        <v>0</v>
      </c>
      <c r="Q1243" s="358">
        <v>0</v>
      </c>
      <c r="R1243" s="358">
        <v>0</v>
      </c>
      <c r="S1243" s="358">
        <v>0</v>
      </c>
      <c r="T1243" s="35">
        <f>COUNTIF(M1243:S1243,"&gt;0")</f>
        <v>2</v>
      </c>
      <c r="V1243">
        <f t="shared" si="57"/>
        <v>1</v>
      </c>
      <c r="W1243" s="35">
        <f t="shared" si="58"/>
        <v>1</v>
      </c>
      <c r="X1243">
        <f t="shared" si="59"/>
        <v>1</v>
      </c>
    </row>
    <row r="1244" spans="1:24" ht="15.75" x14ac:dyDescent="0.25">
      <c r="A1244" t="str">
        <f>B1244&amp;" "&amp;C1244</f>
        <v>Ian Scott</v>
      </c>
      <c r="B1244" t="str">
        <f>RIGHT(D1244,(LEN(D1244)-1)-SEARCH(",",D1244,1))</f>
        <v>Ian</v>
      </c>
      <c r="C1244" t="str">
        <f>LEFT(D1244,SEARCH(",",D1244,1)-1)</f>
        <v>Scott</v>
      </c>
      <c r="D1244" s="39" t="s">
        <v>2806</v>
      </c>
      <c r="E1244" s="30" t="s">
        <v>33</v>
      </c>
      <c r="F1244" s="35" t="s">
        <v>395</v>
      </c>
      <c r="G1244" s="35" t="s">
        <v>128</v>
      </c>
      <c r="H1244" s="35" t="s">
        <v>2619</v>
      </c>
      <c r="I1244" s="35">
        <v>20</v>
      </c>
      <c r="J1244" s="35">
        <f>VALUE(COUNTIF(Validation!$A$2:$H$47,D1244))</f>
        <v>0</v>
      </c>
      <c r="K1244" s="361">
        <f>IF(OR(M1244="RFA",M1244="UFA",M1244="",M1244=0),0,M1244)</f>
        <v>910833</v>
      </c>
      <c r="L1244" s="361">
        <f>IF(OR(N1244="RFA",N1244="UFA",N1244="",N1244=0),0,N1244)</f>
        <v>910833</v>
      </c>
      <c r="M1244" s="358">
        <v>910833</v>
      </c>
      <c r="N1244" s="358">
        <v>910833</v>
      </c>
      <c r="O1244" s="358">
        <v>910833</v>
      </c>
      <c r="P1244" s="358" t="s">
        <v>8</v>
      </c>
      <c r="Q1244" s="358">
        <v>0</v>
      </c>
      <c r="R1244" s="358">
        <v>0</v>
      </c>
      <c r="S1244" s="358">
        <v>0</v>
      </c>
      <c r="T1244" s="35">
        <f>COUNTIF(M1244:S1244,"&gt;0")</f>
        <v>3</v>
      </c>
      <c r="V1244">
        <f t="shared" si="57"/>
        <v>1</v>
      </c>
      <c r="W1244" s="35">
        <f t="shared" si="58"/>
        <v>1</v>
      </c>
      <c r="X1244">
        <f t="shared" si="59"/>
        <v>1</v>
      </c>
    </row>
    <row r="1245" spans="1:24" ht="15.75" x14ac:dyDescent="0.25">
      <c r="A1245" t="str">
        <f>B1245&amp;" "&amp;C1245</f>
        <v>Rasmus Sandin</v>
      </c>
      <c r="B1245" t="str">
        <f>RIGHT(D1245,(LEN(D1245)-1)-SEARCH(",",D1245,1))</f>
        <v>Rasmus</v>
      </c>
      <c r="C1245" t="str">
        <f>LEFT(D1245,SEARCH(",",D1245,1)-1)</f>
        <v>Sandin</v>
      </c>
      <c r="D1245" s="39" t="s">
        <v>1641</v>
      </c>
      <c r="E1245" s="30" t="s">
        <v>33</v>
      </c>
      <c r="F1245" s="35" t="s">
        <v>395</v>
      </c>
      <c r="G1245" s="35" t="s">
        <v>2618</v>
      </c>
      <c r="H1245" s="35" t="s">
        <v>2619</v>
      </c>
      <c r="I1245" s="35">
        <v>19</v>
      </c>
      <c r="J1245" s="35">
        <f>VALUE(COUNTIF(Validation!$A$2:$H$47,D1245))</f>
        <v>0</v>
      </c>
      <c r="K1245" s="361">
        <f>IF(OR(M1245="RFA",M1245="UFA",M1245="",M1245=0),0,M1245)</f>
        <v>894167</v>
      </c>
      <c r="L1245" s="361">
        <f>IF(OR(N1245="RFA",N1245="UFA",N1245="",N1245=0),0,N1245)</f>
        <v>894167</v>
      </c>
      <c r="M1245" s="358">
        <v>894167</v>
      </c>
      <c r="N1245" s="358">
        <v>894167</v>
      </c>
      <c r="O1245" s="358">
        <v>894167</v>
      </c>
      <c r="P1245" s="358" t="s">
        <v>8</v>
      </c>
      <c r="Q1245" s="358">
        <v>0</v>
      </c>
      <c r="R1245" s="358">
        <v>0</v>
      </c>
      <c r="S1245" s="358">
        <v>0</v>
      </c>
      <c r="T1245" s="35">
        <f>COUNTIF(M1245:S1245,"&gt;0")</f>
        <v>3</v>
      </c>
      <c r="V1245">
        <f t="shared" si="57"/>
        <v>1</v>
      </c>
      <c r="W1245" s="35">
        <f t="shared" si="58"/>
        <v>1</v>
      </c>
      <c r="X1245">
        <f t="shared" si="59"/>
        <v>1</v>
      </c>
    </row>
    <row r="1246" spans="1:24" ht="15.75" x14ac:dyDescent="0.25">
      <c r="A1246" t="str">
        <f>B1246&amp;" "&amp;C1246</f>
        <v>Travis Dermott</v>
      </c>
      <c r="B1246" t="str">
        <f>RIGHT(D1246,(LEN(D1246)-1)-SEARCH(",",D1246,1))</f>
        <v>Travis</v>
      </c>
      <c r="C1246" t="str">
        <f>LEFT(D1246,SEARCH(",",D1246,1)-1)</f>
        <v>Dermott</v>
      </c>
      <c r="D1246" s="39" t="s">
        <v>1631</v>
      </c>
      <c r="E1246" s="30" t="s">
        <v>33</v>
      </c>
      <c r="F1246" s="35" t="s">
        <v>412</v>
      </c>
      <c r="G1246" s="35" t="s">
        <v>2618</v>
      </c>
      <c r="H1246" s="35" t="s">
        <v>2612</v>
      </c>
      <c r="I1246" s="35">
        <v>22</v>
      </c>
      <c r="J1246" s="35">
        <f>VALUE(COUNTIF(Validation!$A$2:$H$47,D1246))</f>
        <v>0</v>
      </c>
      <c r="K1246" s="361">
        <f>IF(OR(M1246="RFA",M1246="UFA",M1246="",M1246=0),0,M1246)</f>
        <v>863333</v>
      </c>
      <c r="L1246" s="361">
        <f>IF(OR(N1246="RFA",N1246="UFA",N1246="",N1246=0),0,N1246)</f>
        <v>0</v>
      </c>
      <c r="M1246" s="358">
        <v>863333</v>
      </c>
      <c r="N1246" s="358" t="s">
        <v>8</v>
      </c>
      <c r="O1246" s="358">
        <v>0</v>
      </c>
      <c r="P1246" s="358">
        <v>0</v>
      </c>
      <c r="Q1246" s="358">
        <v>0</v>
      </c>
      <c r="R1246" s="358">
        <v>0</v>
      </c>
      <c r="S1246" s="358">
        <v>0</v>
      </c>
      <c r="T1246" s="35">
        <f>COUNTIF(M1246:S1246,"&gt;0")</f>
        <v>1</v>
      </c>
      <c r="V1246">
        <f t="shared" si="57"/>
        <v>1</v>
      </c>
      <c r="W1246" s="35">
        <f t="shared" si="58"/>
        <v>1</v>
      </c>
      <c r="X1246">
        <f t="shared" si="59"/>
        <v>0</v>
      </c>
    </row>
    <row r="1247" spans="1:24" ht="15.75" x14ac:dyDescent="0.25">
      <c r="A1247" t="str">
        <f>B1247&amp;" "&amp;C1247</f>
        <v>Dmytro Timashov</v>
      </c>
      <c r="B1247" t="str">
        <f>RIGHT(D1247,(LEN(D1247)-1)-SEARCH(",",D1247,1))</f>
        <v>Dmytro</v>
      </c>
      <c r="C1247" t="str">
        <f>LEFT(D1247,SEARCH(",",D1247,1)-1)</f>
        <v>Timashov</v>
      </c>
      <c r="D1247" s="39" t="s">
        <v>1651</v>
      </c>
      <c r="E1247" s="30" t="s">
        <v>33</v>
      </c>
      <c r="F1247" s="35" t="s">
        <v>412</v>
      </c>
      <c r="G1247" s="35" t="s">
        <v>2613</v>
      </c>
      <c r="H1247" s="35" t="s">
        <v>2619</v>
      </c>
      <c r="I1247" s="35">
        <v>22</v>
      </c>
      <c r="J1247" s="35">
        <f>VALUE(COUNTIF(Validation!$A$2:$H$47,D1247))</f>
        <v>0</v>
      </c>
      <c r="K1247" s="361">
        <f>IF(OR(M1247="RFA",M1247="UFA",M1247="",M1247=0),0,M1247)</f>
        <v>836111</v>
      </c>
      <c r="L1247" s="361">
        <f>IF(OR(N1247="RFA",N1247="UFA",N1247="",N1247=0),0,N1247)</f>
        <v>0</v>
      </c>
      <c r="M1247" s="358">
        <v>836111</v>
      </c>
      <c r="N1247" s="358" t="s">
        <v>8</v>
      </c>
      <c r="O1247" s="358">
        <v>0</v>
      </c>
      <c r="P1247" s="358">
        <v>0</v>
      </c>
      <c r="Q1247" s="358">
        <v>0</v>
      </c>
      <c r="R1247" s="358">
        <v>0</v>
      </c>
      <c r="S1247" s="358">
        <v>0</v>
      </c>
      <c r="T1247" s="35">
        <f>COUNTIF(M1247:S1247,"&gt;0")</f>
        <v>1</v>
      </c>
      <c r="V1247">
        <f t="shared" si="57"/>
        <v>1</v>
      </c>
      <c r="W1247" s="35">
        <f t="shared" si="58"/>
        <v>1</v>
      </c>
      <c r="X1247">
        <f t="shared" si="59"/>
        <v>0</v>
      </c>
    </row>
    <row r="1248" spans="1:24" ht="15.75" x14ac:dyDescent="0.25">
      <c r="A1248" t="str">
        <f>B1248&amp;" "&amp;C1248</f>
        <v>Joseph Duszak</v>
      </c>
      <c r="B1248" t="str">
        <f>RIGHT(D1248,(LEN(D1248)-1)-SEARCH(",",D1248,1))</f>
        <v>Joseph</v>
      </c>
      <c r="C1248" t="str">
        <f>LEFT(D1248,SEARCH(",",D1248,1)-1)</f>
        <v>Duszak</v>
      </c>
      <c r="D1248" s="39" t="s">
        <v>2803</v>
      </c>
      <c r="E1248" s="30" t="s">
        <v>33</v>
      </c>
      <c r="F1248" s="35" t="s">
        <v>395</v>
      </c>
      <c r="G1248" s="35" t="s">
        <v>2617</v>
      </c>
      <c r="H1248" s="35" t="s">
        <v>2619</v>
      </c>
      <c r="I1248" s="35">
        <v>21</v>
      </c>
      <c r="J1248" s="35">
        <f>VALUE(COUNTIF(Validation!$A$2:$H$47,D1248))</f>
        <v>0</v>
      </c>
      <c r="K1248" s="361">
        <f>IF(OR(M1248="RFA",M1248="UFA",M1248="",M1248=0),0,M1248)</f>
        <v>800000</v>
      </c>
      <c r="L1248" s="361">
        <f>IF(OR(N1248="RFA",N1248="UFA",N1248="",N1248=0),0,N1248)</f>
        <v>800000</v>
      </c>
      <c r="M1248" s="358">
        <v>800000</v>
      </c>
      <c r="N1248" s="358">
        <v>800000</v>
      </c>
      <c r="O1248" s="358" t="s">
        <v>8</v>
      </c>
      <c r="P1248" s="358">
        <v>0</v>
      </c>
      <c r="Q1248" s="358">
        <v>0</v>
      </c>
      <c r="R1248" s="358">
        <v>0</v>
      </c>
      <c r="S1248" s="358">
        <v>0</v>
      </c>
      <c r="T1248" s="35">
        <f>COUNTIF(M1248:S1248,"&gt;0")</f>
        <v>2</v>
      </c>
      <c r="V1248">
        <f t="shared" si="57"/>
        <v>1</v>
      </c>
      <c r="W1248" s="35">
        <f t="shared" si="58"/>
        <v>1</v>
      </c>
      <c r="X1248">
        <f t="shared" si="59"/>
        <v>1</v>
      </c>
    </row>
    <row r="1249" spans="1:24" ht="15.75" x14ac:dyDescent="0.25">
      <c r="A1249" t="str">
        <f>B1249&amp;" "&amp;C1249</f>
        <v>Joseph Woll</v>
      </c>
      <c r="B1249" t="str">
        <f>RIGHT(D1249,(LEN(D1249)-1)-SEARCH(",",D1249,1))</f>
        <v>Joseph</v>
      </c>
      <c r="C1249" t="str">
        <f>LEFT(D1249,SEARCH(",",D1249,1)-1)</f>
        <v>Woll</v>
      </c>
      <c r="D1249" s="39" t="s">
        <v>2807</v>
      </c>
      <c r="E1249" s="30" t="s">
        <v>33</v>
      </c>
      <c r="F1249" s="35" t="s">
        <v>395</v>
      </c>
      <c r="G1249" s="35" t="s">
        <v>128</v>
      </c>
      <c r="H1249" s="35" t="s">
        <v>2619</v>
      </c>
      <c r="I1249" s="35">
        <v>20</v>
      </c>
      <c r="J1249" s="35">
        <f>VALUE(COUNTIF(Validation!$A$2:$H$47,D1249))</f>
        <v>0</v>
      </c>
      <c r="K1249" s="361">
        <f>IF(OR(M1249="RFA",M1249="UFA",M1249="",M1249=0),0,M1249)</f>
        <v>800000</v>
      </c>
      <c r="L1249" s="361">
        <f>IF(OR(N1249="RFA",N1249="UFA",N1249="",N1249=0),0,N1249)</f>
        <v>800000</v>
      </c>
      <c r="M1249" s="358">
        <v>800000</v>
      </c>
      <c r="N1249" s="358">
        <v>800000</v>
      </c>
      <c r="O1249" s="358" t="s">
        <v>8</v>
      </c>
      <c r="P1249" s="358">
        <v>0</v>
      </c>
      <c r="Q1249" s="358">
        <v>0</v>
      </c>
      <c r="R1249" s="358">
        <v>0</v>
      </c>
      <c r="S1249" s="358">
        <v>0</v>
      </c>
      <c r="T1249" s="35">
        <f>COUNTIF(M1249:S1249,"&gt;0")</f>
        <v>2</v>
      </c>
      <c r="V1249">
        <f t="shared" si="57"/>
        <v>1</v>
      </c>
      <c r="W1249" s="35">
        <f t="shared" si="58"/>
        <v>1</v>
      </c>
      <c r="X1249">
        <f t="shared" si="59"/>
        <v>1</v>
      </c>
    </row>
    <row r="1250" spans="1:24" ht="15.75" x14ac:dyDescent="0.25">
      <c r="A1250" t="str">
        <f>B1250&amp;" "&amp;C1250</f>
        <v>Mac Hollowell</v>
      </c>
      <c r="B1250" t="str">
        <f>RIGHT(D1250,(LEN(D1250)-1)-SEARCH(",",D1250,1))</f>
        <v>Mac</v>
      </c>
      <c r="C1250" t="str">
        <f>LEFT(D1250,SEARCH(",",D1250,1)-1)</f>
        <v>Hollowell</v>
      </c>
      <c r="D1250" s="39" t="s">
        <v>2804</v>
      </c>
      <c r="E1250" s="30" t="s">
        <v>33</v>
      </c>
      <c r="F1250" s="35" t="s">
        <v>395</v>
      </c>
      <c r="G1250" s="35" t="s">
        <v>82</v>
      </c>
      <c r="H1250" s="35" t="s">
        <v>2619</v>
      </c>
      <c r="I1250" s="35">
        <v>20</v>
      </c>
      <c r="J1250" s="35">
        <f>VALUE(COUNTIF(Validation!$A$2:$H$47,D1250))</f>
        <v>0</v>
      </c>
      <c r="K1250" s="361">
        <f>IF(OR(M1250="RFA",M1250="UFA",M1250="",M1250=0),0,M1250)</f>
        <v>799766</v>
      </c>
      <c r="L1250" s="361">
        <f>IF(OR(N1250="RFA",N1250="UFA",N1250="",N1250=0),0,N1250)</f>
        <v>799766</v>
      </c>
      <c r="M1250" s="358">
        <v>799766</v>
      </c>
      <c r="N1250" s="358">
        <v>799766</v>
      </c>
      <c r="O1250" s="358">
        <v>799766</v>
      </c>
      <c r="P1250" s="358" t="s">
        <v>8</v>
      </c>
      <c r="Q1250" s="358">
        <v>0</v>
      </c>
      <c r="R1250" s="358">
        <v>0</v>
      </c>
      <c r="S1250" s="358">
        <v>0</v>
      </c>
      <c r="T1250" s="35">
        <f>COUNTIF(M1250:S1250,"&gt;0")</f>
        <v>3</v>
      </c>
      <c r="V1250">
        <f t="shared" si="57"/>
        <v>1</v>
      </c>
      <c r="W1250" s="35">
        <f t="shared" si="58"/>
        <v>1</v>
      </c>
      <c r="X1250">
        <f t="shared" si="59"/>
        <v>1</v>
      </c>
    </row>
    <row r="1251" spans="1:24" ht="15.75" x14ac:dyDescent="0.25">
      <c r="A1251" t="str">
        <f>B1251&amp;" "&amp;C1251</f>
        <v>Semyon Der-Arguchintsev</v>
      </c>
      <c r="B1251" t="str">
        <f>RIGHT(D1251,(LEN(D1251)-1)-SEARCH(",",D1251,1))</f>
        <v>Semyon</v>
      </c>
      <c r="C1251" t="str">
        <f>LEFT(D1251,SEARCH(",",D1251,1)-1)</f>
        <v>Der-Arguchintsev</v>
      </c>
      <c r="D1251" s="39" t="s">
        <v>2802</v>
      </c>
      <c r="E1251" s="30" t="s">
        <v>33</v>
      </c>
      <c r="F1251" s="35" t="s">
        <v>395</v>
      </c>
      <c r="G1251" s="35" t="s">
        <v>73</v>
      </c>
      <c r="H1251" s="35" t="s">
        <v>2619</v>
      </c>
      <c r="I1251" s="35">
        <v>18</v>
      </c>
      <c r="J1251" s="35">
        <f>VALUE(COUNTIF(Validation!$A$2:$H$47,D1251))</f>
        <v>0</v>
      </c>
      <c r="K1251" s="361">
        <f>IF(OR(M1251="RFA",M1251="UFA",M1251="",M1251=0),0,M1251)</f>
        <v>783333</v>
      </c>
      <c r="L1251" s="361">
        <f>IF(OR(N1251="RFA",N1251="UFA",N1251="",N1251=0),0,N1251)</f>
        <v>783333</v>
      </c>
      <c r="M1251" s="358">
        <v>783333</v>
      </c>
      <c r="N1251" s="358">
        <v>783333</v>
      </c>
      <c r="O1251" s="358">
        <v>783333</v>
      </c>
      <c r="P1251" s="358" t="s">
        <v>8</v>
      </c>
      <c r="Q1251" s="358">
        <v>0</v>
      </c>
      <c r="R1251" s="358">
        <v>0</v>
      </c>
      <c r="S1251" s="358">
        <v>0</v>
      </c>
      <c r="T1251" s="35">
        <f>COUNTIF(M1251:S1251,"&gt;0")</f>
        <v>3</v>
      </c>
      <c r="V1251">
        <f t="shared" si="57"/>
        <v>1</v>
      </c>
      <c r="W1251" s="35">
        <f t="shared" si="58"/>
        <v>1</v>
      </c>
      <c r="X1251">
        <f t="shared" si="59"/>
        <v>1</v>
      </c>
    </row>
    <row r="1252" spans="1:24" ht="15.75" x14ac:dyDescent="0.25">
      <c r="A1252" t="str">
        <f>B1252&amp;" "&amp;C1252</f>
        <v>Trevor Moore</v>
      </c>
      <c r="B1252" t="str">
        <f>RIGHT(D1252,(LEN(D1252)-1)-SEARCH(",",D1252,1))</f>
        <v>Trevor</v>
      </c>
      <c r="C1252" t="str">
        <f>LEFT(D1252,SEARCH(",",D1252,1)-1)</f>
        <v>Moore</v>
      </c>
      <c r="D1252" s="39" t="s">
        <v>1636</v>
      </c>
      <c r="E1252" s="30" t="s">
        <v>33</v>
      </c>
      <c r="F1252" s="35">
        <v>0</v>
      </c>
      <c r="G1252" s="9" t="s">
        <v>2614</v>
      </c>
      <c r="H1252" s="9" t="s">
        <v>2612</v>
      </c>
      <c r="I1252" s="9">
        <v>24</v>
      </c>
      <c r="J1252" s="35">
        <f>VALUE(COUNTIF(Validation!$A$2:$H$47,D1252))</f>
        <v>0</v>
      </c>
      <c r="K1252" s="361">
        <f>IF(OR(M1252="RFA",M1252="UFA",M1252="",M1252=0),0,M1252)</f>
        <v>775000</v>
      </c>
      <c r="L1252" s="361">
        <f>IF(OR(N1252="RFA",N1252="UFA",N1252="",N1252=0),0,N1252)</f>
        <v>775000</v>
      </c>
      <c r="M1252" s="358">
        <v>775000</v>
      </c>
      <c r="N1252" s="358">
        <v>775000</v>
      </c>
      <c r="O1252" s="358" t="s">
        <v>8</v>
      </c>
      <c r="P1252" s="358">
        <v>0</v>
      </c>
      <c r="Q1252" s="358">
        <v>0</v>
      </c>
      <c r="R1252" s="358">
        <v>0</v>
      </c>
      <c r="S1252" s="358">
        <v>0</v>
      </c>
      <c r="T1252" s="35">
        <f>COUNTIF(M1252:S1252,"&gt;0")</f>
        <v>2</v>
      </c>
      <c r="V1252">
        <f t="shared" si="57"/>
        <v>1</v>
      </c>
      <c r="W1252" s="35">
        <f t="shared" si="58"/>
        <v>0</v>
      </c>
      <c r="X1252">
        <f t="shared" si="59"/>
        <v>1</v>
      </c>
    </row>
    <row r="1253" spans="1:24" ht="15.75" x14ac:dyDescent="0.25">
      <c r="A1253" t="str">
        <f>B1253&amp;" "&amp;C1253</f>
        <v>Nicolas Petan</v>
      </c>
      <c r="B1253" t="str">
        <f>RIGHT(D1253,(LEN(D1253)-1)-SEARCH(",",D1253,1))</f>
        <v>Nicolas</v>
      </c>
      <c r="C1253" t="str">
        <f>LEFT(D1253,SEARCH(",",D1253,1)-1)</f>
        <v>Petan</v>
      </c>
      <c r="D1253" s="39" t="s">
        <v>2182</v>
      </c>
      <c r="E1253" s="30" t="s">
        <v>33</v>
      </c>
      <c r="F1253" s="35">
        <v>0</v>
      </c>
      <c r="G1253" s="9" t="s">
        <v>2648</v>
      </c>
      <c r="H1253" s="9" t="s">
        <v>2612</v>
      </c>
      <c r="I1253" s="9">
        <v>24</v>
      </c>
      <c r="J1253" s="35">
        <f>VALUE(COUNTIF(Validation!$A$2:$H$47,D1253))</f>
        <v>0</v>
      </c>
      <c r="K1253" s="361">
        <f>IF(OR(M1253="RFA",M1253="UFA",M1253="",M1253=0),0,M1253)</f>
        <v>775000</v>
      </c>
      <c r="L1253" s="361">
        <f>IF(OR(N1253="RFA",N1253="UFA",N1253="",N1253=0),0,N1253)</f>
        <v>775000</v>
      </c>
      <c r="M1253" s="358">
        <v>775000</v>
      </c>
      <c r="N1253" s="358">
        <v>775000</v>
      </c>
      <c r="O1253" s="358" t="s">
        <v>8</v>
      </c>
      <c r="P1253" s="358">
        <v>0</v>
      </c>
      <c r="Q1253" s="358">
        <v>0</v>
      </c>
      <c r="R1253" s="358">
        <v>0</v>
      </c>
      <c r="S1253" s="358">
        <v>0</v>
      </c>
      <c r="T1253" s="35">
        <f>COUNTIF(M1253:S1253,"&gt;0")</f>
        <v>2</v>
      </c>
      <c r="V1253">
        <f t="shared" si="57"/>
        <v>1</v>
      </c>
      <c r="W1253" s="35">
        <f t="shared" si="58"/>
        <v>0</v>
      </c>
      <c r="X1253">
        <f t="shared" si="59"/>
        <v>1</v>
      </c>
    </row>
    <row r="1254" spans="1:24" ht="15.75" x14ac:dyDescent="0.25">
      <c r="A1254" t="str">
        <f>B1254&amp;" "&amp;C1254</f>
        <v>Nick Shore</v>
      </c>
      <c r="B1254" t="str">
        <f>RIGHT(D1254,(LEN(D1254)-1)-SEARCH(",",D1254,1))</f>
        <v>Nick</v>
      </c>
      <c r="C1254" t="str">
        <f>LEFT(D1254,SEARCH(",",D1254,1)-1)</f>
        <v>Shore</v>
      </c>
      <c r="D1254" s="39" t="s">
        <v>2798</v>
      </c>
      <c r="E1254" s="30" t="s">
        <v>33</v>
      </c>
      <c r="F1254" s="35">
        <v>0</v>
      </c>
      <c r="G1254" s="35" t="s">
        <v>73</v>
      </c>
      <c r="H1254" s="35" t="s">
        <v>2612</v>
      </c>
      <c r="I1254" s="35">
        <v>26</v>
      </c>
      <c r="J1254" s="35">
        <f>VALUE(COUNTIF(Validation!$A$2:$H$47,D1254))</f>
        <v>0</v>
      </c>
      <c r="K1254" s="361">
        <f>IF(OR(M1254="RFA",M1254="UFA",M1254="",M1254=0),0,M1254)</f>
        <v>750000</v>
      </c>
      <c r="L1254" s="361">
        <f>IF(OR(N1254="RFA",N1254="UFA",N1254="",N1254=0),0,N1254)</f>
        <v>0</v>
      </c>
      <c r="M1254" s="358">
        <v>750000</v>
      </c>
      <c r="N1254" s="358" t="s">
        <v>7</v>
      </c>
      <c r="O1254" s="358">
        <v>0</v>
      </c>
      <c r="P1254" s="358">
        <v>0</v>
      </c>
      <c r="Q1254" s="358">
        <v>0</v>
      </c>
      <c r="R1254" s="358">
        <v>0</v>
      </c>
      <c r="S1254" s="358">
        <v>0</v>
      </c>
      <c r="T1254" s="35">
        <f>COUNTIF(M1254:S1254,"&gt;0")</f>
        <v>1</v>
      </c>
      <c r="V1254">
        <f t="shared" si="57"/>
        <v>1</v>
      </c>
      <c r="W1254" s="35">
        <f t="shared" si="58"/>
        <v>0</v>
      </c>
      <c r="X1254">
        <f t="shared" si="59"/>
        <v>0</v>
      </c>
    </row>
    <row r="1255" spans="1:24" ht="15.75" x14ac:dyDescent="0.25">
      <c r="A1255" t="str">
        <f>B1255&amp;" "&amp;C1255</f>
        <v>Garret Sparks</v>
      </c>
      <c r="B1255" t="str">
        <f>RIGHT(D1255,(LEN(D1255)-1)-SEARCH(",",D1255,1))</f>
        <v>Garret</v>
      </c>
      <c r="C1255" t="str">
        <f>LEFT(D1255,SEARCH(",",D1255,1)-1)</f>
        <v>Sparks</v>
      </c>
      <c r="D1255" s="39" t="s">
        <v>1634</v>
      </c>
      <c r="E1255" s="30" t="s">
        <v>33</v>
      </c>
      <c r="F1255" s="35">
        <v>0</v>
      </c>
      <c r="G1255" s="35" t="s">
        <v>128</v>
      </c>
      <c r="H1255" s="35" t="s">
        <v>2619</v>
      </c>
      <c r="I1255" s="35">
        <v>26</v>
      </c>
      <c r="J1255" s="35">
        <f>VALUE(COUNTIF(Validation!$A$2:$H$47,D1255))</f>
        <v>0</v>
      </c>
      <c r="K1255" s="361">
        <f>IF(OR(M1255="RFA",M1255="UFA",M1255="",M1255=0),0,M1255)</f>
        <v>750000</v>
      </c>
      <c r="L1255" s="361">
        <f>IF(OR(N1255="RFA",N1255="UFA",N1255="",N1255=0),0,N1255)</f>
        <v>0</v>
      </c>
      <c r="M1255" s="358">
        <v>750000</v>
      </c>
      <c r="N1255" s="358" t="s">
        <v>7</v>
      </c>
      <c r="O1255" s="358">
        <v>0</v>
      </c>
      <c r="P1255" s="358">
        <v>0</v>
      </c>
      <c r="Q1255" s="358">
        <v>0</v>
      </c>
      <c r="R1255" s="358">
        <v>0</v>
      </c>
      <c r="S1255" s="358">
        <v>0</v>
      </c>
      <c r="T1255" s="35">
        <f>COUNTIF(M1255:S1255,"&gt;0")</f>
        <v>1</v>
      </c>
      <c r="V1255">
        <f t="shared" si="57"/>
        <v>1</v>
      </c>
      <c r="W1255" s="35">
        <f t="shared" si="58"/>
        <v>0</v>
      </c>
      <c r="X1255">
        <f t="shared" si="59"/>
        <v>0</v>
      </c>
    </row>
    <row r="1256" spans="1:24" ht="15.75" x14ac:dyDescent="0.25">
      <c r="A1256" t="str">
        <f>B1256&amp;" "&amp;C1256</f>
        <v>Ben Harpur</v>
      </c>
      <c r="B1256" t="str">
        <f>RIGHT(D1256,(LEN(D1256)-1)-SEARCH(",",D1256,1))</f>
        <v>Ben</v>
      </c>
      <c r="C1256" t="str">
        <f>LEFT(D1256,SEARCH(",",D1256,1)-1)</f>
        <v>Harpur</v>
      </c>
      <c r="D1256" s="39" t="s">
        <v>1555</v>
      </c>
      <c r="E1256" s="30" t="s">
        <v>33</v>
      </c>
      <c r="F1256" s="35">
        <v>0</v>
      </c>
      <c r="G1256" s="35" t="s">
        <v>2618</v>
      </c>
      <c r="H1256" s="35" t="s">
        <v>2612</v>
      </c>
      <c r="I1256" s="35">
        <v>24</v>
      </c>
      <c r="J1256" s="35">
        <f>VALUE(COUNTIF(Validation!$A$2:$H$47,D1256))</f>
        <v>0</v>
      </c>
      <c r="K1256" s="361">
        <f>IF(OR(M1256="RFA",M1256="UFA",M1256="",M1256=0),0,M1256)</f>
        <v>725000</v>
      </c>
      <c r="L1256" s="361">
        <f>IF(OR(N1256="RFA",N1256="UFA",N1256="",N1256=0),0,N1256)</f>
        <v>0</v>
      </c>
      <c r="M1256" s="358">
        <v>725000</v>
      </c>
      <c r="N1256" s="358" t="s">
        <v>8</v>
      </c>
      <c r="O1256" s="358">
        <v>0</v>
      </c>
      <c r="P1256" s="358">
        <v>0</v>
      </c>
      <c r="Q1256" s="358">
        <v>0</v>
      </c>
      <c r="R1256" s="358">
        <v>0</v>
      </c>
      <c r="S1256" s="358">
        <v>0</v>
      </c>
      <c r="T1256" s="35">
        <f>COUNTIF(M1256:S1256,"&gt;0")</f>
        <v>1</v>
      </c>
      <c r="V1256">
        <f t="shared" si="57"/>
        <v>1</v>
      </c>
      <c r="W1256" s="35">
        <f t="shared" si="58"/>
        <v>0</v>
      </c>
      <c r="X1256">
        <f t="shared" si="59"/>
        <v>0</v>
      </c>
    </row>
    <row r="1257" spans="1:24" ht="15.75" x14ac:dyDescent="0.25">
      <c r="A1257" t="str">
        <f>B1257&amp;" "&amp;C1257</f>
        <v>Jason Spezza</v>
      </c>
      <c r="B1257" t="str">
        <f>RIGHT(D1257,(LEN(D1257)-1)-SEARCH(",",D1257,1))</f>
        <v>Jason</v>
      </c>
      <c r="C1257" t="str">
        <f>LEFT(D1257,SEARCH(",",D1257,1)-1)</f>
        <v>Spezza</v>
      </c>
      <c r="D1257" s="39" t="s">
        <v>2799</v>
      </c>
      <c r="E1257" s="30" t="s">
        <v>33</v>
      </c>
      <c r="F1257" s="35" t="s">
        <v>2696</v>
      </c>
      <c r="G1257" s="35" t="s">
        <v>2621</v>
      </c>
      <c r="H1257" s="35" t="s">
        <v>2612</v>
      </c>
      <c r="I1257" s="35">
        <v>36</v>
      </c>
      <c r="J1257" s="35">
        <f>VALUE(COUNTIF(Validation!$A$2:$H$47,D1257))</f>
        <v>0</v>
      </c>
      <c r="K1257" s="361">
        <f>IF(OR(M1257="RFA",M1257="UFA",M1257="",M1257=0),0,M1257)</f>
        <v>700000</v>
      </c>
      <c r="L1257" s="361">
        <f>IF(OR(N1257="RFA",N1257="UFA",N1257="",N1257=0),0,N1257)</f>
        <v>0</v>
      </c>
      <c r="M1257" s="358">
        <v>700000</v>
      </c>
      <c r="N1257" s="358" t="s">
        <v>7</v>
      </c>
      <c r="O1257" s="358">
        <v>0</v>
      </c>
      <c r="P1257" s="358">
        <v>0</v>
      </c>
      <c r="Q1257" s="358">
        <v>0</v>
      </c>
      <c r="R1257" s="358">
        <v>0</v>
      </c>
      <c r="S1257" s="358">
        <v>0</v>
      </c>
      <c r="T1257" s="35">
        <f>COUNTIF(M1257:S1257,"&gt;0")</f>
        <v>1</v>
      </c>
      <c r="V1257">
        <f t="shared" si="57"/>
        <v>1</v>
      </c>
      <c r="W1257" s="35">
        <f t="shared" si="58"/>
        <v>0</v>
      </c>
      <c r="X1257">
        <f t="shared" si="59"/>
        <v>0</v>
      </c>
    </row>
    <row r="1258" spans="1:24" ht="15.75" x14ac:dyDescent="0.25">
      <c r="A1258" t="str">
        <f>B1258&amp;" "&amp;C1258</f>
        <v>Kenny Agostino</v>
      </c>
      <c r="B1258" t="str">
        <f>RIGHT(D1258,(LEN(D1258)-1)-SEARCH(",",D1258,1))</f>
        <v>Kenny</v>
      </c>
      <c r="C1258" t="str">
        <f>LEFT(D1258,SEARCH(",",D1258,1)-1)</f>
        <v>Agostino</v>
      </c>
      <c r="D1258" s="39" t="s">
        <v>1533</v>
      </c>
      <c r="E1258" s="30" t="s">
        <v>33</v>
      </c>
      <c r="F1258" s="35">
        <v>0</v>
      </c>
      <c r="G1258" s="35" t="s">
        <v>2613</v>
      </c>
      <c r="H1258" s="35" t="s">
        <v>2612</v>
      </c>
      <c r="I1258" s="35">
        <v>27</v>
      </c>
      <c r="J1258" s="35">
        <f>VALUE(COUNTIF(Validation!$A$2:$H$47,D1258))</f>
        <v>0</v>
      </c>
      <c r="K1258" s="361">
        <f>IF(OR(M1258="RFA",M1258="UFA",M1258="",M1258=0),0,M1258)</f>
        <v>700000</v>
      </c>
      <c r="L1258" s="361">
        <f>IF(OR(N1258="RFA",N1258="UFA",N1258="",N1258=0),0,N1258)</f>
        <v>700000</v>
      </c>
      <c r="M1258" s="358">
        <v>700000</v>
      </c>
      <c r="N1258" s="358">
        <v>700000</v>
      </c>
      <c r="O1258" s="358" t="s">
        <v>7</v>
      </c>
      <c r="P1258" s="358">
        <v>0</v>
      </c>
      <c r="Q1258" s="358">
        <v>0</v>
      </c>
      <c r="R1258" s="358">
        <v>0</v>
      </c>
      <c r="S1258" s="358">
        <v>0</v>
      </c>
      <c r="T1258" s="35">
        <f>COUNTIF(M1258:S1258,"&gt;0")</f>
        <v>2</v>
      </c>
      <c r="V1258">
        <f t="shared" si="57"/>
        <v>1</v>
      </c>
      <c r="W1258" s="35">
        <f t="shared" si="58"/>
        <v>0</v>
      </c>
      <c r="X1258">
        <f t="shared" si="59"/>
        <v>1</v>
      </c>
    </row>
    <row r="1259" spans="1:24" ht="15.75" x14ac:dyDescent="0.25">
      <c r="A1259" t="str">
        <f>B1259&amp;" "&amp;C1259</f>
        <v>Martin Marincin</v>
      </c>
      <c r="B1259" t="str">
        <f>RIGHT(D1259,(LEN(D1259)-1)-SEARCH(",",D1259,1))</f>
        <v>Martin</v>
      </c>
      <c r="C1259" t="str">
        <f>LEFT(D1259,SEARCH(",",D1259,1)-1)</f>
        <v>Marincin</v>
      </c>
      <c r="D1259" s="39" t="s">
        <v>1645</v>
      </c>
      <c r="E1259" s="30" t="s">
        <v>33</v>
      </c>
      <c r="F1259" s="35">
        <v>0</v>
      </c>
      <c r="G1259" s="35" t="s">
        <v>2618</v>
      </c>
      <c r="H1259" s="35" t="s">
        <v>2612</v>
      </c>
      <c r="I1259" s="35">
        <v>27</v>
      </c>
      <c r="J1259" s="35">
        <f>VALUE(COUNTIF(Validation!$A$2:$H$47,D1259))</f>
        <v>0</v>
      </c>
      <c r="K1259" s="361">
        <f>IF(OR(M1259="RFA",M1259="UFA",M1259="",M1259=0),0,M1259)</f>
        <v>700000</v>
      </c>
      <c r="L1259" s="361">
        <f>IF(OR(N1259="RFA",N1259="UFA",N1259="",N1259=0),0,N1259)</f>
        <v>0</v>
      </c>
      <c r="M1259" s="358">
        <v>700000</v>
      </c>
      <c r="N1259" s="358" t="s">
        <v>7</v>
      </c>
      <c r="O1259" s="358">
        <v>0</v>
      </c>
      <c r="P1259" s="358">
        <v>0</v>
      </c>
      <c r="Q1259" s="358">
        <v>0</v>
      </c>
      <c r="R1259" s="358">
        <v>0</v>
      </c>
      <c r="S1259" s="358">
        <v>0</v>
      </c>
      <c r="T1259" s="35">
        <f>COUNTIF(M1259:S1259,"&gt;0")</f>
        <v>1</v>
      </c>
      <c r="V1259">
        <f t="shared" si="57"/>
        <v>1</v>
      </c>
      <c r="W1259" s="35">
        <f t="shared" si="58"/>
        <v>0</v>
      </c>
      <c r="X1259">
        <f t="shared" si="59"/>
        <v>0</v>
      </c>
    </row>
    <row r="1260" spans="1:24" ht="15.75" x14ac:dyDescent="0.25">
      <c r="A1260" t="str">
        <f>B1260&amp;" "&amp;C1260</f>
        <v>Kevin Gravel</v>
      </c>
      <c r="B1260" t="str">
        <f>RIGHT(D1260,(LEN(D1260)-1)-SEARCH(",",D1260,1))</f>
        <v>Kevin</v>
      </c>
      <c r="C1260" t="str">
        <f>LEFT(D1260,SEARCH(",",D1260,1)-1)</f>
        <v>Gravel</v>
      </c>
      <c r="D1260" s="39" t="s">
        <v>2323</v>
      </c>
      <c r="E1260" s="30" t="s">
        <v>33</v>
      </c>
      <c r="F1260" s="35">
        <v>0</v>
      </c>
      <c r="G1260" s="35" t="s">
        <v>2618</v>
      </c>
      <c r="H1260" s="35" t="s">
        <v>2612</v>
      </c>
      <c r="I1260" s="35">
        <v>27</v>
      </c>
      <c r="J1260" s="35">
        <f>VALUE(COUNTIF(Validation!$A$2:$H$47,D1260))</f>
        <v>0</v>
      </c>
      <c r="K1260" s="361">
        <f>IF(OR(M1260="RFA",M1260="UFA",M1260="",M1260=0),0,M1260)</f>
        <v>700000</v>
      </c>
      <c r="L1260" s="361">
        <f>IF(OR(N1260="RFA",N1260="UFA",N1260="",N1260=0),0,N1260)</f>
        <v>0</v>
      </c>
      <c r="M1260" s="358">
        <v>700000</v>
      </c>
      <c r="N1260" s="358" t="s">
        <v>7</v>
      </c>
      <c r="O1260" s="358">
        <v>0</v>
      </c>
      <c r="P1260" s="358">
        <v>0</v>
      </c>
      <c r="Q1260" s="358">
        <v>0</v>
      </c>
      <c r="R1260" s="358">
        <v>0</v>
      </c>
      <c r="S1260" s="358">
        <v>0</v>
      </c>
      <c r="T1260" s="35">
        <f>COUNTIF(M1260:S1260,"&gt;0")</f>
        <v>1</v>
      </c>
      <c r="V1260">
        <f t="shared" si="57"/>
        <v>1</v>
      </c>
      <c r="W1260" s="35">
        <f t="shared" si="58"/>
        <v>0</v>
      </c>
      <c r="X1260">
        <f t="shared" si="59"/>
        <v>0</v>
      </c>
    </row>
    <row r="1261" spans="1:24" ht="15.75" x14ac:dyDescent="0.25">
      <c r="A1261" t="str">
        <f>B1261&amp;" "&amp;C1261</f>
        <v>Michael Hutchinson</v>
      </c>
      <c r="B1261" t="str">
        <f>RIGHT(D1261,(LEN(D1261)-1)-SEARCH(",",D1261,1))</f>
        <v>Michael</v>
      </c>
      <c r="C1261" t="str">
        <f>LEFT(D1261,SEARCH(",",D1261,1)-1)</f>
        <v>Hutchinson</v>
      </c>
      <c r="D1261" s="39" t="s">
        <v>1486</v>
      </c>
      <c r="E1261" s="30" t="s">
        <v>33</v>
      </c>
      <c r="F1261" s="35">
        <v>0</v>
      </c>
      <c r="G1261" s="35" t="s">
        <v>128</v>
      </c>
      <c r="H1261" s="35" t="s">
        <v>2612</v>
      </c>
      <c r="I1261" s="35">
        <v>29</v>
      </c>
      <c r="J1261" s="35">
        <f>VALUE(COUNTIF(Validation!$A$2:$H$47,D1261))</f>
        <v>0</v>
      </c>
      <c r="K1261" s="361">
        <f>IF(OR(M1261="RFA",M1261="UFA",M1261="",M1261=0),0,M1261)</f>
        <v>700000</v>
      </c>
      <c r="L1261" s="361">
        <f>IF(OR(N1261="RFA",N1261="UFA",N1261="",N1261=0),0,N1261)</f>
        <v>0</v>
      </c>
      <c r="M1261" s="358">
        <v>700000</v>
      </c>
      <c r="N1261" s="358" t="s">
        <v>7</v>
      </c>
      <c r="O1261" s="358">
        <v>0</v>
      </c>
      <c r="P1261" s="358">
        <v>0</v>
      </c>
      <c r="Q1261" s="358">
        <v>0</v>
      </c>
      <c r="R1261" s="358">
        <v>0</v>
      </c>
      <c r="S1261" s="358">
        <v>0</v>
      </c>
      <c r="T1261" s="35">
        <f>COUNTIF(M1261:S1261,"&gt;0")</f>
        <v>1</v>
      </c>
      <c r="V1261">
        <f t="shared" si="57"/>
        <v>1</v>
      </c>
      <c r="W1261" s="35">
        <f t="shared" si="58"/>
        <v>0</v>
      </c>
      <c r="X1261">
        <f t="shared" si="59"/>
        <v>0</v>
      </c>
    </row>
    <row r="1262" spans="1:24" ht="15.75" x14ac:dyDescent="0.25">
      <c r="A1262" t="str">
        <f>B1262&amp;" "&amp;C1262</f>
        <v>Andreas Borgman</v>
      </c>
      <c r="B1262" t="str">
        <f>RIGHT(D1262,(LEN(D1262)-1)-SEARCH(",",D1262,1))</f>
        <v>Andreas</v>
      </c>
      <c r="C1262" t="str">
        <f>LEFT(D1262,SEARCH(",",D1262,1)-1)</f>
        <v>Borgman</v>
      </c>
      <c r="D1262" s="39" t="s">
        <v>1639</v>
      </c>
      <c r="E1262" s="30" t="s">
        <v>33</v>
      </c>
      <c r="F1262" s="35">
        <v>0</v>
      </c>
      <c r="G1262" s="35" t="s">
        <v>2618</v>
      </c>
      <c r="H1262" s="35" t="s">
        <v>2619</v>
      </c>
      <c r="I1262" s="35">
        <v>24</v>
      </c>
      <c r="J1262" s="35">
        <f>VALUE(COUNTIF(Validation!$A$2:$H$47,D1262))</f>
        <v>0</v>
      </c>
      <c r="K1262" s="361">
        <f>IF(OR(M1262="RFA",M1262="UFA",M1262="",M1262=0),0,M1262)</f>
        <v>700000</v>
      </c>
      <c r="L1262" s="361">
        <f>IF(OR(N1262="RFA",N1262="UFA",N1262="",N1262=0),0,N1262)</f>
        <v>0</v>
      </c>
      <c r="M1262" s="358">
        <v>700000</v>
      </c>
      <c r="N1262" s="358" t="s">
        <v>8</v>
      </c>
      <c r="O1262" s="358">
        <v>0</v>
      </c>
      <c r="P1262" s="358">
        <v>0</v>
      </c>
      <c r="Q1262" s="358">
        <v>0</v>
      </c>
      <c r="R1262" s="358">
        <v>0</v>
      </c>
      <c r="S1262" s="358">
        <v>0</v>
      </c>
      <c r="T1262" s="35">
        <f>COUNTIF(M1262:S1262,"&gt;0")</f>
        <v>1</v>
      </c>
      <c r="V1262">
        <f t="shared" si="57"/>
        <v>1</v>
      </c>
      <c r="W1262" s="35">
        <f t="shared" si="58"/>
        <v>0</v>
      </c>
      <c r="X1262">
        <f t="shared" si="59"/>
        <v>0</v>
      </c>
    </row>
    <row r="1263" spans="1:24" ht="15.75" x14ac:dyDescent="0.25">
      <c r="A1263" t="str">
        <f>B1263&amp;" "&amp;C1263</f>
        <v>Frédérik Gauthier</v>
      </c>
      <c r="B1263" t="str">
        <f>RIGHT(D1263,(LEN(D1263)-1)-SEARCH(",",D1263,1))</f>
        <v>Frédérik</v>
      </c>
      <c r="C1263" t="str">
        <f>LEFT(D1263,SEARCH(",",D1263,1)-1)</f>
        <v>Gauthier</v>
      </c>
      <c r="D1263" s="39" t="s">
        <v>1653</v>
      </c>
      <c r="E1263" s="30" t="s">
        <v>33</v>
      </c>
      <c r="F1263" s="35">
        <v>0</v>
      </c>
      <c r="G1263" s="9" t="s">
        <v>73</v>
      </c>
      <c r="H1263" s="9" t="s">
        <v>2612</v>
      </c>
      <c r="I1263" s="9">
        <v>24</v>
      </c>
      <c r="J1263" s="35">
        <f>VALUE(COUNTIF(Validation!$A$2:$H$47,D1263))</f>
        <v>0</v>
      </c>
      <c r="K1263" s="361">
        <f>IF(OR(M1263="RFA",M1263="UFA",M1263="",M1263=0),0,M1263)</f>
        <v>675000</v>
      </c>
      <c r="L1263" s="361">
        <f>IF(OR(N1263="RFA",N1263="UFA",N1263="",N1263=0),0,N1263)</f>
        <v>0</v>
      </c>
      <c r="M1263" s="358">
        <v>675000</v>
      </c>
      <c r="N1263" s="358" t="s">
        <v>8</v>
      </c>
      <c r="O1263" s="358">
        <v>0</v>
      </c>
      <c r="P1263" s="358">
        <v>0</v>
      </c>
      <c r="Q1263" s="358">
        <v>0</v>
      </c>
      <c r="R1263" s="358">
        <v>0</v>
      </c>
      <c r="S1263" s="358">
        <v>0</v>
      </c>
      <c r="T1263" s="35">
        <f>COUNTIF(M1263:S1263,"&gt;0")</f>
        <v>1</v>
      </c>
      <c r="V1263">
        <f t="shared" si="57"/>
        <v>1</v>
      </c>
      <c r="W1263" s="35">
        <f t="shared" si="58"/>
        <v>0</v>
      </c>
      <c r="X1263">
        <f t="shared" si="59"/>
        <v>0</v>
      </c>
    </row>
    <row r="1264" spans="1:24" ht="15.75" x14ac:dyDescent="0.25">
      <c r="A1264" t="str">
        <f>B1264&amp;" "&amp;C1264</f>
        <v>Justin Holl</v>
      </c>
      <c r="B1264" t="str">
        <f>RIGHT(D1264,(LEN(D1264)-1)-SEARCH(",",D1264,1))</f>
        <v>Justin</v>
      </c>
      <c r="C1264" t="str">
        <f>LEFT(D1264,SEARCH(",",D1264,1)-1)</f>
        <v>Holl</v>
      </c>
      <c r="D1264" s="39" t="s">
        <v>1632</v>
      </c>
      <c r="E1264" s="30" t="s">
        <v>33</v>
      </c>
      <c r="F1264" s="35">
        <v>0</v>
      </c>
      <c r="G1264" s="9" t="s">
        <v>2617</v>
      </c>
      <c r="H1264" s="9" t="s">
        <v>2612</v>
      </c>
      <c r="I1264" s="9">
        <v>27</v>
      </c>
      <c r="J1264" s="35">
        <f>VALUE(COUNTIF(Validation!$A$2:$H$47,D1264))</f>
        <v>0</v>
      </c>
      <c r="K1264" s="361">
        <f>IF(OR(M1264="RFA",M1264="UFA",M1264="",M1264=0),0,M1264)</f>
        <v>675000</v>
      </c>
      <c r="L1264" s="361">
        <f>IF(OR(N1264="RFA",N1264="UFA",N1264="",N1264=0),0,N1264)</f>
        <v>0</v>
      </c>
      <c r="M1264" s="358">
        <v>675000</v>
      </c>
      <c r="N1264" s="358" t="s">
        <v>7</v>
      </c>
      <c r="O1264" s="358">
        <v>0</v>
      </c>
      <c r="P1264" s="358">
        <v>0</v>
      </c>
      <c r="Q1264" s="358">
        <v>0</v>
      </c>
      <c r="R1264" s="358">
        <v>0</v>
      </c>
      <c r="S1264" s="358">
        <v>0</v>
      </c>
      <c r="T1264" s="35">
        <f>COUNTIF(M1264:S1264,"&gt;0")</f>
        <v>1</v>
      </c>
      <c r="V1264">
        <f t="shared" si="57"/>
        <v>1</v>
      </c>
      <c r="W1264" s="35">
        <f t="shared" si="58"/>
        <v>0</v>
      </c>
      <c r="X1264">
        <f t="shared" si="59"/>
        <v>0</v>
      </c>
    </row>
    <row r="1265" spans="1:24" ht="15.75" x14ac:dyDescent="0.25">
      <c r="A1265" t="str">
        <f>B1265&amp;" "&amp;C1265</f>
        <v>Kasimir Kaskisuo</v>
      </c>
      <c r="B1265" t="str">
        <f>RIGHT(D1265,(LEN(D1265)-1)-SEARCH(",",D1265,1))</f>
        <v>Kasimir</v>
      </c>
      <c r="C1265" t="str">
        <f>LEFT(D1265,SEARCH(",",D1265,1)-1)</f>
        <v>Kaskisuo</v>
      </c>
      <c r="D1265" s="39" t="s">
        <v>1652</v>
      </c>
      <c r="E1265" s="30" t="s">
        <v>33</v>
      </c>
      <c r="F1265" s="35">
        <v>0</v>
      </c>
      <c r="G1265" s="35" t="s">
        <v>128</v>
      </c>
      <c r="H1265" s="35" t="s">
        <v>2619</v>
      </c>
      <c r="I1265" s="35">
        <v>25</v>
      </c>
      <c r="J1265" s="35">
        <f>VALUE(COUNTIF(Validation!$A$2:$H$47,D1265))</f>
        <v>0</v>
      </c>
      <c r="K1265" s="361">
        <f>IF(OR(M1265="RFA",M1265="UFA",M1265="",M1265=0),0,M1265)</f>
        <v>675000</v>
      </c>
      <c r="L1265" s="361">
        <f>IF(OR(N1265="RFA",N1265="UFA",N1265="",N1265=0),0,N1265)</f>
        <v>0</v>
      </c>
      <c r="M1265" s="358">
        <v>675000</v>
      </c>
      <c r="N1265" s="358" t="s">
        <v>8</v>
      </c>
      <c r="O1265" s="358">
        <v>0</v>
      </c>
      <c r="P1265" s="358">
        <v>0</v>
      </c>
      <c r="Q1265" s="358">
        <v>0</v>
      </c>
      <c r="R1265" s="358">
        <v>0</v>
      </c>
      <c r="S1265" s="358">
        <v>0</v>
      </c>
      <c r="T1265" s="35">
        <f>COUNTIF(M1265:S1265,"&gt;0")</f>
        <v>1</v>
      </c>
      <c r="V1265">
        <f t="shared" si="57"/>
        <v>1</v>
      </c>
      <c r="W1265" s="35">
        <f t="shared" si="58"/>
        <v>0</v>
      </c>
      <c r="X1265">
        <f t="shared" si="59"/>
        <v>0</v>
      </c>
    </row>
    <row r="1266" spans="1:24" ht="15.75" x14ac:dyDescent="0.25">
      <c r="A1266" t="str">
        <f>B1266&amp;" "&amp;C1266</f>
        <v>Alexander Kerfoot</v>
      </c>
      <c r="B1266" t="str">
        <f>RIGHT(D1266,(LEN(D1266)-1)-SEARCH(",",D1266,1))</f>
        <v>Alexander</v>
      </c>
      <c r="C1266" t="str">
        <f>LEFT(D1266,SEARCH(",",D1266,1)-1)</f>
        <v>Kerfoot</v>
      </c>
      <c r="D1266" s="39" t="s">
        <v>1990</v>
      </c>
      <c r="E1266" s="30" t="s">
        <v>33</v>
      </c>
      <c r="F1266" s="35">
        <v>0</v>
      </c>
      <c r="G1266" s="35" t="s">
        <v>2626</v>
      </c>
      <c r="H1266" s="35" t="s">
        <v>2612</v>
      </c>
      <c r="I1266" s="35">
        <v>24</v>
      </c>
      <c r="J1266" s="35">
        <f>VALUE(COUNTIF(Validation!$A$2:$H$47,D1266))</f>
        <v>0</v>
      </c>
      <c r="K1266" s="361">
        <f>IF(OR(M1266="RFA",M1266="UFA",M1266="",M1266=0),0,M1266)</f>
        <v>0</v>
      </c>
      <c r="L1266" s="361">
        <f>IF(OR(N1266="RFA",N1266="UFA",N1266="",N1266=0),0,N1266)</f>
        <v>0</v>
      </c>
      <c r="M1266" s="358" t="s">
        <v>8</v>
      </c>
      <c r="N1266" s="358">
        <v>0</v>
      </c>
      <c r="O1266" s="358">
        <v>0</v>
      </c>
      <c r="P1266" s="358">
        <v>0</v>
      </c>
      <c r="Q1266" s="358">
        <v>0</v>
      </c>
      <c r="R1266" s="358">
        <v>0</v>
      </c>
      <c r="S1266" s="358">
        <v>0</v>
      </c>
      <c r="T1266" s="35">
        <f>COUNTIF(M1266:S1266,"&gt;0")</f>
        <v>0</v>
      </c>
      <c r="V1266">
        <f t="shared" si="57"/>
        <v>1</v>
      </c>
      <c r="W1266" s="35">
        <f t="shared" si="58"/>
        <v>0</v>
      </c>
      <c r="X1266">
        <f t="shared" si="59"/>
        <v>1</v>
      </c>
    </row>
    <row r="1267" spans="1:24" ht="15.75" x14ac:dyDescent="0.25">
      <c r="A1267" t="str">
        <f>B1267&amp;" "&amp;C1267</f>
        <v>Mitchell Marner</v>
      </c>
      <c r="B1267" t="str">
        <f>RIGHT(D1267,(LEN(D1267)-1)-SEARCH(",",D1267,1))</f>
        <v>Mitchell</v>
      </c>
      <c r="C1267" t="str">
        <f>LEFT(D1267,SEARCH(",",D1267,1)-1)</f>
        <v>Marner</v>
      </c>
      <c r="D1267" s="39" t="s">
        <v>1623</v>
      </c>
      <c r="E1267" s="30" t="s">
        <v>33</v>
      </c>
      <c r="F1267" s="35">
        <v>0</v>
      </c>
      <c r="G1267" s="35" t="s">
        <v>2611</v>
      </c>
      <c r="H1267" s="35" t="s">
        <v>2612</v>
      </c>
      <c r="I1267" s="35">
        <v>22</v>
      </c>
      <c r="J1267" s="35">
        <f>VALUE(COUNTIF(Validation!$A$2:$H$47,D1267))</f>
        <v>0</v>
      </c>
      <c r="K1267" s="361">
        <f>IF(OR(M1267="RFA",M1267="UFA",M1267="",M1267=0),0,M1267)</f>
        <v>0</v>
      </c>
      <c r="L1267" s="361">
        <f>IF(OR(N1267="RFA",N1267="UFA",N1267="",N1267=0),0,N1267)</f>
        <v>0</v>
      </c>
      <c r="M1267" s="358" t="s">
        <v>8</v>
      </c>
      <c r="N1267" s="358">
        <v>0</v>
      </c>
      <c r="O1267" s="358">
        <v>0</v>
      </c>
      <c r="P1267" s="358">
        <v>0</v>
      </c>
      <c r="Q1267" s="358">
        <v>0</v>
      </c>
      <c r="R1267" s="358">
        <v>0</v>
      </c>
      <c r="S1267" s="358">
        <v>0</v>
      </c>
      <c r="T1267" s="35">
        <f>COUNTIF(M1267:S1267,"&gt;0")</f>
        <v>0</v>
      </c>
      <c r="V1267">
        <f t="shared" si="57"/>
        <v>1</v>
      </c>
      <c r="W1267" s="35">
        <f t="shared" si="58"/>
        <v>0</v>
      </c>
      <c r="X1267">
        <f t="shared" si="59"/>
        <v>1</v>
      </c>
    </row>
    <row r="1268" spans="1:24" ht="15.75" x14ac:dyDescent="0.25">
      <c r="A1268" t="str">
        <f>B1268&amp;" "&amp;C1268</f>
        <v>Cody Ceci</v>
      </c>
      <c r="B1268" t="str">
        <f>RIGHT(D1268,(LEN(D1268)-1)-SEARCH(",",D1268,1))</f>
        <v>Cody</v>
      </c>
      <c r="C1268" t="str">
        <f>LEFT(D1268,SEARCH(",",D1268,1)-1)</f>
        <v>Ceci</v>
      </c>
      <c r="D1268" s="39" t="s">
        <v>1550</v>
      </c>
      <c r="E1268" s="30" t="s">
        <v>33</v>
      </c>
      <c r="F1268" s="35">
        <v>0</v>
      </c>
      <c r="G1268" s="35" t="s">
        <v>2617</v>
      </c>
      <c r="H1268" s="35" t="s">
        <v>2612</v>
      </c>
      <c r="I1268" s="35">
        <v>25</v>
      </c>
      <c r="J1268" s="35">
        <f>VALUE(COUNTIF(Validation!$A$2:$H$47,D1268))</f>
        <v>0</v>
      </c>
      <c r="K1268" s="361">
        <f>IF(OR(M1268="RFA",M1268="UFA",M1268="",M1268=0),0,M1268)</f>
        <v>0</v>
      </c>
      <c r="L1268" s="361">
        <f>IF(OR(N1268="RFA",N1268="UFA",N1268="",N1268=0),0,N1268)</f>
        <v>0</v>
      </c>
      <c r="M1268" s="358" t="s">
        <v>8</v>
      </c>
      <c r="N1268" s="358">
        <v>0</v>
      </c>
      <c r="O1268" s="358">
        <v>0</v>
      </c>
      <c r="P1268" s="358">
        <v>0</v>
      </c>
      <c r="Q1268" s="358">
        <v>0</v>
      </c>
      <c r="R1268" s="358">
        <v>0</v>
      </c>
      <c r="S1268" s="358">
        <v>0</v>
      </c>
      <c r="T1268" s="35">
        <f>COUNTIF(M1268:S1268,"&gt;0")</f>
        <v>0</v>
      </c>
      <c r="V1268">
        <f t="shared" si="57"/>
        <v>1</v>
      </c>
      <c r="W1268" s="35">
        <f t="shared" si="58"/>
        <v>0</v>
      </c>
      <c r="X1268">
        <f t="shared" si="59"/>
        <v>1</v>
      </c>
    </row>
    <row r="1269" spans="1:24" ht="15.75" x14ac:dyDescent="0.25">
      <c r="A1269" t="str">
        <f>B1269&amp;" "&amp;C1269</f>
        <v>Loui Eriksson</v>
      </c>
      <c r="B1269" t="str">
        <f>RIGHT(D1269,(LEN(D1269)-1)-SEARCH(",",D1269,1))</f>
        <v>Loui</v>
      </c>
      <c r="C1269" t="str">
        <f>LEFT(D1269,SEARCH(",",D1269,1)-1)</f>
        <v>Eriksson</v>
      </c>
      <c r="D1269" s="39" t="s">
        <v>2428</v>
      </c>
      <c r="E1269" s="30" t="s">
        <v>34</v>
      </c>
      <c r="F1269" s="35" t="s">
        <v>381</v>
      </c>
      <c r="G1269" s="35" t="s">
        <v>2615</v>
      </c>
      <c r="H1269" s="35" t="s">
        <v>2612</v>
      </c>
      <c r="I1269" s="35">
        <v>33</v>
      </c>
      <c r="J1269" s="35">
        <f>VALUE(COUNTIF(Validation!$A$2:$H$47,D1269))</f>
        <v>0</v>
      </c>
      <c r="K1269" s="361">
        <f>IF(OR(M1269="RFA",M1269="UFA",M1269="",M1269=0),0,M1269)</f>
        <v>6000000</v>
      </c>
      <c r="L1269" s="361">
        <f>IF(OR(N1269="RFA",N1269="UFA",N1269="",N1269=0),0,N1269)</f>
        <v>6000000</v>
      </c>
      <c r="M1269" s="358">
        <v>6000000</v>
      </c>
      <c r="N1269" s="358">
        <v>6000000</v>
      </c>
      <c r="O1269" s="358">
        <v>6000000</v>
      </c>
      <c r="P1269" s="358" t="s">
        <v>7</v>
      </c>
      <c r="Q1269" s="358">
        <v>0</v>
      </c>
      <c r="R1269" s="358">
        <v>0</v>
      </c>
      <c r="S1269" s="358">
        <v>0</v>
      </c>
      <c r="T1269" s="35">
        <f>COUNTIF(M1269:S1269,"&gt;0")</f>
        <v>3</v>
      </c>
      <c r="V1269">
        <f t="shared" si="57"/>
        <v>1</v>
      </c>
      <c r="W1269" s="35">
        <f t="shared" si="58"/>
        <v>0</v>
      </c>
      <c r="X1269">
        <f t="shared" si="59"/>
        <v>1</v>
      </c>
    </row>
    <row r="1270" spans="1:24" ht="15.75" x14ac:dyDescent="0.25">
      <c r="A1270" t="str">
        <f>B1270&amp;" "&amp;C1270</f>
        <v>Alexander Edler</v>
      </c>
      <c r="B1270" t="str">
        <f>RIGHT(D1270,(LEN(D1270)-1)-SEARCH(",",D1270,1))</f>
        <v>Alexander</v>
      </c>
      <c r="C1270" t="str">
        <f>LEFT(D1270,SEARCH(",",D1270,1)-1)</f>
        <v>Edler</v>
      </c>
      <c r="D1270" s="39" t="s">
        <v>2442</v>
      </c>
      <c r="E1270" s="30" t="s">
        <v>34</v>
      </c>
      <c r="F1270" s="35" t="s">
        <v>429</v>
      </c>
      <c r="G1270" s="35" t="s">
        <v>2618</v>
      </c>
      <c r="H1270" s="35" t="s">
        <v>2612</v>
      </c>
      <c r="I1270" s="35">
        <v>33</v>
      </c>
      <c r="J1270" s="35">
        <f>VALUE(COUNTIF(Validation!$A$2:$H$47,D1270))</f>
        <v>0</v>
      </c>
      <c r="K1270" s="361">
        <f>IF(OR(M1270="RFA",M1270="UFA",M1270="",M1270=0),0,M1270)</f>
        <v>6000000</v>
      </c>
      <c r="L1270" s="361">
        <f>IF(OR(N1270="RFA",N1270="UFA",N1270="",N1270=0),0,N1270)</f>
        <v>6000000</v>
      </c>
      <c r="M1270" s="358">
        <v>6000000</v>
      </c>
      <c r="N1270" s="358">
        <v>6000000</v>
      </c>
      <c r="O1270" s="358" t="s">
        <v>7</v>
      </c>
      <c r="P1270" s="358">
        <v>0</v>
      </c>
      <c r="Q1270" s="358">
        <v>0</v>
      </c>
      <c r="R1270" s="358">
        <v>0</v>
      </c>
      <c r="S1270" s="358">
        <v>0</v>
      </c>
      <c r="T1270" s="35">
        <f>COUNTIF(M1270:S1270,"&gt;0")</f>
        <v>2</v>
      </c>
      <c r="V1270">
        <f t="shared" si="57"/>
        <v>1</v>
      </c>
      <c r="W1270" s="35">
        <f t="shared" si="58"/>
        <v>0</v>
      </c>
      <c r="X1270">
        <f t="shared" si="59"/>
        <v>1</v>
      </c>
    </row>
    <row r="1271" spans="1:24" ht="15.75" x14ac:dyDescent="0.25">
      <c r="A1271" t="str">
        <f>B1271&amp;" "&amp;C1271</f>
        <v>Tyler Myers</v>
      </c>
      <c r="B1271" t="str">
        <f>RIGHT(D1271,(LEN(D1271)-1)-SEARCH(",",D1271,1))</f>
        <v>Tyler</v>
      </c>
      <c r="C1271" t="str">
        <f>LEFT(D1271,SEARCH(",",D1271,1)-1)</f>
        <v>Myers</v>
      </c>
      <c r="D1271" s="39" t="s">
        <v>2175</v>
      </c>
      <c r="E1271" s="30" t="s">
        <v>34</v>
      </c>
      <c r="F1271" s="35" t="s">
        <v>429</v>
      </c>
      <c r="G1271" s="35" t="s">
        <v>2617</v>
      </c>
      <c r="H1271" s="35" t="s">
        <v>2612</v>
      </c>
      <c r="I1271" s="35">
        <v>29</v>
      </c>
      <c r="J1271" s="35">
        <f>VALUE(COUNTIF(Validation!$A$2:$H$47,D1271))</f>
        <v>0</v>
      </c>
      <c r="K1271" s="361">
        <f>IF(OR(M1271="RFA",M1271="UFA",M1271="",M1271=0),0,M1271)</f>
        <v>6000000</v>
      </c>
      <c r="L1271" s="361">
        <f>IF(OR(N1271="RFA",N1271="UFA",N1271="",N1271=0),0,N1271)</f>
        <v>6000000</v>
      </c>
      <c r="M1271" s="358">
        <v>6000000</v>
      </c>
      <c r="N1271" s="358">
        <v>6000000</v>
      </c>
      <c r="O1271" s="358">
        <v>6000000</v>
      </c>
      <c r="P1271" s="358">
        <v>6000000</v>
      </c>
      <c r="Q1271" s="358">
        <v>6000000</v>
      </c>
      <c r="R1271" s="358" t="s">
        <v>7</v>
      </c>
      <c r="S1271" s="358">
        <v>0</v>
      </c>
      <c r="T1271" s="35">
        <f>COUNTIF(M1271:S1271,"&gt;0")</f>
        <v>5</v>
      </c>
      <c r="V1271">
        <f t="shared" si="57"/>
        <v>1</v>
      </c>
      <c r="W1271" s="35">
        <f t="shared" si="58"/>
        <v>0</v>
      </c>
      <c r="X1271">
        <f t="shared" si="59"/>
        <v>1</v>
      </c>
    </row>
    <row r="1272" spans="1:24" ht="15.75" x14ac:dyDescent="0.25">
      <c r="A1272" t="str">
        <f>B1272&amp;" "&amp;C1272</f>
        <v>Bo Horvat</v>
      </c>
      <c r="B1272" t="str">
        <f>RIGHT(D1272,(LEN(D1272)-1)-SEARCH(",",D1272,1))</f>
        <v>Bo</v>
      </c>
      <c r="C1272" t="str">
        <f>LEFT(D1272,SEARCH(",",D1272,1)-1)</f>
        <v>Horvat</v>
      </c>
      <c r="D1272" s="39" t="s">
        <v>2429</v>
      </c>
      <c r="E1272" s="30" t="s">
        <v>34</v>
      </c>
      <c r="F1272" s="35">
        <v>0</v>
      </c>
      <c r="G1272" s="35" t="s">
        <v>73</v>
      </c>
      <c r="H1272" s="35" t="s">
        <v>2612</v>
      </c>
      <c r="I1272" s="35">
        <v>24</v>
      </c>
      <c r="J1272" s="35">
        <f>VALUE(COUNTIF(Validation!$A$2:$H$47,D1272))</f>
        <v>0</v>
      </c>
      <c r="K1272" s="361">
        <f>IF(OR(M1272="RFA",M1272="UFA",M1272="",M1272=0),0,M1272)</f>
        <v>5500000</v>
      </c>
      <c r="L1272" s="361">
        <f>IF(OR(N1272="RFA",N1272="UFA",N1272="",N1272=0),0,N1272)</f>
        <v>5500000</v>
      </c>
      <c r="M1272" s="358">
        <v>5500000</v>
      </c>
      <c r="N1272" s="358">
        <v>5500000</v>
      </c>
      <c r="O1272" s="358">
        <v>5500000</v>
      </c>
      <c r="P1272" s="358">
        <v>5500000</v>
      </c>
      <c r="Q1272" s="358" t="s">
        <v>7</v>
      </c>
      <c r="R1272" s="358">
        <v>0</v>
      </c>
      <c r="S1272" s="358">
        <v>0</v>
      </c>
      <c r="T1272" s="35">
        <f>COUNTIF(M1272:S1272,"&gt;0")</f>
        <v>4</v>
      </c>
      <c r="V1272">
        <f t="shared" si="57"/>
        <v>1</v>
      </c>
      <c r="W1272" s="35">
        <f t="shared" si="58"/>
        <v>0</v>
      </c>
      <c r="X1272">
        <f t="shared" si="59"/>
        <v>1</v>
      </c>
    </row>
    <row r="1273" spans="1:24" ht="15.75" x14ac:dyDescent="0.25">
      <c r="A1273" t="str">
        <f>B1273&amp;" "&amp;C1273</f>
        <v>J.T. Miller</v>
      </c>
      <c r="B1273" t="str">
        <f>RIGHT(D1273,(LEN(D1273)-1)-SEARCH(",",D1273,1))</f>
        <v>J.T.</v>
      </c>
      <c r="C1273" t="str">
        <f>LEFT(D1273,SEARCH(",",D1273,1)-1)</f>
        <v>Miller</v>
      </c>
      <c r="D1273" s="39" t="s">
        <v>1575</v>
      </c>
      <c r="E1273" s="30" t="s">
        <v>34</v>
      </c>
      <c r="F1273" s="35">
        <v>0</v>
      </c>
      <c r="G1273" s="9" t="s">
        <v>2676</v>
      </c>
      <c r="H1273" s="9" t="s">
        <v>2612</v>
      </c>
      <c r="I1273" s="9">
        <v>26</v>
      </c>
      <c r="J1273" s="35">
        <f>VALUE(COUNTIF(Validation!$A$2:$H$47,D1273))</f>
        <v>0</v>
      </c>
      <c r="K1273" s="361">
        <f>IF(OR(M1273="RFA",M1273="UFA",M1273="",M1273=0),0,M1273)</f>
        <v>5250000</v>
      </c>
      <c r="L1273" s="361">
        <f>IF(OR(N1273="RFA",N1273="UFA",N1273="",N1273=0),0,N1273)</f>
        <v>5250000</v>
      </c>
      <c r="M1273" s="358">
        <v>5250000</v>
      </c>
      <c r="N1273" s="358">
        <v>5250000</v>
      </c>
      <c r="O1273" s="358">
        <v>5250000</v>
      </c>
      <c r="P1273" s="358">
        <v>5250000</v>
      </c>
      <c r="Q1273" s="358" t="s">
        <v>7</v>
      </c>
      <c r="R1273" s="358">
        <v>0</v>
      </c>
      <c r="S1273" s="358">
        <v>0</v>
      </c>
      <c r="T1273" s="35">
        <f>COUNTIF(M1273:S1273,"&gt;0")</f>
        <v>4</v>
      </c>
      <c r="V1273">
        <f t="shared" si="57"/>
        <v>1</v>
      </c>
      <c r="W1273" s="35">
        <f t="shared" si="58"/>
        <v>0</v>
      </c>
      <c r="X1273">
        <f t="shared" si="59"/>
        <v>1</v>
      </c>
    </row>
    <row r="1274" spans="1:24" ht="15.75" x14ac:dyDescent="0.25">
      <c r="A1274" t="str">
        <f>B1274&amp;" "&amp;C1274</f>
        <v>Christopher Tanev</v>
      </c>
      <c r="B1274" t="str">
        <f>RIGHT(D1274,(LEN(D1274)-1)-SEARCH(",",D1274,1))</f>
        <v>Christopher</v>
      </c>
      <c r="C1274" t="str">
        <f>LEFT(D1274,SEARCH(",",D1274,1)-1)</f>
        <v>Tanev</v>
      </c>
      <c r="D1274" s="39" t="s">
        <v>2443</v>
      </c>
      <c r="E1274" s="30" t="s">
        <v>34</v>
      </c>
      <c r="F1274" s="35" t="s">
        <v>390</v>
      </c>
      <c r="G1274" s="9" t="s">
        <v>2617</v>
      </c>
      <c r="H1274" s="9" t="s">
        <v>2612</v>
      </c>
      <c r="I1274" s="9">
        <v>29</v>
      </c>
      <c r="J1274" s="35">
        <f>VALUE(COUNTIF(Validation!$A$2:$H$47,D1274))</f>
        <v>0</v>
      </c>
      <c r="K1274" s="361">
        <f>IF(OR(M1274="RFA",M1274="UFA",M1274="",M1274=0),0,M1274)</f>
        <v>4450000</v>
      </c>
      <c r="L1274" s="361">
        <f>IF(OR(N1274="RFA",N1274="UFA",N1274="",N1274=0),0,N1274)</f>
        <v>0</v>
      </c>
      <c r="M1274" s="358">
        <v>4450000</v>
      </c>
      <c r="N1274" s="358" t="s">
        <v>7</v>
      </c>
      <c r="O1274" s="358">
        <v>0</v>
      </c>
      <c r="P1274" s="358">
        <v>0</v>
      </c>
      <c r="Q1274" s="358">
        <v>0</v>
      </c>
      <c r="R1274" s="358">
        <v>0</v>
      </c>
      <c r="S1274" s="358">
        <v>0</v>
      </c>
      <c r="T1274" s="35">
        <f>COUNTIF(M1274:S1274,"&gt;0")</f>
        <v>1</v>
      </c>
      <c r="V1274">
        <f t="shared" si="57"/>
        <v>1</v>
      </c>
      <c r="W1274" s="35">
        <f t="shared" si="58"/>
        <v>0</v>
      </c>
      <c r="X1274">
        <f t="shared" si="59"/>
        <v>0</v>
      </c>
    </row>
    <row r="1275" spans="1:24" ht="15.75" x14ac:dyDescent="0.25">
      <c r="A1275" t="str">
        <f>B1275&amp;" "&amp;C1275</f>
        <v>Brandon Sutter</v>
      </c>
      <c r="B1275" t="str">
        <f>RIGHT(D1275,(LEN(D1275)-1)-SEARCH(",",D1275,1))</f>
        <v>Brandon</v>
      </c>
      <c r="C1275" t="str">
        <f>LEFT(D1275,SEARCH(",",D1275,1)-1)</f>
        <v>Sutter</v>
      </c>
      <c r="D1275" s="39" t="s">
        <v>2430</v>
      </c>
      <c r="E1275" s="30" t="s">
        <v>34</v>
      </c>
      <c r="F1275" s="35" t="s">
        <v>390</v>
      </c>
      <c r="G1275" s="35" t="s">
        <v>73</v>
      </c>
      <c r="H1275" s="35" t="s">
        <v>2612</v>
      </c>
      <c r="I1275" s="35">
        <v>30</v>
      </c>
      <c r="J1275" s="35">
        <f>VALUE(COUNTIF(Validation!$A$2:$H$47,D1275))</f>
        <v>0</v>
      </c>
      <c r="K1275" s="361">
        <f>IF(OR(M1275="RFA",M1275="UFA",M1275="",M1275=0),0,M1275)</f>
        <v>4375000</v>
      </c>
      <c r="L1275" s="361">
        <f>IF(OR(N1275="RFA",N1275="UFA",N1275="",N1275=0),0,N1275)</f>
        <v>4375000</v>
      </c>
      <c r="M1275" s="358">
        <v>4375000</v>
      </c>
      <c r="N1275" s="358">
        <v>4375000</v>
      </c>
      <c r="O1275" s="358" t="s">
        <v>7</v>
      </c>
      <c r="P1275" s="358">
        <v>0</v>
      </c>
      <c r="Q1275" s="358">
        <v>0</v>
      </c>
      <c r="R1275" s="358">
        <v>0</v>
      </c>
      <c r="S1275" s="358">
        <v>0</v>
      </c>
      <c r="T1275" s="35">
        <f>COUNTIF(M1275:S1275,"&gt;0")</f>
        <v>2</v>
      </c>
      <c r="V1275">
        <f t="shared" si="57"/>
        <v>1</v>
      </c>
      <c r="W1275" s="35">
        <f t="shared" si="58"/>
        <v>0</v>
      </c>
      <c r="X1275">
        <f t="shared" si="59"/>
        <v>1</v>
      </c>
    </row>
    <row r="1276" spans="1:24" ht="15.75" x14ac:dyDescent="0.25">
      <c r="A1276" t="str">
        <f>B1276&amp;" "&amp;C1276</f>
        <v>Elias Pettersson</v>
      </c>
      <c r="B1276" t="str">
        <f>RIGHT(D1276,(LEN(D1276)-1)-SEARCH(",",D1276,1))</f>
        <v>Elias</v>
      </c>
      <c r="C1276" t="str">
        <f>LEFT(D1276,SEARCH(",",D1276,1)-1)</f>
        <v>Pettersson</v>
      </c>
      <c r="D1276" s="39" t="s">
        <v>2452</v>
      </c>
      <c r="E1276" s="30" t="s">
        <v>34</v>
      </c>
      <c r="F1276" s="35" t="s">
        <v>395</v>
      </c>
      <c r="G1276" s="35" t="s">
        <v>2626</v>
      </c>
      <c r="H1276" s="35" t="s">
        <v>2612</v>
      </c>
      <c r="I1276" s="35">
        <v>20</v>
      </c>
      <c r="J1276" s="35">
        <f>VALUE(COUNTIF(Validation!$A$2:$H$47,D1276))</f>
        <v>0</v>
      </c>
      <c r="K1276" s="361">
        <f>IF(OR(M1276="RFA",M1276="UFA",M1276="",M1276=0),0,M1276)</f>
        <v>3775000</v>
      </c>
      <c r="L1276" s="361">
        <f>IF(OR(N1276="RFA",N1276="UFA",N1276="",N1276=0),0,N1276)</f>
        <v>3775000</v>
      </c>
      <c r="M1276" s="358">
        <v>3775000</v>
      </c>
      <c r="N1276" s="358">
        <v>3775000</v>
      </c>
      <c r="O1276" s="358" t="s">
        <v>8</v>
      </c>
      <c r="P1276" s="358">
        <v>0</v>
      </c>
      <c r="Q1276" s="358">
        <v>0</v>
      </c>
      <c r="R1276" s="358">
        <v>0</v>
      </c>
      <c r="S1276" s="358">
        <v>0</v>
      </c>
      <c r="T1276" s="35">
        <f>COUNTIF(M1276:S1276,"&gt;0")</f>
        <v>2</v>
      </c>
      <c r="V1276">
        <f t="shared" si="57"/>
        <v>1</v>
      </c>
      <c r="W1276" s="35">
        <f t="shared" si="58"/>
        <v>1</v>
      </c>
      <c r="X1276">
        <f t="shared" si="59"/>
        <v>1</v>
      </c>
    </row>
    <row r="1277" spans="1:24" ht="15.75" x14ac:dyDescent="0.25">
      <c r="A1277" t="str">
        <f>B1277&amp;" "&amp;C1277</f>
        <v>Tanner Pearson</v>
      </c>
      <c r="B1277" t="str">
        <f>RIGHT(D1277,(LEN(D1277)-1)-SEARCH(",",D1277,1))</f>
        <v>Tanner</v>
      </c>
      <c r="C1277" t="str">
        <f>LEFT(D1277,SEARCH(",",D1277,1)-1)</f>
        <v>Pearson</v>
      </c>
      <c r="D1277" s="39" t="s">
        <v>2352</v>
      </c>
      <c r="E1277" s="30" t="s">
        <v>34</v>
      </c>
      <c r="F1277" s="35">
        <v>0</v>
      </c>
      <c r="G1277" s="35" t="s">
        <v>2613</v>
      </c>
      <c r="H1277" s="35" t="s">
        <v>2612</v>
      </c>
      <c r="I1277" s="35">
        <v>26</v>
      </c>
      <c r="J1277" s="35">
        <f>VALUE(COUNTIF(Validation!$A$2:$H$47,D1277))</f>
        <v>0</v>
      </c>
      <c r="K1277" s="361">
        <f>IF(OR(M1277="RFA",M1277="UFA",M1277="",M1277=0),0,M1277)</f>
        <v>3750000</v>
      </c>
      <c r="L1277" s="361">
        <f>IF(OR(N1277="RFA",N1277="UFA",N1277="",N1277=0),0,N1277)</f>
        <v>3750000</v>
      </c>
      <c r="M1277" s="358">
        <v>3750000</v>
      </c>
      <c r="N1277" s="358">
        <v>3750000</v>
      </c>
      <c r="O1277" s="358" t="s">
        <v>7</v>
      </c>
      <c r="P1277" s="358">
        <v>0</v>
      </c>
      <c r="Q1277" s="358">
        <v>0</v>
      </c>
      <c r="R1277" s="358">
        <v>0</v>
      </c>
      <c r="S1277" s="358">
        <v>0</v>
      </c>
      <c r="T1277" s="35">
        <f>COUNTIF(M1277:S1277,"&gt;0")</f>
        <v>2</v>
      </c>
      <c r="V1277">
        <f t="shared" si="57"/>
        <v>1</v>
      </c>
      <c r="W1277" s="35">
        <f t="shared" si="58"/>
        <v>0</v>
      </c>
      <c r="X1277">
        <f t="shared" si="59"/>
        <v>1</v>
      </c>
    </row>
    <row r="1278" spans="1:24" ht="15.75" x14ac:dyDescent="0.25">
      <c r="A1278" t="str">
        <f>B1278&amp;" "&amp;C1278</f>
        <v>Jacob Markström</v>
      </c>
      <c r="B1278" t="str">
        <f>RIGHT(D1278,(LEN(D1278)-1)-SEARCH(",",D1278,1))</f>
        <v>Jacob</v>
      </c>
      <c r="C1278" t="str">
        <f>LEFT(D1278,SEARCH(",",D1278,1)-1)</f>
        <v>Markström</v>
      </c>
      <c r="D1278" s="39" t="s">
        <v>2448</v>
      </c>
      <c r="E1278" s="30" t="s">
        <v>34</v>
      </c>
      <c r="F1278" s="35">
        <v>0</v>
      </c>
      <c r="G1278" s="35" t="s">
        <v>128</v>
      </c>
      <c r="H1278" s="35" t="s">
        <v>2612</v>
      </c>
      <c r="I1278" s="35">
        <v>29</v>
      </c>
      <c r="J1278" s="35">
        <f>VALUE(COUNTIF(Validation!$A$2:$H$47,D1278))</f>
        <v>0</v>
      </c>
      <c r="K1278" s="361">
        <f>IF(OR(M1278="RFA",M1278="UFA",M1278="",M1278=0),0,M1278)</f>
        <v>3666667</v>
      </c>
      <c r="L1278" s="361">
        <f>IF(OR(N1278="RFA",N1278="UFA",N1278="",N1278=0),0,N1278)</f>
        <v>0</v>
      </c>
      <c r="M1278" s="358">
        <v>3666667</v>
      </c>
      <c r="N1278" s="358" t="s">
        <v>7</v>
      </c>
      <c r="O1278" s="358">
        <v>0</v>
      </c>
      <c r="P1278" s="358">
        <v>0</v>
      </c>
      <c r="Q1278" s="358">
        <v>0</v>
      </c>
      <c r="R1278" s="358">
        <v>0</v>
      </c>
      <c r="S1278" s="358">
        <v>0</v>
      </c>
      <c r="T1278" s="35">
        <f>COUNTIF(M1278:S1278,"&gt;0")</f>
        <v>1</v>
      </c>
      <c r="V1278">
        <f t="shared" si="57"/>
        <v>1</v>
      </c>
      <c r="W1278" s="35">
        <f t="shared" si="58"/>
        <v>0</v>
      </c>
      <c r="X1278">
        <f t="shared" si="59"/>
        <v>0</v>
      </c>
    </row>
    <row r="1279" spans="1:24" ht="15.75" x14ac:dyDescent="0.25">
      <c r="A1279" t="str">
        <f>B1279&amp;" "&amp;C1279</f>
        <v>Sven Baertschi</v>
      </c>
      <c r="B1279" t="str">
        <f>RIGHT(D1279,(LEN(D1279)-1)-SEARCH(",",D1279,1))</f>
        <v>Sven</v>
      </c>
      <c r="C1279" t="str">
        <f>LEFT(D1279,SEARCH(",",D1279,1)-1)</f>
        <v>Baertschi</v>
      </c>
      <c r="D1279" s="39" t="s">
        <v>2431</v>
      </c>
      <c r="E1279" s="30" t="s">
        <v>34</v>
      </c>
      <c r="F1279" s="35">
        <v>0</v>
      </c>
      <c r="G1279" s="35" t="s">
        <v>2613</v>
      </c>
      <c r="H1279" s="35" t="s">
        <v>2612</v>
      </c>
      <c r="I1279" s="35">
        <v>26</v>
      </c>
      <c r="J1279" s="35">
        <f>VALUE(COUNTIF(Validation!$A$2:$H$47,D1279))</f>
        <v>0</v>
      </c>
      <c r="K1279" s="361">
        <f>IF(OR(M1279="RFA",M1279="UFA",M1279="",M1279=0),0,M1279)</f>
        <v>3366666</v>
      </c>
      <c r="L1279" s="361">
        <f>IF(OR(N1279="RFA",N1279="UFA",N1279="",N1279=0),0,N1279)</f>
        <v>3366666</v>
      </c>
      <c r="M1279" s="358">
        <v>3366666</v>
      </c>
      <c r="N1279" s="358">
        <v>3366666</v>
      </c>
      <c r="O1279" s="358" t="s">
        <v>7</v>
      </c>
      <c r="P1279" s="358">
        <v>0</v>
      </c>
      <c r="Q1279" s="358">
        <v>0</v>
      </c>
      <c r="R1279" s="358">
        <v>0</v>
      </c>
      <c r="S1279" s="358">
        <v>0</v>
      </c>
      <c r="T1279" s="35">
        <f>COUNTIF(M1279:S1279,"&gt;0")</f>
        <v>2</v>
      </c>
      <c r="V1279">
        <f t="shared" si="57"/>
        <v>1</v>
      </c>
      <c r="W1279" s="35">
        <f t="shared" si="58"/>
        <v>0</v>
      </c>
      <c r="X1279">
        <f t="shared" si="59"/>
        <v>1</v>
      </c>
    </row>
    <row r="1280" spans="1:24" ht="15.75" x14ac:dyDescent="0.25">
      <c r="A1280" t="str">
        <f>B1280&amp;" "&amp;C1280</f>
        <v>Antoine Roussel</v>
      </c>
      <c r="B1280" t="str">
        <f>RIGHT(D1280,(LEN(D1280)-1)-SEARCH(",",D1280,1))</f>
        <v>Antoine</v>
      </c>
      <c r="C1280" t="str">
        <f>LEFT(D1280,SEARCH(",",D1280,1)-1)</f>
        <v>Roussel</v>
      </c>
      <c r="D1280" s="39" t="s">
        <v>2433</v>
      </c>
      <c r="E1280" s="30" t="s">
        <v>34</v>
      </c>
      <c r="F1280" s="35" t="s">
        <v>390</v>
      </c>
      <c r="G1280" s="35" t="s">
        <v>2613</v>
      </c>
      <c r="H1280" s="35" t="s">
        <v>2612</v>
      </c>
      <c r="I1280" s="35">
        <v>29</v>
      </c>
      <c r="J1280" s="35">
        <f>VALUE(COUNTIF(Validation!$A$2:$H$47,D1280))</f>
        <v>0</v>
      </c>
      <c r="K1280" s="361">
        <f>IF(OR(M1280="RFA",M1280="UFA",M1280="",M1280=0),0,M1280)</f>
        <v>3000000</v>
      </c>
      <c r="L1280" s="361">
        <f>IF(OR(N1280="RFA",N1280="UFA",N1280="",N1280=0),0,N1280)</f>
        <v>3000000</v>
      </c>
      <c r="M1280" s="358">
        <v>3000000</v>
      </c>
      <c r="N1280" s="358">
        <v>3000000</v>
      </c>
      <c r="O1280" s="358">
        <v>3000000</v>
      </c>
      <c r="P1280" s="358" t="s">
        <v>7</v>
      </c>
      <c r="Q1280" s="358">
        <v>0</v>
      </c>
      <c r="R1280" s="358">
        <v>0</v>
      </c>
      <c r="S1280" s="358">
        <v>0</v>
      </c>
      <c r="T1280" s="35">
        <f>COUNTIF(M1280:S1280,"&gt;0")</f>
        <v>3</v>
      </c>
      <c r="V1280">
        <f t="shared" si="57"/>
        <v>1</v>
      </c>
      <c r="W1280" s="35">
        <f t="shared" si="58"/>
        <v>0</v>
      </c>
      <c r="X1280">
        <f t="shared" si="59"/>
        <v>1</v>
      </c>
    </row>
    <row r="1281" spans="1:24" ht="15.75" x14ac:dyDescent="0.25">
      <c r="A1281" t="str">
        <f>B1281&amp;" "&amp;C1281</f>
        <v>Jay Beagle</v>
      </c>
      <c r="B1281" t="str">
        <f>RIGHT(D1281,(LEN(D1281)-1)-SEARCH(",",D1281,1))</f>
        <v>Jay</v>
      </c>
      <c r="C1281" t="str">
        <f>LEFT(D1281,SEARCH(",",D1281,1)-1)</f>
        <v>Beagle</v>
      </c>
      <c r="D1281" s="39" t="s">
        <v>2434</v>
      </c>
      <c r="E1281" s="30" t="s">
        <v>34</v>
      </c>
      <c r="F1281" s="35" t="s">
        <v>390</v>
      </c>
      <c r="G1281" s="35" t="s">
        <v>73</v>
      </c>
      <c r="H1281" s="35" t="s">
        <v>2612</v>
      </c>
      <c r="I1281" s="35">
        <v>33</v>
      </c>
      <c r="J1281" s="35">
        <f>VALUE(COUNTIF(Validation!$A$2:$H$47,D1281))</f>
        <v>0</v>
      </c>
      <c r="K1281" s="361">
        <f>IF(OR(M1281="RFA",M1281="UFA",M1281="",M1281=0),0,M1281)</f>
        <v>3000000</v>
      </c>
      <c r="L1281" s="361">
        <f>IF(OR(N1281="RFA",N1281="UFA",N1281="",N1281=0),0,N1281)</f>
        <v>3000000</v>
      </c>
      <c r="M1281" s="358">
        <v>3000000</v>
      </c>
      <c r="N1281" s="358">
        <v>3000000</v>
      </c>
      <c r="O1281" s="358">
        <v>3000000</v>
      </c>
      <c r="P1281" s="358" t="s">
        <v>7</v>
      </c>
      <c r="Q1281" s="358">
        <v>0</v>
      </c>
      <c r="R1281" s="358">
        <v>0</v>
      </c>
      <c r="S1281" s="358">
        <v>0</v>
      </c>
      <c r="T1281" s="35">
        <f>COUNTIF(M1281:S1281,"&gt;0")</f>
        <v>3</v>
      </c>
      <c r="V1281">
        <f t="shared" si="57"/>
        <v>1</v>
      </c>
      <c r="W1281" s="35">
        <f t="shared" si="58"/>
        <v>0</v>
      </c>
      <c r="X1281">
        <f t="shared" si="59"/>
        <v>1</v>
      </c>
    </row>
    <row r="1282" spans="1:24" ht="15.75" x14ac:dyDescent="0.25">
      <c r="A1282" t="str">
        <f>B1282&amp;" "&amp;C1282</f>
        <v>Troy Stecher</v>
      </c>
      <c r="B1282" t="str">
        <f>RIGHT(D1282,(LEN(D1282)-1)-SEARCH(",",D1282,1))</f>
        <v>Troy</v>
      </c>
      <c r="C1282" t="str">
        <f>LEFT(D1282,SEARCH(",",D1282,1)-1)</f>
        <v>Stecher</v>
      </c>
      <c r="D1282" s="39" t="s">
        <v>2445</v>
      </c>
      <c r="E1282" s="30" t="s">
        <v>34</v>
      </c>
      <c r="F1282" s="35">
        <v>0</v>
      </c>
      <c r="G1282" s="35" t="s">
        <v>2617</v>
      </c>
      <c r="H1282" s="35" t="s">
        <v>2612</v>
      </c>
      <c r="I1282" s="35">
        <v>25</v>
      </c>
      <c r="J1282" s="35">
        <f>VALUE(COUNTIF(Validation!$A$2:$H$47,D1282))</f>
        <v>0</v>
      </c>
      <c r="K1282" s="361">
        <f>IF(OR(M1282="RFA",M1282="UFA",M1282="",M1282=0),0,M1282)</f>
        <v>2325000</v>
      </c>
      <c r="L1282" s="361">
        <f>IF(OR(N1282="RFA",N1282="UFA",N1282="",N1282=0),0,N1282)</f>
        <v>0</v>
      </c>
      <c r="M1282" s="358">
        <v>2325000</v>
      </c>
      <c r="N1282" s="358" t="s">
        <v>8</v>
      </c>
      <c r="O1282" s="358">
        <v>0</v>
      </c>
      <c r="P1282" s="358">
        <v>0</v>
      </c>
      <c r="Q1282" s="358">
        <v>0</v>
      </c>
      <c r="R1282" s="358">
        <v>0</v>
      </c>
      <c r="S1282" s="358">
        <v>0</v>
      </c>
      <c r="T1282" s="35">
        <f>COUNTIF(M1282:S1282,"&gt;0")</f>
        <v>1</v>
      </c>
      <c r="V1282">
        <f t="shared" si="57"/>
        <v>1</v>
      </c>
      <c r="W1282" s="35">
        <f t="shared" si="58"/>
        <v>0</v>
      </c>
      <c r="X1282">
        <f t="shared" si="59"/>
        <v>0</v>
      </c>
    </row>
    <row r="1283" spans="1:24" ht="15.75" x14ac:dyDescent="0.25">
      <c r="A1283" t="str">
        <f>B1283&amp;" "&amp;C1283</f>
        <v>Jordie Benn</v>
      </c>
      <c r="B1283" t="str">
        <f>RIGHT(D1283,(LEN(D1283)-1)-SEARCH(",",D1283,1))</f>
        <v>Jordie</v>
      </c>
      <c r="C1283" t="str">
        <f>LEFT(D1283,SEARCH(",",D1283,1)-1)</f>
        <v>Benn</v>
      </c>
      <c r="D1283" s="39" t="s">
        <v>1516</v>
      </c>
      <c r="E1283" s="30" t="s">
        <v>34</v>
      </c>
      <c r="F1283" s="35">
        <v>0</v>
      </c>
      <c r="G1283" s="35" t="s">
        <v>2618</v>
      </c>
      <c r="H1283" s="35" t="s">
        <v>2612</v>
      </c>
      <c r="I1283" s="35">
        <v>31</v>
      </c>
      <c r="J1283" s="35">
        <f>VALUE(COUNTIF(Validation!$A$2:$H$47,D1283))</f>
        <v>0</v>
      </c>
      <c r="K1283" s="361">
        <f>IF(OR(M1283="RFA",M1283="UFA",M1283="",M1283=0),0,M1283)</f>
        <v>2000000</v>
      </c>
      <c r="L1283" s="361">
        <f>IF(OR(N1283="RFA",N1283="UFA",N1283="",N1283=0),0,N1283)</f>
        <v>2000000</v>
      </c>
      <c r="M1283" s="358">
        <v>2000000</v>
      </c>
      <c r="N1283" s="358">
        <v>2000000</v>
      </c>
      <c r="O1283" s="358" t="s">
        <v>7</v>
      </c>
      <c r="P1283" s="358">
        <v>0</v>
      </c>
      <c r="Q1283" s="358">
        <v>0</v>
      </c>
      <c r="R1283" s="358">
        <v>0</v>
      </c>
      <c r="S1283" s="358">
        <v>0</v>
      </c>
      <c r="T1283" s="35">
        <f>COUNTIF(M1283:S1283,"&gt;0")</f>
        <v>2</v>
      </c>
      <c r="V1283">
        <f t="shared" ref="V1283:V1346" si="60">COUNTIF($D$3:$D$1490,D1283)</f>
        <v>1</v>
      </c>
      <c r="W1283" s="35">
        <f t="shared" si="58"/>
        <v>0</v>
      </c>
      <c r="X1283">
        <f t="shared" si="59"/>
        <v>1</v>
      </c>
    </row>
    <row r="1284" spans="1:24" ht="15.75" x14ac:dyDescent="0.25">
      <c r="A1284" t="str">
        <f>B1284&amp;" "&amp;C1284</f>
        <v>Olli Juolevi</v>
      </c>
      <c r="B1284" t="str">
        <f>RIGHT(D1284,(LEN(D1284)-1)-SEARCH(",",D1284,1))</f>
        <v>Olli</v>
      </c>
      <c r="C1284" t="str">
        <f>LEFT(D1284,SEARCH(",",D1284,1)-1)</f>
        <v>Juolevi</v>
      </c>
      <c r="D1284" s="39" t="s">
        <v>2456</v>
      </c>
      <c r="E1284" s="30" t="s">
        <v>34</v>
      </c>
      <c r="F1284" s="35" t="s">
        <v>395</v>
      </c>
      <c r="G1284" s="35" t="s">
        <v>2618</v>
      </c>
      <c r="H1284" s="35" t="s">
        <v>2619</v>
      </c>
      <c r="I1284" s="35">
        <v>21</v>
      </c>
      <c r="J1284" s="35">
        <f>VALUE(COUNTIF(Validation!$A$2:$H$47,D1284))</f>
        <v>0</v>
      </c>
      <c r="K1284" s="361">
        <f>IF(OR(M1284="RFA",M1284="UFA",M1284="",M1284=0),0,M1284)</f>
        <v>1913333</v>
      </c>
      <c r="L1284" s="361">
        <f>IF(OR(N1284="RFA",N1284="UFA",N1284="",N1284=0),0,N1284)</f>
        <v>1913333</v>
      </c>
      <c r="M1284" s="358">
        <v>1913333</v>
      </c>
      <c r="N1284" s="358">
        <v>1913333</v>
      </c>
      <c r="O1284" s="358" t="s">
        <v>8</v>
      </c>
      <c r="P1284" s="358">
        <v>0</v>
      </c>
      <c r="Q1284" s="358">
        <v>0</v>
      </c>
      <c r="R1284" s="358">
        <v>0</v>
      </c>
      <c r="S1284" s="358">
        <v>0</v>
      </c>
      <c r="T1284" s="35">
        <f>COUNTIF(M1284:S1284,"&gt;0")</f>
        <v>2</v>
      </c>
      <c r="V1284">
        <f t="shared" si="60"/>
        <v>1</v>
      </c>
      <c r="W1284" s="35">
        <f t="shared" ref="W1284:W1347" si="61">IF(LEFT(F1284,3)="ELC",1,0)</f>
        <v>1</v>
      </c>
      <c r="X1284">
        <f t="shared" ref="X1284:X1347" si="62">IF(K1284=L1284,1,0)</f>
        <v>1</v>
      </c>
    </row>
    <row r="1285" spans="1:24" ht="15.75" x14ac:dyDescent="0.25">
      <c r="A1285" t="str">
        <f>B1285&amp;" "&amp;C1285</f>
        <v>Tim Schaller</v>
      </c>
      <c r="B1285" t="str">
        <f>RIGHT(D1285,(LEN(D1285)-1)-SEARCH(",",D1285,1))</f>
        <v>Tim</v>
      </c>
      <c r="C1285" t="str">
        <f>LEFT(D1285,SEARCH(",",D1285,1)-1)</f>
        <v>Schaller</v>
      </c>
      <c r="D1285" s="39" t="s">
        <v>2435</v>
      </c>
      <c r="E1285" s="30" t="s">
        <v>34</v>
      </c>
      <c r="F1285" s="35">
        <v>0</v>
      </c>
      <c r="G1285" s="35" t="s">
        <v>2626</v>
      </c>
      <c r="H1285" s="35" t="s">
        <v>2612</v>
      </c>
      <c r="I1285" s="35">
        <v>28</v>
      </c>
      <c r="J1285" s="35">
        <f>VALUE(COUNTIF(Validation!$A$2:$H$47,D1285))</f>
        <v>0</v>
      </c>
      <c r="K1285" s="361">
        <f>IF(OR(M1285="RFA",M1285="UFA",M1285="",M1285=0),0,M1285)</f>
        <v>1900000</v>
      </c>
      <c r="L1285" s="361">
        <f>IF(OR(N1285="RFA",N1285="UFA",N1285="",N1285=0),0,N1285)</f>
        <v>0</v>
      </c>
      <c r="M1285" s="358">
        <v>1900000</v>
      </c>
      <c r="N1285" s="358" t="s">
        <v>7</v>
      </c>
      <c r="O1285" s="358">
        <v>0</v>
      </c>
      <c r="P1285" s="358">
        <v>0</v>
      </c>
      <c r="Q1285" s="358">
        <v>0</v>
      </c>
      <c r="R1285" s="358">
        <v>0</v>
      </c>
      <c r="S1285" s="358">
        <v>0</v>
      </c>
      <c r="T1285" s="35">
        <f>COUNTIF(M1285:S1285,"&gt;0")</f>
        <v>1</v>
      </c>
      <c r="V1285">
        <f t="shared" si="60"/>
        <v>1</v>
      </c>
      <c r="W1285" s="35">
        <f t="shared" si="61"/>
        <v>0</v>
      </c>
      <c r="X1285">
        <f t="shared" si="62"/>
        <v>0</v>
      </c>
    </row>
    <row r="1286" spans="1:24" ht="15.75" x14ac:dyDescent="0.25">
      <c r="A1286" t="str">
        <f>B1286&amp;" "&amp;C1286</f>
        <v>Quintin Hughes</v>
      </c>
      <c r="B1286" t="str">
        <f>RIGHT(D1286,(LEN(D1286)-1)-SEARCH(",",D1286,1))</f>
        <v>Quintin</v>
      </c>
      <c r="C1286" t="str">
        <f>LEFT(D1286,SEARCH(",",D1286,1)-1)</f>
        <v>Hughes</v>
      </c>
      <c r="D1286" s="39" t="s">
        <v>2745</v>
      </c>
      <c r="E1286" s="30" t="s">
        <v>34</v>
      </c>
      <c r="F1286" s="35" t="s">
        <v>395</v>
      </c>
      <c r="G1286" s="35" t="s">
        <v>2618</v>
      </c>
      <c r="H1286" s="35" t="s">
        <v>2612</v>
      </c>
      <c r="I1286" s="35">
        <v>19</v>
      </c>
      <c r="J1286" s="35">
        <f>VALUE(COUNTIF(Validation!$A$2:$H$47,D1286))</f>
        <v>0</v>
      </c>
      <c r="K1286" s="361">
        <f>IF(OR(M1286="RFA",M1286="UFA",M1286="",M1286=0),0,M1286)</f>
        <v>1604166</v>
      </c>
      <c r="L1286" s="361">
        <f>IF(OR(N1286="RFA",N1286="UFA",N1286="",N1286=0),0,N1286)</f>
        <v>1604166</v>
      </c>
      <c r="M1286" s="358">
        <v>1604166</v>
      </c>
      <c r="N1286" s="358">
        <v>1604166</v>
      </c>
      <c r="O1286" s="358" t="s">
        <v>8</v>
      </c>
      <c r="P1286" s="358">
        <v>0</v>
      </c>
      <c r="Q1286" s="362">
        <v>0</v>
      </c>
      <c r="R1286" s="358">
        <v>0</v>
      </c>
      <c r="S1286" s="358">
        <v>0</v>
      </c>
      <c r="T1286" s="35">
        <f>COUNTIF(M1286:S1286,"&gt;0")</f>
        <v>2</v>
      </c>
      <c r="V1286">
        <f t="shared" si="60"/>
        <v>1</v>
      </c>
      <c r="W1286" s="35">
        <f t="shared" si="61"/>
        <v>1</v>
      </c>
      <c r="X1286">
        <f t="shared" si="62"/>
        <v>1</v>
      </c>
    </row>
    <row r="1287" spans="1:24" ht="15.75" x14ac:dyDescent="0.25">
      <c r="A1287" t="str">
        <f>B1287&amp;" "&amp;C1287</f>
        <v>Adam Gaudette</v>
      </c>
      <c r="B1287" t="str">
        <f>RIGHT(D1287,(LEN(D1287)-1)-SEARCH(",",D1287,1))</f>
        <v>Adam</v>
      </c>
      <c r="C1287" t="str">
        <f>LEFT(D1287,SEARCH(",",D1287,1)-1)</f>
        <v>Gaudette</v>
      </c>
      <c r="D1287" s="39" t="s">
        <v>2439</v>
      </c>
      <c r="E1287" s="30" t="s">
        <v>34</v>
      </c>
      <c r="F1287" s="35" t="s">
        <v>395</v>
      </c>
      <c r="G1287" s="35" t="s">
        <v>73</v>
      </c>
      <c r="H1287" s="35" t="s">
        <v>2612</v>
      </c>
      <c r="I1287" s="35">
        <v>22</v>
      </c>
      <c r="J1287" s="35">
        <f>VALUE(COUNTIF(Validation!$A$2:$H$47,D1287))</f>
        <v>0</v>
      </c>
      <c r="K1287" s="361">
        <f>IF(OR(M1287="RFA",M1287="UFA",M1287="",M1287=0),0,M1287)</f>
        <v>1491666</v>
      </c>
      <c r="L1287" s="361">
        <f>IF(OR(N1287="RFA",N1287="UFA",N1287="",N1287=0),0,N1287)</f>
        <v>0</v>
      </c>
      <c r="M1287" s="358">
        <v>1491666</v>
      </c>
      <c r="N1287" s="358" t="s">
        <v>8</v>
      </c>
      <c r="O1287" s="358">
        <v>0</v>
      </c>
      <c r="P1287" s="358">
        <v>0</v>
      </c>
      <c r="Q1287" s="358">
        <v>0</v>
      </c>
      <c r="R1287" s="358">
        <v>0</v>
      </c>
      <c r="S1287" s="358">
        <v>0</v>
      </c>
      <c r="T1287" s="35">
        <f>COUNTIF(M1287:S1287,"&gt;0")</f>
        <v>1</v>
      </c>
      <c r="V1287">
        <f t="shared" si="60"/>
        <v>1</v>
      </c>
      <c r="W1287" s="35">
        <f t="shared" si="61"/>
        <v>1</v>
      </c>
      <c r="X1287">
        <f t="shared" si="62"/>
        <v>0</v>
      </c>
    </row>
    <row r="1288" spans="1:24" ht="15.75" x14ac:dyDescent="0.25">
      <c r="A1288" t="str">
        <f>B1288&amp;" "&amp;C1288</f>
        <v>Jake Virtanen</v>
      </c>
      <c r="B1288" t="str">
        <f>RIGHT(D1288,(LEN(D1288)-1)-SEARCH(",",D1288,1))</f>
        <v>Jake</v>
      </c>
      <c r="C1288" t="str">
        <f>LEFT(D1288,SEARCH(",",D1288,1)-1)</f>
        <v>Virtanen</v>
      </c>
      <c r="D1288" s="39" t="s">
        <v>2437</v>
      </c>
      <c r="E1288" s="30" t="s">
        <v>34</v>
      </c>
      <c r="F1288" s="35">
        <v>0</v>
      </c>
      <c r="G1288" s="35" t="s">
        <v>2611</v>
      </c>
      <c r="H1288" s="35" t="s">
        <v>2612</v>
      </c>
      <c r="I1288" s="35">
        <v>22</v>
      </c>
      <c r="J1288" s="35">
        <f>VALUE(COUNTIF(Validation!$A$2:$H$47,D1288))</f>
        <v>0</v>
      </c>
      <c r="K1288" s="361">
        <f>IF(OR(M1288="RFA",M1288="UFA",M1288="",M1288=0),0,M1288)</f>
        <v>1250000</v>
      </c>
      <c r="L1288" s="361">
        <f>IF(OR(N1288="RFA",N1288="UFA",N1288="",N1288=0),0,N1288)</f>
        <v>0</v>
      </c>
      <c r="M1288" s="358">
        <v>1250000</v>
      </c>
      <c r="N1288" s="358" t="s">
        <v>8</v>
      </c>
      <c r="O1288" s="358">
        <v>0</v>
      </c>
      <c r="P1288" s="358">
        <v>0</v>
      </c>
      <c r="Q1288" s="358">
        <v>0</v>
      </c>
      <c r="R1288" s="358">
        <v>0</v>
      </c>
      <c r="S1288" s="358">
        <v>0</v>
      </c>
      <c r="T1288" s="35">
        <f>COUNTIF(M1288:S1288,"&gt;0")</f>
        <v>1</v>
      </c>
      <c r="V1288">
        <f t="shared" si="60"/>
        <v>1</v>
      </c>
      <c r="W1288" s="35">
        <f t="shared" si="61"/>
        <v>0</v>
      </c>
      <c r="X1288">
        <f t="shared" si="62"/>
        <v>0</v>
      </c>
    </row>
    <row r="1289" spans="1:24" ht="15.75" x14ac:dyDescent="0.25">
      <c r="A1289" t="str">
        <f>B1289&amp;" "&amp;C1289</f>
        <v>Jake Kielly</v>
      </c>
      <c r="B1289" t="str">
        <f>RIGHT(D1289,(LEN(D1289)-1)-SEARCH(",",D1289,1))</f>
        <v>Jake</v>
      </c>
      <c r="C1289" t="str">
        <f>LEFT(D1289,SEARCH(",",D1289,1)-1)</f>
        <v>Kielly</v>
      </c>
      <c r="D1289" s="39" t="s">
        <v>2750</v>
      </c>
      <c r="E1289" s="30" t="s">
        <v>34</v>
      </c>
      <c r="F1289" s="35" t="s">
        <v>395</v>
      </c>
      <c r="G1289" s="35" t="s">
        <v>128</v>
      </c>
      <c r="H1289" s="35" t="s">
        <v>2619</v>
      </c>
      <c r="I1289" s="35">
        <v>22</v>
      </c>
      <c r="J1289" s="35">
        <f>VALUE(COUNTIF(Validation!$A$2:$H$47,D1289))</f>
        <v>0</v>
      </c>
      <c r="K1289" s="361">
        <f>IF(OR(M1289="RFA",M1289="UFA",M1289="",M1289=0),0,M1289)</f>
        <v>1137500</v>
      </c>
      <c r="L1289" s="361">
        <f>IF(OR(N1289="RFA",N1289="UFA",N1289="",N1289=0),0,N1289)</f>
        <v>0</v>
      </c>
      <c r="M1289" s="358">
        <v>1137500</v>
      </c>
      <c r="N1289" s="358" t="s">
        <v>8</v>
      </c>
      <c r="O1289" s="358">
        <v>0</v>
      </c>
      <c r="P1289" s="358">
        <v>0</v>
      </c>
      <c r="Q1289" s="358">
        <v>0</v>
      </c>
      <c r="R1289" s="358">
        <v>0</v>
      </c>
      <c r="S1289" s="358">
        <v>0</v>
      </c>
      <c r="T1289" s="35">
        <f>COUNTIF(M1289:S1289,"&gt;0")</f>
        <v>1</v>
      </c>
      <c r="V1289">
        <f t="shared" si="60"/>
        <v>1</v>
      </c>
      <c r="W1289" s="35">
        <f t="shared" si="61"/>
        <v>1</v>
      </c>
      <c r="X1289">
        <f t="shared" si="62"/>
        <v>0</v>
      </c>
    </row>
    <row r="1290" spans="1:24" ht="15.75" x14ac:dyDescent="0.25">
      <c r="A1290" t="str">
        <f>B1290&amp;" "&amp;C1290</f>
        <v>Kole Lind</v>
      </c>
      <c r="B1290" t="str">
        <f>RIGHT(D1290,(LEN(D1290)-1)-SEARCH(",",D1290,1))</f>
        <v>Kole</v>
      </c>
      <c r="C1290" t="str">
        <f>LEFT(D1290,SEARCH(",",D1290,1)-1)</f>
        <v>Lind</v>
      </c>
      <c r="D1290" s="39" t="s">
        <v>2454</v>
      </c>
      <c r="E1290" s="30" t="s">
        <v>34</v>
      </c>
      <c r="F1290" s="35" t="s">
        <v>395</v>
      </c>
      <c r="G1290" s="35" t="s">
        <v>2611</v>
      </c>
      <c r="H1290" s="35" t="s">
        <v>2619</v>
      </c>
      <c r="I1290" s="35">
        <v>20</v>
      </c>
      <c r="J1290" s="35">
        <f>VALUE(COUNTIF(Validation!$A$2:$H$47,D1290))</f>
        <v>0</v>
      </c>
      <c r="K1290" s="361">
        <f>IF(OR(M1290="RFA",M1290="UFA",M1290="",M1290=0),0,M1290)</f>
        <v>1125000</v>
      </c>
      <c r="L1290" s="361">
        <f>IF(OR(N1290="RFA",N1290="UFA",N1290="",N1290=0),0,N1290)</f>
        <v>1125000</v>
      </c>
      <c r="M1290" s="358">
        <v>1125000</v>
      </c>
      <c r="N1290" s="358">
        <v>1125000</v>
      </c>
      <c r="O1290" s="358" t="s">
        <v>8</v>
      </c>
      <c r="P1290" s="358">
        <v>0</v>
      </c>
      <c r="Q1290" s="358">
        <v>0</v>
      </c>
      <c r="R1290" s="358">
        <v>0</v>
      </c>
      <c r="S1290" s="358">
        <v>0</v>
      </c>
      <c r="T1290" s="35">
        <f>COUNTIF(M1290:S1290,"&gt;0")</f>
        <v>2</v>
      </c>
      <c r="V1290">
        <f t="shared" si="60"/>
        <v>1</v>
      </c>
      <c r="W1290" s="35">
        <f t="shared" si="61"/>
        <v>1</v>
      </c>
      <c r="X1290">
        <f t="shared" si="62"/>
        <v>1</v>
      </c>
    </row>
    <row r="1291" spans="1:24" ht="15.75" x14ac:dyDescent="0.25">
      <c r="A1291" t="str">
        <f>B1291&amp;" "&amp;C1291</f>
        <v>Jett Woo</v>
      </c>
      <c r="B1291" t="str">
        <f>RIGHT(D1291,(LEN(D1291)-1)-SEARCH(",",D1291,1))</f>
        <v>Jett</v>
      </c>
      <c r="C1291" t="str">
        <f>LEFT(D1291,SEARCH(",",D1291,1)-1)</f>
        <v>Woo</v>
      </c>
      <c r="D1291" s="39" t="s">
        <v>2748</v>
      </c>
      <c r="E1291" s="30" t="s">
        <v>34</v>
      </c>
      <c r="F1291" s="35" t="s">
        <v>397</v>
      </c>
      <c r="G1291" s="35" t="s">
        <v>82</v>
      </c>
      <c r="H1291" s="35" t="s">
        <v>398</v>
      </c>
      <c r="I1291" s="35">
        <v>18</v>
      </c>
      <c r="J1291" s="35">
        <f>VALUE(COUNTIF(Validation!$A$2:$H$47,D1291))</f>
        <v>0</v>
      </c>
      <c r="K1291" s="361">
        <f>IF(OR(M1291="RFA",M1291="UFA",M1291="",M1291=0),0,M1291)</f>
        <v>1075000</v>
      </c>
      <c r="L1291" s="361">
        <f>IF(OR(N1291="RFA",N1291="UFA",N1291="",N1291=0),0,N1291)</f>
        <v>1075000</v>
      </c>
      <c r="M1291" s="358">
        <v>1075000</v>
      </c>
      <c r="N1291" s="358">
        <v>1075000</v>
      </c>
      <c r="O1291" s="358">
        <v>1075000</v>
      </c>
      <c r="P1291" s="358" t="s">
        <v>8</v>
      </c>
      <c r="Q1291" s="358">
        <v>0</v>
      </c>
      <c r="R1291" s="358">
        <v>0</v>
      </c>
      <c r="S1291" s="358">
        <v>0</v>
      </c>
      <c r="T1291" s="35">
        <f>COUNTIF(M1291:S1291,"&gt;0")</f>
        <v>3</v>
      </c>
      <c r="V1291">
        <f t="shared" si="60"/>
        <v>1</v>
      </c>
      <c r="W1291" s="35">
        <f t="shared" si="61"/>
        <v>1</v>
      </c>
      <c r="X1291">
        <f t="shared" si="62"/>
        <v>1</v>
      </c>
    </row>
    <row r="1292" spans="1:24" ht="15.75" x14ac:dyDescent="0.25">
      <c r="A1292" t="str">
        <f>B1292&amp;" "&amp;C1292</f>
        <v>Thatcher Demko</v>
      </c>
      <c r="B1292" t="str">
        <f>RIGHT(D1292,(LEN(D1292)-1)-SEARCH(",",D1292,1))</f>
        <v>Thatcher</v>
      </c>
      <c r="C1292" t="str">
        <f>LEFT(D1292,SEARCH(",",D1292,1)-1)</f>
        <v>Demko</v>
      </c>
      <c r="D1292" s="39" t="s">
        <v>2451</v>
      </c>
      <c r="E1292" s="30" t="s">
        <v>34</v>
      </c>
      <c r="F1292" s="35">
        <v>0</v>
      </c>
      <c r="G1292" s="35" t="s">
        <v>128</v>
      </c>
      <c r="H1292" s="35" t="s">
        <v>2612</v>
      </c>
      <c r="I1292" s="35">
        <v>23</v>
      </c>
      <c r="J1292" s="35">
        <f>VALUE(COUNTIF(Validation!$A$2:$H$47,D1292))</f>
        <v>0</v>
      </c>
      <c r="K1292" s="361">
        <f>IF(OR(M1292="RFA",M1292="UFA",M1292="",M1292=0),0,M1292)</f>
        <v>1050000</v>
      </c>
      <c r="L1292" s="361">
        <f>IF(OR(N1292="RFA",N1292="UFA",N1292="",N1292=0),0,N1292)</f>
        <v>1050000</v>
      </c>
      <c r="M1292" s="358">
        <v>1050000</v>
      </c>
      <c r="N1292" s="358">
        <v>1050000</v>
      </c>
      <c r="O1292" s="358" t="s">
        <v>8</v>
      </c>
      <c r="P1292" s="358">
        <v>0</v>
      </c>
      <c r="Q1292" s="358">
        <v>0</v>
      </c>
      <c r="R1292" s="358">
        <v>0</v>
      </c>
      <c r="S1292" s="358">
        <v>0</v>
      </c>
      <c r="T1292" s="35">
        <f>COUNTIF(M1292:S1292,"&gt;0")</f>
        <v>2</v>
      </c>
      <c r="V1292">
        <f t="shared" si="60"/>
        <v>1</v>
      </c>
      <c r="W1292" s="35">
        <f t="shared" si="61"/>
        <v>0</v>
      </c>
      <c r="X1292">
        <f t="shared" si="62"/>
        <v>1</v>
      </c>
    </row>
    <row r="1293" spans="1:24" ht="15.75" x14ac:dyDescent="0.25">
      <c r="A1293" t="str">
        <f>B1293&amp;" "&amp;C1293</f>
        <v>Zack MacEwen</v>
      </c>
      <c r="B1293" t="str">
        <f>RIGHT(D1293,(LEN(D1293)-1)-SEARCH(",",D1293,1))</f>
        <v>Zack</v>
      </c>
      <c r="C1293" t="str">
        <f>LEFT(D1293,SEARCH(",",D1293,1)-1)</f>
        <v>MacEwen</v>
      </c>
      <c r="D1293" s="39" t="s">
        <v>2458</v>
      </c>
      <c r="E1293" s="30" t="s">
        <v>34</v>
      </c>
      <c r="F1293" s="35" t="s">
        <v>395</v>
      </c>
      <c r="G1293" s="35" t="s">
        <v>2621</v>
      </c>
      <c r="H1293" s="35" t="s">
        <v>2619</v>
      </c>
      <c r="I1293" s="35">
        <v>22</v>
      </c>
      <c r="J1293" s="35">
        <f>VALUE(COUNTIF(Validation!$A$2:$H$47,D1293))</f>
        <v>0</v>
      </c>
      <c r="K1293" s="361">
        <f>IF(OR(M1293="RFA",M1293="UFA",M1293="",M1293=0),0,M1293)</f>
        <v>995833</v>
      </c>
      <c r="L1293" s="361">
        <f>IF(OR(N1293="RFA",N1293="UFA",N1293="",N1293=0),0,N1293)</f>
        <v>0</v>
      </c>
      <c r="M1293" s="358">
        <v>995833</v>
      </c>
      <c r="N1293" s="358" t="s">
        <v>8</v>
      </c>
      <c r="O1293" s="358">
        <v>0</v>
      </c>
      <c r="P1293" s="358">
        <v>0</v>
      </c>
      <c r="Q1293" s="358">
        <v>0</v>
      </c>
      <c r="R1293" s="358">
        <v>0</v>
      </c>
      <c r="S1293" s="358">
        <v>0</v>
      </c>
      <c r="T1293" s="35">
        <f>COUNTIF(M1293:S1293,"&gt;0")</f>
        <v>1</v>
      </c>
      <c r="V1293">
        <f t="shared" si="60"/>
        <v>1</v>
      </c>
      <c r="W1293" s="35">
        <f t="shared" si="61"/>
        <v>1</v>
      </c>
      <c r="X1293">
        <f t="shared" si="62"/>
        <v>0</v>
      </c>
    </row>
    <row r="1294" spans="1:24" ht="15.75" x14ac:dyDescent="0.25">
      <c r="A1294" t="str">
        <f>B1294&amp;" "&amp;C1294</f>
        <v>Tyler Motte</v>
      </c>
      <c r="B1294" t="str">
        <f>RIGHT(D1294,(LEN(D1294)-1)-SEARCH(",",D1294,1))</f>
        <v>Tyler</v>
      </c>
      <c r="C1294" t="str">
        <f>LEFT(D1294,SEARCH(",",D1294,1)-1)</f>
        <v>Motte</v>
      </c>
      <c r="D1294" s="39" t="s">
        <v>2450</v>
      </c>
      <c r="E1294" s="30" t="s">
        <v>34</v>
      </c>
      <c r="F1294" s="35">
        <v>0</v>
      </c>
      <c r="G1294" s="35" t="s">
        <v>2678</v>
      </c>
      <c r="H1294" s="35" t="s">
        <v>2612</v>
      </c>
      <c r="I1294" s="35">
        <v>24</v>
      </c>
      <c r="J1294" s="35">
        <f>VALUE(COUNTIF(Validation!$A$2:$H$47,D1294))</f>
        <v>0</v>
      </c>
      <c r="K1294" s="361">
        <f>IF(OR(M1294="RFA",M1294="UFA",M1294="",M1294=0),0,M1294)</f>
        <v>975000</v>
      </c>
      <c r="L1294" s="361">
        <f>IF(OR(N1294="RFA",N1294="UFA",N1294="",N1294=0),0,N1294)</f>
        <v>0</v>
      </c>
      <c r="M1294" s="358">
        <v>975000</v>
      </c>
      <c r="N1294" s="358" t="s">
        <v>8</v>
      </c>
      <c r="O1294" s="358">
        <v>0</v>
      </c>
      <c r="P1294" s="358">
        <v>0</v>
      </c>
      <c r="Q1294" s="358">
        <v>0</v>
      </c>
      <c r="R1294" s="358">
        <v>0</v>
      </c>
      <c r="S1294" s="358">
        <v>0</v>
      </c>
      <c r="T1294" s="35">
        <f>COUNTIF(M1294:S1294,"&gt;0")</f>
        <v>1</v>
      </c>
      <c r="V1294">
        <f t="shared" si="60"/>
        <v>1</v>
      </c>
      <c r="W1294" s="35">
        <f t="shared" si="61"/>
        <v>0</v>
      </c>
      <c r="X1294">
        <f t="shared" si="62"/>
        <v>0</v>
      </c>
    </row>
    <row r="1295" spans="1:24" ht="15.75" x14ac:dyDescent="0.25">
      <c r="A1295" t="str">
        <f>B1295&amp;" "&amp;C1295</f>
        <v>Lukas Jasek</v>
      </c>
      <c r="B1295" t="str">
        <f>RIGHT(D1295,(LEN(D1295)-1)-SEARCH(",",D1295,1))</f>
        <v>Lukas</v>
      </c>
      <c r="C1295" t="str">
        <f>LEFT(D1295,SEARCH(",",D1295,1)-1)</f>
        <v>Jasek</v>
      </c>
      <c r="D1295" s="39" t="s">
        <v>2457</v>
      </c>
      <c r="E1295" s="30" t="s">
        <v>34</v>
      </c>
      <c r="F1295" s="35" t="s">
        <v>395</v>
      </c>
      <c r="G1295" s="35" t="s">
        <v>2611</v>
      </c>
      <c r="H1295" s="35" t="s">
        <v>2619</v>
      </c>
      <c r="I1295" s="35">
        <v>21</v>
      </c>
      <c r="J1295" s="35">
        <f>VALUE(COUNTIF(Validation!$A$2:$H$47,D1295))</f>
        <v>0</v>
      </c>
      <c r="K1295" s="361">
        <f>IF(OR(M1295="RFA",M1295="UFA",M1295="",M1295=0),0,M1295)</f>
        <v>925000</v>
      </c>
      <c r="L1295" s="361">
        <f>IF(OR(N1295="RFA",N1295="UFA",N1295="",N1295=0),0,N1295)</f>
        <v>925000</v>
      </c>
      <c r="M1295" s="358">
        <v>925000</v>
      </c>
      <c r="N1295" s="358">
        <v>925000</v>
      </c>
      <c r="O1295" s="358" t="s">
        <v>8</v>
      </c>
      <c r="P1295" s="358">
        <v>0</v>
      </c>
      <c r="Q1295" s="358">
        <v>0</v>
      </c>
      <c r="R1295" s="358">
        <v>0</v>
      </c>
      <c r="S1295" s="358">
        <v>0</v>
      </c>
      <c r="T1295" s="35">
        <f>COUNTIF(M1295:S1295,"&gt;0")</f>
        <v>2</v>
      </c>
      <c r="V1295">
        <f t="shared" si="60"/>
        <v>1</v>
      </c>
      <c r="W1295" s="35">
        <f t="shared" si="61"/>
        <v>1</v>
      </c>
      <c r="X1295">
        <f t="shared" si="62"/>
        <v>1</v>
      </c>
    </row>
    <row r="1296" spans="1:24" ht="15.75" x14ac:dyDescent="0.25">
      <c r="A1296" t="str">
        <f>B1296&amp;" "&amp;C1296</f>
        <v>Petrus Palmu</v>
      </c>
      <c r="B1296" t="str">
        <f>RIGHT(D1296,(LEN(D1296)-1)-SEARCH(",",D1296,1))</f>
        <v>Petrus</v>
      </c>
      <c r="C1296" t="str">
        <f>LEFT(D1296,SEARCH(",",D1296,1)-1)</f>
        <v>Palmu</v>
      </c>
      <c r="D1296" s="39" t="s">
        <v>2459</v>
      </c>
      <c r="E1296" s="30" t="s">
        <v>34</v>
      </c>
      <c r="F1296" s="35" t="s">
        <v>395</v>
      </c>
      <c r="G1296" s="35" t="s">
        <v>2615</v>
      </c>
      <c r="H1296" s="35" t="s">
        <v>2619</v>
      </c>
      <c r="I1296" s="35">
        <v>21</v>
      </c>
      <c r="J1296" s="35">
        <f>VALUE(COUNTIF(Validation!$A$2:$H$47,D1296))</f>
        <v>0</v>
      </c>
      <c r="K1296" s="361">
        <f>IF(OR(M1296="RFA",M1296="UFA",M1296="",M1296=0),0,M1296)</f>
        <v>925000</v>
      </c>
      <c r="L1296" s="361">
        <f>IF(OR(N1296="RFA",N1296="UFA",N1296="",N1296=0),0,N1296)</f>
        <v>925000</v>
      </c>
      <c r="M1296" s="358">
        <v>925000</v>
      </c>
      <c r="N1296" s="358">
        <v>925000</v>
      </c>
      <c r="O1296" s="358" t="s">
        <v>8</v>
      </c>
      <c r="P1296" s="358">
        <v>0</v>
      </c>
      <c r="Q1296" s="358">
        <v>0</v>
      </c>
      <c r="R1296" s="358">
        <v>0</v>
      </c>
      <c r="S1296" s="358">
        <v>0</v>
      </c>
      <c r="T1296" s="35">
        <f>COUNTIF(M1296:S1296,"&gt;0")</f>
        <v>2</v>
      </c>
      <c r="V1296">
        <f t="shared" si="60"/>
        <v>1</v>
      </c>
      <c r="W1296" s="35">
        <f t="shared" si="61"/>
        <v>1</v>
      </c>
      <c r="X1296">
        <f t="shared" si="62"/>
        <v>1</v>
      </c>
    </row>
    <row r="1297" spans="1:24" ht="15.75" x14ac:dyDescent="0.25">
      <c r="A1297" t="str">
        <f>B1297&amp;" "&amp;C1297</f>
        <v>Michael DiPietro</v>
      </c>
      <c r="B1297" t="str">
        <f>RIGHT(D1297,(LEN(D1297)-1)-SEARCH(",",D1297,1))</f>
        <v>Michael</v>
      </c>
      <c r="C1297" t="str">
        <f>LEFT(D1297,SEARCH(",",D1297,1)-1)</f>
        <v>DiPietro</v>
      </c>
      <c r="D1297" s="39" t="s">
        <v>2460</v>
      </c>
      <c r="E1297" s="30" t="s">
        <v>34</v>
      </c>
      <c r="F1297" s="35" t="s">
        <v>395</v>
      </c>
      <c r="G1297" s="35" t="s">
        <v>128</v>
      </c>
      <c r="H1297" s="35" t="s">
        <v>2619</v>
      </c>
      <c r="I1297" s="35">
        <v>20</v>
      </c>
      <c r="J1297" s="35">
        <f>VALUE(COUNTIF(Validation!$A$2:$H$47,D1297))</f>
        <v>0</v>
      </c>
      <c r="K1297" s="361">
        <f>IF(OR(M1297="RFA",M1297="UFA",M1297="",M1297=0),0,M1297)</f>
        <v>910833</v>
      </c>
      <c r="L1297" s="361">
        <f>IF(OR(N1297="RFA",N1297="UFA",N1297="",N1297=0),0,N1297)</f>
        <v>910833</v>
      </c>
      <c r="M1297" s="358">
        <v>910833</v>
      </c>
      <c r="N1297" s="358">
        <v>910833</v>
      </c>
      <c r="O1297" s="358">
        <v>910833</v>
      </c>
      <c r="P1297" s="358" t="s">
        <v>8</v>
      </c>
      <c r="Q1297" s="358">
        <v>0</v>
      </c>
      <c r="R1297" s="358">
        <v>0</v>
      </c>
      <c r="S1297" s="358">
        <v>0</v>
      </c>
      <c r="T1297" s="35">
        <f>COUNTIF(M1297:S1297,"&gt;0")</f>
        <v>3</v>
      </c>
      <c r="V1297">
        <f t="shared" si="60"/>
        <v>1</v>
      </c>
      <c r="W1297" s="35">
        <f t="shared" si="61"/>
        <v>1</v>
      </c>
      <c r="X1297">
        <f t="shared" si="62"/>
        <v>1</v>
      </c>
    </row>
    <row r="1298" spans="1:24" ht="15.75" x14ac:dyDescent="0.25">
      <c r="A1298" t="str">
        <f>B1298&amp;" "&amp;C1298</f>
        <v>Guillaume Brisebois</v>
      </c>
      <c r="B1298" t="str">
        <f>RIGHT(D1298,(LEN(D1298)-1)-SEARCH(",",D1298,1))</f>
        <v>Guillaume</v>
      </c>
      <c r="C1298" t="str">
        <f>LEFT(D1298,SEARCH(",",D1298,1)-1)</f>
        <v>Brisebois</v>
      </c>
      <c r="D1298" s="39" t="s">
        <v>2465</v>
      </c>
      <c r="E1298" s="30" t="s">
        <v>34</v>
      </c>
      <c r="F1298" s="35" t="s">
        <v>395</v>
      </c>
      <c r="G1298" s="35" t="s">
        <v>82</v>
      </c>
      <c r="H1298" s="35" t="s">
        <v>2612</v>
      </c>
      <c r="I1298" s="35">
        <v>21</v>
      </c>
      <c r="J1298" s="35">
        <f>VALUE(COUNTIF(Validation!$A$2:$H$47,D1298))</f>
        <v>0</v>
      </c>
      <c r="K1298" s="361">
        <f>IF(OR(M1298="RFA",M1298="UFA",M1298="",M1298=0),0,M1298)</f>
        <v>888333</v>
      </c>
      <c r="L1298" s="361">
        <f>IF(OR(N1298="RFA",N1298="UFA",N1298="",N1298=0),0,N1298)</f>
        <v>0</v>
      </c>
      <c r="M1298" s="358">
        <v>888333</v>
      </c>
      <c r="N1298" s="358" t="s">
        <v>8</v>
      </c>
      <c r="O1298" s="358">
        <v>0</v>
      </c>
      <c r="P1298" s="358">
        <v>0</v>
      </c>
      <c r="Q1298" s="358">
        <v>0</v>
      </c>
      <c r="R1298" s="358">
        <v>0</v>
      </c>
      <c r="S1298" s="358">
        <v>0</v>
      </c>
      <c r="T1298" s="35">
        <f>COUNTIF(M1298:S1298,"&gt;0")</f>
        <v>1</v>
      </c>
      <c r="V1298">
        <f t="shared" si="60"/>
        <v>1</v>
      </c>
      <c r="W1298" s="35">
        <f t="shared" si="61"/>
        <v>1</v>
      </c>
      <c r="X1298">
        <f t="shared" si="62"/>
        <v>0</v>
      </c>
    </row>
    <row r="1299" spans="1:24" ht="15.75" x14ac:dyDescent="0.25">
      <c r="A1299" t="str">
        <f>B1299&amp;" "&amp;C1299</f>
        <v>Jonah Gadjovich</v>
      </c>
      <c r="B1299" t="str">
        <f>RIGHT(D1299,(LEN(D1299)-1)-SEARCH(",",D1299,1))</f>
        <v>Jonah</v>
      </c>
      <c r="C1299" t="str">
        <f>LEFT(D1299,SEARCH(",",D1299,1)-1)</f>
        <v>Gadjovich</v>
      </c>
      <c r="D1299" s="39" t="s">
        <v>2461</v>
      </c>
      <c r="E1299" s="30" t="s">
        <v>34</v>
      </c>
      <c r="F1299" s="35" t="s">
        <v>395</v>
      </c>
      <c r="G1299" s="35" t="s">
        <v>2613</v>
      </c>
      <c r="H1299" s="35" t="s">
        <v>2619</v>
      </c>
      <c r="I1299" s="35">
        <v>20</v>
      </c>
      <c r="J1299" s="35">
        <f>VALUE(COUNTIF(Validation!$A$2:$H$47,D1299))</f>
        <v>0</v>
      </c>
      <c r="K1299" s="361">
        <f>IF(OR(M1299="RFA",M1299="UFA",M1299="",M1299=0),0,M1299)</f>
        <v>863333</v>
      </c>
      <c r="L1299" s="361">
        <f>IF(OR(N1299="RFA",N1299="UFA",N1299="",N1299=0),0,N1299)</f>
        <v>863333</v>
      </c>
      <c r="M1299" s="358">
        <v>863333</v>
      </c>
      <c r="N1299" s="358">
        <v>863333</v>
      </c>
      <c r="O1299" s="358">
        <v>863333</v>
      </c>
      <c r="P1299" s="358" t="s">
        <v>8</v>
      </c>
      <c r="Q1299" s="358">
        <v>0</v>
      </c>
      <c r="R1299" s="358">
        <v>0</v>
      </c>
      <c r="S1299" s="358">
        <v>0</v>
      </c>
      <c r="T1299" s="35">
        <f>COUNTIF(M1299:S1299,"&gt;0")</f>
        <v>3</v>
      </c>
      <c r="V1299">
        <f t="shared" si="60"/>
        <v>1</v>
      </c>
      <c r="W1299" s="35">
        <f t="shared" si="61"/>
        <v>1</v>
      </c>
      <c r="X1299">
        <f t="shared" si="62"/>
        <v>1</v>
      </c>
    </row>
    <row r="1300" spans="1:24" ht="15.75" x14ac:dyDescent="0.25">
      <c r="A1300" t="str">
        <f>B1300&amp;" "&amp;C1300</f>
        <v>Oscar Fantenberg</v>
      </c>
      <c r="B1300" t="str">
        <f>RIGHT(D1300,(LEN(D1300)-1)-SEARCH(",",D1300,1))</f>
        <v>Oscar</v>
      </c>
      <c r="C1300" t="str">
        <f>LEFT(D1300,SEARCH(",",D1300,1)-1)</f>
        <v>Fantenberg</v>
      </c>
      <c r="D1300" s="39" t="s">
        <v>2387</v>
      </c>
      <c r="E1300" s="30" t="s">
        <v>34</v>
      </c>
      <c r="F1300" s="35">
        <v>0</v>
      </c>
      <c r="G1300" s="35" t="s">
        <v>2617</v>
      </c>
      <c r="H1300" s="35" t="s">
        <v>2612</v>
      </c>
      <c r="I1300" s="35">
        <v>27</v>
      </c>
      <c r="J1300" s="35">
        <f>VALUE(COUNTIF(Validation!$A$2:$H$47,D1300))</f>
        <v>0</v>
      </c>
      <c r="K1300" s="361">
        <f>IF(OR(M1300="RFA",M1300="UFA",M1300="",M1300=0),0,M1300)</f>
        <v>850000</v>
      </c>
      <c r="L1300" s="361">
        <f>IF(OR(N1300="RFA",N1300="UFA",N1300="",N1300=0),0,N1300)</f>
        <v>0</v>
      </c>
      <c r="M1300" s="358">
        <v>850000</v>
      </c>
      <c r="N1300" s="358" t="s">
        <v>7</v>
      </c>
      <c r="O1300" s="358">
        <v>0</v>
      </c>
      <c r="P1300" s="358">
        <v>0</v>
      </c>
      <c r="Q1300" s="358">
        <v>0</v>
      </c>
      <c r="R1300" s="358">
        <v>0</v>
      </c>
      <c r="S1300" s="358">
        <v>0</v>
      </c>
      <c r="T1300" s="35">
        <f>COUNTIF(M1300:S1300,"&gt;0")</f>
        <v>1</v>
      </c>
      <c r="V1300">
        <f t="shared" si="60"/>
        <v>1</v>
      </c>
      <c r="W1300" s="35">
        <f t="shared" si="61"/>
        <v>0</v>
      </c>
      <c r="X1300">
        <f t="shared" si="62"/>
        <v>0</v>
      </c>
    </row>
    <row r="1301" spans="1:24" ht="15.75" x14ac:dyDescent="0.25">
      <c r="A1301" t="str">
        <f>B1301&amp;" "&amp;C1301</f>
        <v>Mitch Eliot</v>
      </c>
      <c r="B1301" t="str">
        <f>RIGHT(D1301,(LEN(D1301)-1)-SEARCH(",",D1301,1))</f>
        <v>Mitch</v>
      </c>
      <c r="C1301" t="str">
        <f>LEFT(D1301,SEARCH(",",D1301,1)-1)</f>
        <v>Eliot</v>
      </c>
      <c r="D1301" s="39" t="s">
        <v>2749</v>
      </c>
      <c r="E1301" s="30" t="s">
        <v>34</v>
      </c>
      <c r="F1301" s="35" t="s">
        <v>395</v>
      </c>
      <c r="G1301" s="35" t="s">
        <v>2617</v>
      </c>
      <c r="H1301" s="35" t="s">
        <v>2619</v>
      </c>
      <c r="I1301" s="35">
        <v>21</v>
      </c>
      <c r="J1301" s="35">
        <f>VALUE(COUNTIF(Validation!$A$2:$H$47,D1301))</f>
        <v>0</v>
      </c>
      <c r="K1301" s="361">
        <f>IF(OR(M1301="RFA",M1301="UFA",M1301="",M1301=0),0,M1301)</f>
        <v>850000</v>
      </c>
      <c r="L1301" s="361">
        <f>IF(OR(N1301="RFA",N1301="UFA",N1301="",N1301=0),0,N1301)</f>
        <v>850000</v>
      </c>
      <c r="M1301" s="358">
        <v>850000</v>
      </c>
      <c r="N1301" s="358">
        <v>850000</v>
      </c>
      <c r="O1301" s="358" t="s">
        <v>8</v>
      </c>
      <c r="P1301" s="358">
        <v>0</v>
      </c>
      <c r="Q1301" s="358">
        <v>0</v>
      </c>
      <c r="R1301" s="358">
        <v>0</v>
      </c>
      <c r="S1301" s="358">
        <v>0</v>
      </c>
      <c r="T1301" s="35">
        <f>COUNTIF(M1301:S1301,"&gt;0")</f>
        <v>2</v>
      </c>
      <c r="V1301">
        <f t="shared" si="60"/>
        <v>1</v>
      </c>
      <c r="W1301" s="35">
        <f t="shared" si="61"/>
        <v>1</v>
      </c>
      <c r="X1301">
        <f t="shared" si="62"/>
        <v>1</v>
      </c>
    </row>
    <row r="1302" spans="1:24" ht="15.75" x14ac:dyDescent="0.25">
      <c r="A1302" t="str">
        <f>B1302&amp;" "&amp;C1302</f>
        <v>Alex Biega</v>
      </c>
      <c r="B1302" t="str">
        <f>RIGHT(D1302,(LEN(D1302)-1)-SEARCH(",",D1302,1))</f>
        <v>Alex</v>
      </c>
      <c r="C1302" t="str">
        <f>LEFT(D1302,SEARCH(",",D1302,1)-1)</f>
        <v>Biega</v>
      </c>
      <c r="D1302" s="39" t="s">
        <v>2447</v>
      </c>
      <c r="E1302" s="30" t="s">
        <v>34</v>
      </c>
      <c r="F1302" s="35">
        <v>0</v>
      </c>
      <c r="G1302" s="35" t="s">
        <v>2617</v>
      </c>
      <c r="H1302" s="35" t="s">
        <v>2612</v>
      </c>
      <c r="I1302" s="35">
        <v>31</v>
      </c>
      <c r="J1302" s="35">
        <f>VALUE(COUNTIF(Validation!$A$2:$H$47,D1302))</f>
        <v>0</v>
      </c>
      <c r="K1302" s="361">
        <f>IF(OR(M1302="RFA",M1302="UFA",M1302="",M1302=0),0,M1302)</f>
        <v>825000</v>
      </c>
      <c r="L1302" s="361">
        <f>IF(OR(N1302="RFA",N1302="UFA",N1302="",N1302=0),0,N1302)</f>
        <v>0</v>
      </c>
      <c r="M1302" s="358">
        <v>825000</v>
      </c>
      <c r="N1302" s="358" t="s">
        <v>7</v>
      </c>
      <c r="O1302" s="358">
        <v>0</v>
      </c>
      <c r="P1302" s="358">
        <v>0</v>
      </c>
      <c r="Q1302" s="358">
        <v>0</v>
      </c>
      <c r="R1302" s="358">
        <v>0</v>
      </c>
      <c r="S1302" s="358">
        <v>0</v>
      </c>
      <c r="T1302" s="35">
        <f>COUNTIF(M1302:S1302,"&gt;0")</f>
        <v>1</v>
      </c>
      <c r="V1302">
        <f t="shared" si="60"/>
        <v>1</v>
      </c>
      <c r="W1302" s="35">
        <f t="shared" si="61"/>
        <v>0</v>
      </c>
      <c r="X1302">
        <f t="shared" si="62"/>
        <v>0</v>
      </c>
    </row>
    <row r="1303" spans="1:24" ht="15.75" x14ac:dyDescent="0.25">
      <c r="A1303" t="str">
        <f>B1303&amp;" "&amp;C1303</f>
        <v>Jalen Chatfield</v>
      </c>
      <c r="B1303" t="str">
        <f>RIGHT(D1303,(LEN(D1303)-1)-SEARCH(",",D1303,1))</f>
        <v>Jalen</v>
      </c>
      <c r="C1303" t="str">
        <f>LEFT(D1303,SEARCH(",",D1303,1)-1)</f>
        <v>Chatfield</v>
      </c>
      <c r="D1303" s="39" t="s">
        <v>2462</v>
      </c>
      <c r="E1303" s="30" t="s">
        <v>34</v>
      </c>
      <c r="F1303" s="35" t="s">
        <v>395</v>
      </c>
      <c r="G1303" s="35" t="s">
        <v>82</v>
      </c>
      <c r="H1303" s="35" t="s">
        <v>2619</v>
      </c>
      <c r="I1303" s="35">
        <v>23</v>
      </c>
      <c r="J1303" s="35">
        <f>VALUE(COUNTIF(Validation!$A$2:$H$47,D1303))</f>
        <v>0</v>
      </c>
      <c r="K1303" s="361">
        <f>IF(OR(M1303="RFA",M1303="UFA",M1303="",M1303=0),0,M1303)</f>
        <v>765000</v>
      </c>
      <c r="L1303" s="361">
        <f>IF(OR(N1303="RFA",N1303="UFA",N1303="",N1303=0),0,N1303)</f>
        <v>0</v>
      </c>
      <c r="M1303" s="358">
        <v>765000</v>
      </c>
      <c r="N1303" s="358" t="s">
        <v>8</v>
      </c>
      <c r="O1303" s="358">
        <v>0</v>
      </c>
      <c r="P1303" s="358">
        <v>0</v>
      </c>
      <c r="Q1303" s="358">
        <v>0</v>
      </c>
      <c r="R1303" s="358">
        <v>0</v>
      </c>
      <c r="S1303" s="358">
        <v>0</v>
      </c>
      <c r="T1303" s="35">
        <f>COUNTIF(M1303:S1303,"&gt;0")</f>
        <v>1</v>
      </c>
      <c r="V1303">
        <f t="shared" si="60"/>
        <v>1</v>
      </c>
      <c r="W1303" s="35">
        <f t="shared" si="61"/>
        <v>1</v>
      </c>
      <c r="X1303">
        <f t="shared" si="62"/>
        <v>0</v>
      </c>
    </row>
    <row r="1304" spans="1:24" ht="15.75" x14ac:dyDescent="0.25">
      <c r="A1304" t="str">
        <f>B1304&amp;" "&amp;C1304</f>
        <v>Tyler Graovac</v>
      </c>
      <c r="B1304" t="str">
        <f>RIGHT(D1304,(LEN(D1304)-1)-SEARCH(",",D1304,1))</f>
        <v>Tyler</v>
      </c>
      <c r="C1304" t="str">
        <f>LEFT(D1304,SEARCH(",",D1304,1)-1)</f>
        <v>Graovac</v>
      </c>
      <c r="D1304" s="39" t="s">
        <v>2311</v>
      </c>
      <c r="E1304" s="30" t="s">
        <v>34</v>
      </c>
      <c r="F1304" s="35">
        <v>0</v>
      </c>
      <c r="G1304" s="35" t="s">
        <v>73</v>
      </c>
      <c r="H1304" s="35" t="s">
        <v>2619</v>
      </c>
      <c r="I1304" s="35">
        <v>26</v>
      </c>
      <c r="J1304" s="35">
        <f>VALUE(COUNTIF(Validation!$A$2:$H$47,D1304))</f>
        <v>0</v>
      </c>
      <c r="K1304" s="361">
        <f>IF(OR(M1304="RFA",M1304="UFA",M1304="",M1304=0),0,M1304)</f>
        <v>700000</v>
      </c>
      <c r="L1304" s="361">
        <f>IF(OR(N1304="RFA",N1304="UFA",N1304="",N1304=0),0,N1304)</f>
        <v>0</v>
      </c>
      <c r="M1304" s="358">
        <v>700000</v>
      </c>
      <c r="N1304" s="358" t="s">
        <v>7</v>
      </c>
      <c r="O1304" s="358">
        <v>0</v>
      </c>
      <c r="P1304" s="358">
        <v>0</v>
      </c>
      <c r="Q1304" s="358">
        <v>0</v>
      </c>
      <c r="R1304" s="358">
        <v>0</v>
      </c>
      <c r="S1304" s="358">
        <v>0</v>
      </c>
      <c r="T1304" s="35">
        <f>COUNTIF(M1304:S1304,"&gt;0")</f>
        <v>1</v>
      </c>
      <c r="V1304">
        <f t="shared" si="60"/>
        <v>1</v>
      </c>
      <c r="W1304" s="35">
        <f t="shared" si="61"/>
        <v>0</v>
      </c>
      <c r="X1304">
        <f t="shared" si="62"/>
        <v>0</v>
      </c>
    </row>
    <row r="1305" spans="1:24" ht="15.75" x14ac:dyDescent="0.25">
      <c r="A1305" t="str">
        <f>B1305&amp;" "&amp;C1305</f>
        <v>Zane McIntyre</v>
      </c>
      <c r="B1305" t="str">
        <f>RIGHT(D1305,(LEN(D1305)-1)-SEARCH(",",D1305,1))</f>
        <v>Zane</v>
      </c>
      <c r="C1305" t="str">
        <f>LEFT(D1305,SEARCH(",",D1305,1)-1)</f>
        <v>McIntyre</v>
      </c>
      <c r="D1305" s="39" t="s">
        <v>1392</v>
      </c>
      <c r="E1305" s="30" t="s">
        <v>34</v>
      </c>
      <c r="F1305" s="35">
        <v>0</v>
      </c>
      <c r="G1305" s="9" t="s">
        <v>128</v>
      </c>
      <c r="H1305" s="9" t="s">
        <v>2619</v>
      </c>
      <c r="I1305" s="9">
        <v>26</v>
      </c>
      <c r="J1305" s="35">
        <f>VALUE(COUNTIF(Validation!$A$2:$H$47,D1305))</f>
        <v>0</v>
      </c>
      <c r="K1305" s="361">
        <f>IF(OR(M1305="RFA",M1305="UFA",M1305="",M1305=0),0,M1305)</f>
        <v>700000</v>
      </c>
      <c r="L1305" s="361">
        <f>IF(OR(N1305="RFA",N1305="UFA",N1305="",N1305=0),0,N1305)</f>
        <v>0</v>
      </c>
      <c r="M1305" s="358">
        <v>700000</v>
      </c>
      <c r="N1305" s="358" t="s">
        <v>7</v>
      </c>
      <c r="O1305" s="358">
        <v>0</v>
      </c>
      <c r="P1305" s="358">
        <v>0</v>
      </c>
      <c r="Q1305" s="358">
        <v>0</v>
      </c>
      <c r="R1305" s="358">
        <v>0</v>
      </c>
      <c r="S1305" s="358">
        <v>0</v>
      </c>
      <c r="T1305" s="35">
        <f>COUNTIF(M1305:S1305,"&gt;0")</f>
        <v>1</v>
      </c>
      <c r="V1305">
        <f t="shared" si="60"/>
        <v>1</v>
      </c>
      <c r="W1305" s="35">
        <f t="shared" si="61"/>
        <v>0</v>
      </c>
      <c r="X1305">
        <f t="shared" si="62"/>
        <v>0</v>
      </c>
    </row>
    <row r="1306" spans="1:24" ht="15.75" x14ac:dyDescent="0.25">
      <c r="A1306" t="str">
        <f>B1306&amp;" "&amp;C1306</f>
        <v>Ashton Sautner</v>
      </c>
      <c r="B1306" t="str">
        <f>RIGHT(D1306,(LEN(D1306)-1)-SEARCH(",",D1306,1))</f>
        <v>Ashton</v>
      </c>
      <c r="C1306" t="str">
        <f>LEFT(D1306,SEARCH(",",D1306,1)-1)</f>
        <v>Sautner</v>
      </c>
      <c r="D1306" s="39" t="s">
        <v>2467</v>
      </c>
      <c r="E1306" s="30" t="s">
        <v>34</v>
      </c>
      <c r="F1306" s="35">
        <v>0</v>
      </c>
      <c r="G1306" s="35" t="s">
        <v>2618</v>
      </c>
      <c r="H1306" s="35" t="s">
        <v>2612</v>
      </c>
      <c r="I1306" s="35">
        <v>25</v>
      </c>
      <c r="J1306" s="35">
        <f>VALUE(COUNTIF(Validation!$A$2:$H$47,D1306))</f>
        <v>0</v>
      </c>
      <c r="K1306" s="361">
        <f>IF(OR(M1306="RFA",M1306="UFA",M1306="",M1306=0),0,M1306)</f>
        <v>675000</v>
      </c>
      <c r="L1306" s="361">
        <f>IF(OR(N1306="RFA",N1306="UFA",N1306="",N1306=0),0,N1306)</f>
        <v>0</v>
      </c>
      <c r="M1306" s="358">
        <v>675000</v>
      </c>
      <c r="N1306" s="358" t="s">
        <v>8</v>
      </c>
      <c r="O1306" s="358">
        <v>0</v>
      </c>
      <c r="P1306" s="358">
        <v>0</v>
      </c>
      <c r="Q1306" s="358">
        <v>0</v>
      </c>
      <c r="R1306" s="358">
        <v>0</v>
      </c>
      <c r="S1306" s="358">
        <v>0</v>
      </c>
      <c r="T1306" s="35">
        <f>COUNTIF(M1306:S1306,"&gt;0")</f>
        <v>1</v>
      </c>
      <c r="V1306">
        <f t="shared" si="60"/>
        <v>1</v>
      </c>
      <c r="W1306" s="35">
        <f t="shared" si="61"/>
        <v>0</v>
      </c>
      <c r="X1306">
        <f t="shared" si="62"/>
        <v>0</v>
      </c>
    </row>
    <row r="1307" spans="1:24" ht="15.75" x14ac:dyDescent="0.25">
      <c r="A1307" t="str">
        <f>B1307&amp;" "&amp;C1307</f>
        <v>Richard Bachman</v>
      </c>
      <c r="B1307" t="str">
        <f>RIGHT(D1307,(LEN(D1307)-1)-SEARCH(",",D1307,1))</f>
        <v>Richard</v>
      </c>
      <c r="C1307" t="str">
        <f>LEFT(D1307,SEARCH(",",D1307,1)-1)</f>
        <v>Bachman</v>
      </c>
      <c r="D1307" s="39" t="s">
        <v>2468</v>
      </c>
      <c r="E1307" s="30" t="s">
        <v>34</v>
      </c>
      <c r="F1307" s="35">
        <v>0</v>
      </c>
      <c r="G1307" s="35" t="s">
        <v>128</v>
      </c>
      <c r="H1307" s="35" t="s">
        <v>2619</v>
      </c>
      <c r="I1307" s="35">
        <v>31</v>
      </c>
      <c r="J1307" s="35">
        <f>VALUE(COUNTIF(Validation!$A$2:$H$47,D1307))</f>
        <v>0</v>
      </c>
      <c r="K1307" s="361">
        <f>IF(OR(M1307="RFA",M1307="UFA",M1307="",M1307=0),0,M1307)</f>
        <v>675000</v>
      </c>
      <c r="L1307" s="361">
        <f>IF(OR(N1307="RFA",N1307="UFA",N1307="",N1307=0),0,N1307)</f>
        <v>0</v>
      </c>
      <c r="M1307" s="358">
        <v>675000</v>
      </c>
      <c r="N1307" s="358" t="s">
        <v>7</v>
      </c>
      <c r="O1307" s="358">
        <v>0</v>
      </c>
      <c r="P1307" s="358">
        <v>0</v>
      </c>
      <c r="Q1307" s="358">
        <v>0</v>
      </c>
      <c r="R1307" s="358">
        <v>0</v>
      </c>
      <c r="S1307" s="358">
        <v>0</v>
      </c>
      <c r="T1307" s="35">
        <f>COUNTIF(M1307:S1307,"&gt;0")</f>
        <v>1</v>
      </c>
      <c r="V1307">
        <f t="shared" si="60"/>
        <v>1</v>
      </c>
      <c r="W1307" s="35">
        <f t="shared" si="61"/>
        <v>0</v>
      </c>
      <c r="X1307">
        <f t="shared" si="62"/>
        <v>0</v>
      </c>
    </row>
    <row r="1308" spans="1:24" ht="15.75" x14ac:dyDescent="0.25">
      <c r="A1308" t="str">
        <f>B1308&amp;" "&amp;C1308</f>
        <v>Josh Leivo</v>
      </c>
      <c r="B1308" t="str">
        <f>RIGHT(D1308,(LEN(D1308)-1)-SEARCH(",",D1308,1))</f>
        <v>Josh</v>
      </c>
      <c r="C1308" t="str">
        <f>LEFT(D1308,SEARCH(",",D1308,1)-1)</f>
        <v>Leivo</v>
      </c>
      <c r="D1308" s="39" t="s">
        <v>1620</v>
      </c>
      <c r="E1308" s="30" t="s">
        <v>34</v>
      </c>
      <c r="F1308" s="35">
        <v>0</v>
      </c>
      <c r="G1308" s="9" t="s">
        <v>2613</v>
      </c>
      <c r="H1308" s="9" t="s">
        <v>2612</v>
      </c>
      <c r="I1308" s="9">
        <v>26</v>
      </c>
      <c r="J1308" s="35">
        <f>VALUE(COUNTIF(Validation!$A$2:$H$47,D1308))</f>
        <v>0</v>
      </c>
      <c r="K1308" s="361">
        <f>IF(OR(M1308="RFA",M1308="UFA",M1308="",M1308=0),0,M1308)</f>
        <v>0</v>
      </c>
      <c r="L1308" s="361">
        <f>IF(OR(N1308="RFA",N1308="UFA",N1308="",N1308=0),0,N1308)</f>
        <v>0</v>
      </c>
      <c r="M1308" s="358" t="s">
        <v>8</v>
      </c>
      <c r="N1308" s="358">
        <v>0</v>
      </c>
      <c r="O1308" s="358">
        <v>0</v>
      </c>
      <c r="P1308" s="358">
        <v>0</v>
      </c>
      <c r="Q1308" s="358">
        <v>0</v>
      </c>
      <c r="R1308" s="358">
        <v>0</v>
      </c>
      <c r="S1308" s="358">
        <v>0</v>
      </c>
      <c r="T1308" s="35">
        <f>COUNTIF(M1308:S1308,"&gt;0")</f>
        <v>0</v>
      </c>
      <c r="V1308">
        <f t="shared" si="60"/>
        <v>1</v>
      </c>
      <c r="W1308" s="35">
        <f t="shared" si="61"/>
        <v>0</v>
      </c>
      <c r="X1308">
        <f t="shared" si="62"/>
        <v>1</v>
      </c>
    </row>
    <row r="1309" spans="1:24" ht="15.75" x14ac:dyDescent="0.25">
      <c r="A1309" t="str">
        <f>B1309&amp;" "&amp;C1309</f>
        <v>Nikolay Goldobin</v>
      </c>
      <c r="B1309" t="str">
        <f>RIGHT(D1309,(LEN(D1309)-1)-SEARCH(",",D1309,1))</f>
        <v>Nikolay</v>
      </c>
      <c r="C1309" t="str">
        <f>LEFT(D1309,SEARCH(",",D1309,1)-1)</f>
        <v>Goldobin</v>
      </c>
      <c r="D1309" s="39" t="s">
        <v>2455</v>
      </c>
      <c r="E1309" s="30" t="s">
        <v>34</v>
      </c>
      <c r="F1309" s="35">
        <v>0</v>
      </c>
      <c r="G1309" s="9" t="s">
        <v>2613</v>
      </c>
      <c r="H1309" s="9" t="s">
        <v>2612</v>
      </c>
      <c r="I1309" s="9">
        <v>23</v>
      </c>
      <c r="J1309" s="35">
        <f>VALUE(COUNTIF(Validation!$A$2:$H$47,D1309))</f>
        <v>0</v>
      </c>
      <c r="K1309" s="361">
        <f>IF(OR(M1309="RFA",M1309="UFA",M1309="",M1309=0),0,M1309)</f>
        <v>0</v>
      </c>
      <c r="L1309" s="361">
        <f>IF(OR(N1309="RFA",N1309="UFA",N1309="",N1309=0),0,N1309)</f>
        <v>0</v>
      </c>
      <c r="M1309" s="358" t="s">
        <v>8</v>
      </c>
      <c r="N1309" s="358">
        <v>0</v>
      </c>
      <c r="O1309" s="358">
        <v>0</v>
      </c>
      <c r="P1309" s="358">
        <v>0</v>
      </c>
      <c r="Q1309" s="358">
        <v>0</v>
      </c>
      <c r="R1309" s="358">
        <v>0</v>
      </c>
      <c r="S1309" s="358">
        <v>0</v>
      </c>
      <c r="T1309" s="35">
        <f>COUNTIF(M1309:S1309,"&gt;0")</f>
        <v>0</v>
      </c>
      <c r="V1309">
        <f t="shared" si="60"/>
        <v>1</v>
      </c>
      <c r="W1309" s="35">
        <f t="shared" si="61"/>
        <v>0</v>
      </c>
      <c r="X1309">
        <f t="shared" si="62"/>
        <v>1</v>
      </c>
    </row>
    <row r="1310" spans="1:24" ht="15.75" x14ac:dyDescent="0.25">
      <c r="A1310" t="str">
        <f>B1310&amp;" "&amp;C1310</f>
        <v>Brock Boeser</v>
      </c>
      <c r="B1310" t="str">
        <f>RIGHT(D1310,(LEN(D1310)-1)-SEARCH(",",D1310,1))</f>
        <v>Brock</v>
      </c>
      <c r="C1310" t="str">
        <f>LEFT(D1310,SEARCH(",",D1310,1)-1)</f>
        <v>Boeser</v>
      </c>
      <c r="D1310" s="39" t="s">
        <v>2438</v>
      </c>
      <c r="E1310" s="30" t="s">
        <v>34</v>
      </c>
      <c r="F1310" s="35">
        <v>0</v>
      </c>
      <c r="G1310" s="35" t="s">
        <v>2611</v>
      </c>
      <c r="H1310" s="35" t="s">
        <v>2612</v>
      </c>
      <c r="I1310" s="35">
        <v>22</v>
      </c>
      <c r="J1310" s="35">
        <f>VALUE(COUNTIF(Validation!$A$2:$H$47,D1310))</f>
        <v>0</v>
      </c>
      <c r="K1310" s="361">
        <f>IF(OR(M1310="RFA",M1310="UFA",M1310="",M1310=0),0,M1310)</f>
        <v>0</v>
      </c>
      <c r="L1310" s="361">
        <f>IF(OR(N1310="RFA",N1310="UFA",N1310="",N1310=0),0,N1310)</f>
        <v>0</v>
      </c>
      <c r="M1310" s="358" t="s">
        <v>8</v>
      </c>
      <c r="N1310" s="358">
        <v>0</v>
      </c>
      <c r="O1310" s="358">
        <v>0</v>
      </c>
      <c r="P1310" s="358">
        <v>0</v>
      </c>
      <c r="Q1310" s="358">
        <v>0</v>
      </c>
      <c r="R1310" s="358">
        <v>0</v>
      </c>
      <c r="S1310" s="358">
        <v>0</v>
      </c>
      <c r="T1310" s="35">
        <f>COUNTIF(M1310:S1310,"&gt;0")</f>
        <v>0</v>
      </c>
      <c r="V1310">
        <f t="shared" si="60"/>
        <v>1</v>
      </c>
      <c r="W1310" s="35">
        <f t="shared" si="61"/>
        <v>0</v>
      </c>
      <c r="X1310">
        <f t="shared" si="62"/>
        <v>1</v>
      </c>
    </row>
    <row r="1311" spans="1:24" ht="15.75" x14ac:dyDescent="0.25">
      <c r="A1311" t="str">
        <f>B1311&amp;" "&amp;C1311</f>
        <v>Josh Teves</v>
      </c>
      <c r="B1311" t="str">
        <f>RIGHT(D1311,(LEN(D1311)-1)-SEARCH(",",D1311,1))</f>
        <v>Josh</v>
      </c>
      <c r="C1311" t="str">
        <f>LEFT(D1311,SEARCH(",",D1311,1)-1)</f>
        <v>Teves</v>
      </c>
      <c r="D1311" s="39" t="s">
        <v>2746</v>
      </c>
      <c r="E1311" s="30" t="s">
        <v>34</v>
      </c>
      <c r="F1311" s="35">
        <v>0</v>
      </c>
      <c r="G1311" s="35" t="s">
        <v>2618</v>
      </c>
      <c r="H1311" s="35" t="s">
        <v>2612</v>
      </c>
      <c r="I1311" s="35">
        <v>24</v>
      </c>
      <c r="J1311" s="35">
        <f>VALUE(COUNTIF(Validation!$A$2:$H$47,D1311))</f>
        <v>0</v>
      </c>
      <c r="K1311" s="361">
        <f>IF(OR(M1311="RFA",M1311="UFA",M1311="",M1311=0),0,M1311)</f>
        <v>0</v>
      </c>
      <c r="L1311" s="361">
        <f>IF(OR(N1311="RFA",N1311="UFA",N1311="",N1311=0),0,N1311)</f>
        <v>0</v>
      </c>
      <c r="M1311" s="358" t="s">
        <v>8</v>
      </c>
      <c r="N1311" s="358">
        <v>0</v>
      </c>
      <c r="O1311" s="358">
        <v>0</v>
      </c>
      <c r="P1311" s="358">
        <v>0</v>
      </c>
      <c r="Q1311" s="358">
        <v>0</v>
      </c>
      <c r="R1311" s="358">
        <v>0</v>
      </c>
      <c r="S1311" s="358">
        <v>0</v>
      </c>
      <c r="T1311" s="35">
        <f>COUNTIF(M1311:S1311,"&gt;0")</f>
        <v>0</v>
      </c>
      <c r="V1311">
        <f t="shared" si="60"/>
        <v>1</v>
      </c>
      <c r="W1311" s="35">
        <f t="shared" si="61"/>
        <v>0</v>
      </c>
      <c r="X1311">
        <f t="shared" si="62"/>
        <v>1</v>
      </c>
    </row>
    <row r="1312" spans="1:24" ht="15.75" x14ac:dyDescent="0.25">
      <c r="A1312" t="str">
        <f>B1312&amp;" "&amp;C1312</f>
        <v>Brogan Rafferty</v>
      </c>
      <c r="B1312" t="str">
        <f>RIGHT(D1312,(LEN(D1312)-1)-SEARCH(",",D1312,1))</f>
        <v>Brogan</v>
      </c>
      <c r="C1312" t="str">
        <f>LEFT(D1312,SEARCH(",",D1312,1)-1)</f>
        <v>Rafferty</v>
      </c>
      <c r="D1312" s="39" t="s">
        <v>2747</v>
      </c>
      <c r="E1312" s="30" t="s">
        <v>34</v>
      </c>
      <c r="F1312" s="35">
        <v>0</v>
      </c>
      <c r="G1312" s="35" t="s">
        <v>2617</v>
      </c>
      <c r="H1312" s="35" t="s">
        <v>2612</v>
      </c>
      <c r="I1312" s="35">
        <v>24</v>
      </c>
      <c r="J1312" s="35">
        <f>VALUE(COUNTIF(Validation!$A$2:$H$47,D1312))</f>
        <v>0</v>
      </c>
      <c r="K1312" s="361">
        <f>IF(OR(M1312="RFA",M1312="UFA",M1312="",M1312=0),0,M1312)</f>
        <v>0</v>
      </c>
      <c r="L1312" s="361">
        <f>IF(OR(N1312="RFA",N1312="UFA",N1312="",N1312=0),0,N1312)</f>
        <v>0</v>
      </c>
      <c r="M1312" s="358" t="s">
        <v>8</v>
      </c>
      <c r="N1312" s="358">
        <v>0</v>
      </c>
      <c r="O1312" s="358">
        <v>0</v>
      </c>
      <c r="P1312" s="358">
        <v>0</v>
      </c>
      <c r="Q1312" s="358">
        <v>0</v>
      </c>
      <c r="R1312" s="358">
        <v>0</v>
      </c>
      <c r="S1312" s="358">
        <v>0</v>
      </c>
      <c r="T1312" s="35">
        <f>COUNTIF(M1312:S1312,"&gt;0")</f>
        <v>0</v>
      </c>
      <c r="V1312">
        <f t="shared" si="60"/>
        <v>1</v>
      </c>
      <c r="W1312" s="35">
        <f t="shared" si="61"/>
        <v>0</v>
      </c>
      <c r="X1312">
        <f t="shared" si="62"/>
        <v>1</v>
      </c>
    </row>
    <row r="1313" spans="1:24" ht="15.75" x14ac:dyDescent="0.25">
      <c r="A1313" t="str">
        <f>B1313&amp;" "&amp;C1313</f>
        <v>Francis Perron</v>
      </c>
      <c r="B1313" t="str">
        <f>RIGHT(D1313,(LEN(D1313)-1)-SEARCH(",",D1313,1))</f>
        <v>Francis</v>
      </c>
      <c r="C1313" t="str">
        <f>LEFT(D1313,SEARCH(",",D1313,1)-1)</f>
        <v>Perron</v>
      </c>
      <c r="D1313" s="39" t="s">
        <v>2425</v>
      </c>
      <c r="E1313" s="30" t="s">
        <v>34</v>
      </c>
      <c r="F1313" s="35">
        <v>0</v>
      </c>
      <c r="G1313" s="35" t="s">
        <v>2613</v>
      </c>
      <c r="H1313" s="35" t="s">
        <v>2619</v>
      </c>
      <c r="I1313" s="35">
        <v>23</v>
      </c>
      <c r="J1313" s="35">
        <f>VALUE(COUNTIF(Validation!$A$2:$H$47,D1313))</f>
        <v>0</v>
      </c>
      <c r="K1313" s="361">
        <f>IF(OR(M1313="RFA",M1313="UFA",M1313="",M1313=0),0,M1313)</f>
        <v>0</v>
      </c>
      <c r="L1313" s="361">
        <f>IF(OR(N1313="RFA",N1313="UFA",N1313="",N1313=0),0,N1313)</f>
        <v>0</v>
      </c>
      <c r="M1313" s="358" t="s">
        <v>8</v>
      </c>
      <c r="N1313" s="358">
        <v>0</v>
      </c>
      <c r="O1313" s="358">
        <v>0</v>
      </c>
      <c r="P1313" s="358">
        <v>0</v>
      </c>
      <c r="Q1313" s="358">
        <v>0</v>
      </c>
      <c r="R1313" s="358">
        <v>0</v>
      </c>
      <c r="S1313" s="358">
        <v>0</v>
      </c>
      <c r="T1313" s="35">
        <f>COUNTIF(M1313:S1313,"&gt;0")</f>
        <v>0</v>
      </c>
      <c r="V1313">
        <f t="shared" si="60"/>
        <v>1</v>
      </c>
      <c r="W1313" s="35">
        <f t="shared" si="61"/>
        <v>0</v>
      </c>
      <c r="X1313">
        <f t="shared" si="62"/>
        <v>1</v>
      </c>
    </row>
    <row r="1314" spans="1:24" ht="15.75" x14ac:dyDescent="0.25">
      <c r="A1314" t="str">
        <f>B1314&amp;" "&amp;C1314</f>
        <v>Reid Boucher</v>
      </c>
      <c r="B1314" t="str">
        <f>RIGHT(D1314,(LEN(D1314)-1)-SEARCH(",",D1314,1))</f>
        <v>Reid</v>
      </c>
      <c r="C1314" t="str">
        <f>LEFT(D1314,SEARCH(",",D1314,1)-1)</f>
        <v>Boucher</v>
      </c>
      <c r="D1314" s="39" t="s">
        <v>2464</v>
      </c>
      <c r="E1314" s="30" t="s">
        <v>34</v>
      </c>
      <c r="F1314" s="35">
        <v>0</v>
      </c>
      <c r="G1314" s="35" t="s">
        <v>2613</v>
      </c>
      <c r="H1314" s="35" t="s">
        <v>2619</v>
      </c>
      <c r="I1314" s="35">
        <v>25</v>
      </c>
      <c r="J1314" s="35">
        <f>VALUE(COUNTIF(Validation!$A$2:$H$47,D1314))</f>
        <v>0</v>
      </c>
      <c r="K1314" s="361">
        <f>IF(OR(M1314="RFA",M1314="UFA",M1314="",M1314=0),0,M1314)</f>
        <v>0</v>
      </c>
      <c r="L1314" s="361">
        <f>IF(OR(N1314="RFA",N1314="UFA",N1314="",N1314=0),0,N1314)</f>
        <v>0</v>
      </c>
      <c r="M1314" s="358" t="s">
        <v>8</v>
      </c>
      <c r="N1314" s="358">
        <v>0</v>
      </c>
      <c r="O1314" s="358">
        <v>0</v>
      </c>
      <c r="P1314" s="358">
        <v>0</v>
      </c>
      <c r="Q1314" s="358">
        <v>0</v>
      </c>
      <c r="R1314" s="358">
        <v>0</v>
      </c>
      <c r="S1314" s="358">
        <v>0</v>
      </c>
      <c r="T1314" s="35">
        <f>COUNTIF(M1314:S1314,"&gt;0")</f>
        <v>0</v>
      </c>
      <c r="V1314">
        <f t="shared" si="60"/>
        <v>1</v>
      </c>
      <c r="W1314" s="35">
        <f t="shared" si="61"/>
        <v>0</v>
      </c>
      <c r="X1314">
        <f t="shared" si="62"/>
        <v>1</v>
      </c>
    </row>
    <row r="1315" spans="1:24" ht="15.75" x14ac:dyDescent="0.25">
      <c r="A1315" t="str">
        <f>B1315&amp;" "&amp;C1315</f>
        <v>Mark Stone</v>
      </c>
      <c r="B1315" t="str">
        <f>RIGHT(D1315,(LEN(D1315)-1)-SEARCH(",",D1315,1))</f>
        <v>Mark</v>
      </c>
      <c r="C1315" t="str">
        <f>LEFT(D1315,SEARCH(",",D1315,1)-1)</f>
        <v>Stone</v>
      </c>
      <c r="D1315" s="39" t="s">
        <v>1539</v>
      </c>
      <c r="E1315" s="30" t="s">
        <v>136</v>
      </c>
      <c r="F1315" s="35" t="s">
        <v>429</v>
      </c>
      <c r="G1315" s="35" t="s">
        <v>2611</v>
      </c>
      <c r="H1315" s="35" t="s">
        <v>2612</v>
      </c>
      <c r="I1315" s="35">
        <v>27</v>
      </c>
      <c r="J1315" s="35">
        <f>VALUE(COUNTIF(Validation!$A$2:$H$47,D1315))</f>
        <v>0</v>
      </c>
      <c r="K1315" s="361">
        <f>IF(OR(M1315="RFA",M1315="UFA",M1315="",M1315=0),0,M1315)</f>
        <v>9500000</v>
      </c>
      <c r="L1315" s="361">
        <f>IF(OR(N1315="RFA",N1315="UFA",N1315="",N1315=0),0,N1315)</f>
        <v>9500000</v>
      </c>
      <c r="M1315" s="358">
        <v>9500000</v>
      </c>
      <c r="N1315" s="358">
        <v>9500000</v>
      </c>
      <c r="O1315" s="358">
        <v>9500000</v>
      </c>
      <c r="P1315" s="358">
        <v>9500000</v>
      </c>
      <c r="Q1315" s="358">
        <v>9500000</v>
      </c>
      <c r="R1315" s="358">
        <v>9500000</v>
      </c>
      <c r="S1315" s="358">
        <v>9500000</v>
      </c>
      <c r="T1315" s="35">
        <f>COUNTIF(M1315:S1315,"&gt;0")</f>
        <v>7</v>
      </c>
      <c r="V1315">
        <f t="shared" si="60"/>
        <v>1</v>
      </c>
      <c r="W1315" s="35">
        <f t="shared" si="61"/>
        <v>0</v>
      </c>
      <c r="X1315">
        <f t="shared" si="62"/>
        <v>1</v>
      </c>
    </row>
    <row r="1316" spans="1:24" ht="15.75" x14ac:dyDescent="0.25">
      <c r="A1316" t="str">
        <f>B1316&amp;" "&amp;C1316</f>
        <v>Max Pacioretty</v>
      </c>
      <c r="B1316" t="str">
        <f>RIGHT(D1316,(LEN(D1316)-1)-SEARCH(",",D1316,1))</f>
        <v>Max</v>
      </c>
      <c r="C1316" t="str">
        <f>LEFT(D1316,SEARCH(",",D1316,1)-1)</f>
        <v>Pacioretty</v>
      </c>
      <c r="D1316" s="39" t="s">
        <v>2473</v>
      </c>
      <c r="E1316" s="30" t="s">
        <v>136</v>
      </c>
      <c r="F1316" s="35" t="s">
        <v>390</v>
      </c>
      <c r="G1316" s="9" t="s">
        <v>2613</v>
      </c>
      <c r="H1316" s="9" t="s">
        <v>2612</v>
      </c>
      <c r="I1316" s="9">
        <v>30</v>
      </c>
      <c r="J1316" s="35">
        <f>VALUE(COUNTIF(Validation!$A$2:$H$47,D1316))</f>
        <v>0</v>
      </c>
      <c r="K1316" s="361">
        <f>IF(OR(M1316="RFA",M1316="UFA",M1316="",M1316=0),0,M1316)</f>
        <v>7000000</v>
      </c>
      <c r="L1316" s="361">
        <f>IF(OR(N1316="RFA",N1316="UFA",N1316="",N1316=0),0,N1316)</f>
        <v>7000000</v>
      </c>
      <c r="M1316" s="358">
        <v>7000000</v>
      </c>
      <c r="N1316" s="358">
        <v>7000000</v>
      </c>
      <c r="O1316" s="358">
        <v>7000000</v>
      </c>
      <c r="P1316" s="358">
        <v>7000000</v>
      </c>
      <c r="Q1316" s="358" t="s">
        <v>7</v>
      </c>
      <c r="R1316" s="358">
        <v>0</v>
      </c>
      <c r="S1316" s="358">
        <v>0</v>
      </c>
      <c r="T1316" s="35">
        <f>COUNTIF(M1316:S1316,"&gt;0")</f>
        <v>4</v>
      </c>
      <c r="V1316">
        <f t="shared" si="60"/>
        <v>1</v>
      </c>
      <c r="W1316" s="35">
        <f t="shared" si="61"/>
        <v>0</v>
      </c>
      <c r="X1316">
        <f t="shared" si="62"/>
        <v>1</v>
      </c>
    </row>
    <row r="1317" spans="1:24" ht="15.75" x14ac:dyDescent="0.25">
      <c r="A1317" t="str">
        <f>B1317&amp;" "&amp;C1317</f>
        <v>Marc-André Fleury</v>
      </c>
      <c r="B1317" t="str">
        <f>RIGHT(D1317,(LEN(D1317)-1)-SEARCH(",",D1317,1))</f>
        <v>Marc-André</v>
      </c>
      <c r="C1317" t="str">
        <f>LEFT(D1317,SEARCH(",",D1317,1)-1)</f>
        <v>Fleury</v>
      </c>
      <c r="D1317" s="39" t="s">
        <v>2489</v>
      </c>
      <c r="E1317" s="30" t="s">
        <v>136</v>
      </c>
      <c r="F1317" s="35" t="s">
        <v>390</v>
      </c>
      <c r="G1317" s="35" t="s">
        <v>128</v>
      </c>
      <c r="H1317" s="35" t="s">
        <v>2612</v>
      </c>
      <c r="I1317" s="35">
        <v>34</v>
      </c>
      <c r="J1317" s="35">
        <f>VALUE(COUNTIF(Validation!$A$2:$H$47,D1317))</f>
        <v>0</v>
      </c>
      <c r="K1317" s="361">
        <f>IF(OR(M1317="RFA",M1317="UFA",M1317="",M1317=0),0,M1317)</f>
        <v>7000000</v>
      </c>
      <c r="L1317" s="361">
        <f>IF(OR(N1317="RFA",N1317="UFA",N1317="",N1317=0),0,N1317)</f>
        <v>7000000</v>
      </c>
      <c r="M1317" s="358">
        <v>7000000</v>
      </c>
      <c r="N1317" s="358">
        <v>7000000</v>
      </c>
      <c r="O1317" s="358">
        <v>7000000</v>
      </c>
      <c r="P1317" s="358" t="s">
        <v>7</v>
      </c>
      <c r="Q1317" s="358">
        <v>0</v>
      </c>
      <c r="R1317" s="358">
        <v>0</v>
      </c>
      <c r="S1317" s="358">
        <v>0</v>
      </c>
      <c r="T1317" s="35">
        <f>COUNTIF(M1317:S1317,"&gt;0")</f>
        <v>3</v>
      </c>
      <c r="V1317">
        <f t="shared" si="60"/>
        <v>1</v>
      </c>
      <c r="W1317" s="35">
        <f t="shared" si="61"/>
        <v>0</v>
      </c>
      <c r="X1317">
        <f t="shared" si="62"/>
        <v>1</v>
      </c>
    </row>
    <row r="1318" spans="1:24" ht="15.75" x14ac:dyDescent="0.25">
      <c r="A1318" t="str">
        <f>B1318&amp;" "&amp;C1318</f>
        <v>Paul Stastny</v>
      </c>
      <c r="B1318" t="str">
        <f>RIGHT(D1318,(LEN(D1318)-1)-SEARCH(",",D1318,1))</f>
        <v>Paul</v>
      </c>
      <c r="C1318" t="str">
        <f>LEFT(D1318,SEARCH(",",D1318,1)-1)</f>
        <v>Stastny</v>
      </c>
      <c r="D1318" s="39" t="s">
        <v>2469</v>
      </c>
      <c r="E1318" s="30" t="s">
        <v>136</v>
      </c>
      <c r="F1318" s="35" t="s">
        <v>390</v>
      </c>
      <c r="G1318" s="35" t="s">
        <v>73</v>
      </c>
      <c r="H1318" s="35" t="s">
        <v>2612</v>
      </c>
      <c r="I1318" s="35">
        <v>33</v>
      </c>
      <c r="J1318" s="35">
        <f>VALUE(COUNTIF(Validation!$A$2:$H$47,D1318))</f>
        <v>0</v>
      </c>
      <c r="K1318" s="361">
        <f>IF(OR(M1318="RFA",M1318="UFA",M1318="",M1318=0),0,M1318)</f>
        <v>6500000</v>
      </c>
      <c r="L1318" s="361">
        <f>IF(OR(N1318="RFA",N1318="UFA",N1318="",N1318=0),0,N1318)</f>
        <v>6500000</v>
      </c>
      <c r="M1318" s="358">
        <v>6500000</v>
      </c>
      <c r="N1318" s="358">
        <v>6500000</v>
      </c>
      <c r="O1318" s="358" t="s">
        <v>7</v>
      </c>
      <c r="P1318" s="358">
        <v>0</v>
      </c>
      <c r="Q1318" s="358">
        <v>0</v>
      </c>
      <c r="R1318" s="358">
        <v>0</v>
      </c>
      <c r="S1318" s="358">
        <v>0</v>
      </c>
      <c r="T1318" s="35">
        <f>COUNTIF(M1318:S1318,"&gt;0")</f>
        <v>2</v>
      </c>
      <c r="V1318">
        <f t="shared" si="60"/>
        <v>1</v>
      </c>
      <c r="W1318" s="35">
        <f t="shared" si="61"/>
        <v>0</v>
      </c>
      <c r="X1318">
        <f t="shared" si="62"/>
        <v>1</v>
      </c>
    </row>
    <row r="1319" spans="1:24" ht="15.75" x14ac:dyDescent="0.25">
      <c r="A1319" t="str">
        <f>B1319&amp;" "&amp;C1319</f>
        <v>Nate Schmidt</v>
      </c>
      <c r="B1319" t="str">
        <f>RIGHT(D1319,(LEN(D1319)-1)-SEARCH(",",D1319,1))</f>
        <v>Nate</v>
      </c>
      <c r="C1319" t="str">
        <f>LEFT(D1319,SEARCH(",",D1319,1)-1)</f>
        <v>Schmidt</v>
      </c>
      <c r="D1319" s="39" t="s">
        <v>2484</v>
      </c>
      <c r="E1319" s="30" t="s">
        <v>136</v>
      </c>
      <c r="F1319" s="35" t="s">
        <v>390</v>
      </c>
      <c r="G1319" s="35" t="s">
        <v>2617</v>
      </c>
      <c r="H1319" s="35" t="s">
        <v>2612</v>
      </c>
      <c r="I1319" s="35">
        <v>27</v>
      </c>
      <c r="J1319" s="35">
        <f>VALUE(COUNTIF(Validation!$A$2:$H$47,D1319))</f>
        <v>0</v>
      </c>
      <c r="K1319" s="361">
        <f>IF(OR(M1319="RFA",M1319="UFA",M1319="",M1319=0),0,M1319)</f>
        <v>5950000</v>
      </c>
      <c r="L1319" s="361">
        <f>IF(OR(N1319="RFA",N1319="UFA",N1319="",N1319=0),0,N1319)</f>
        <v>5950000</v>
      </c>
      <c r="M1319" s="358">
        <v>5950000</v>
      </c>
      <c r="N1319" s="358">
        <v>5950000</v>
      </c>
      <c r="O1319" s="358">
        <v>5950000</v>
      </c>
      <c r="P1319" s="358">
        <v>5950000</v>
      </c>
      <c r="Q1319" s="358">
        <v>5950000</v>
      </c>
      <c r="R1319" s="358">
        <v>5950000</v>
      </c>
      <c r="S1319" s="358" t="s">
        <v>7</v>
      </c>
      <c r="T1319" s="35">
        <f>COUNTIF(M1319:S1319,"&gt;0")</f>
        <v>6</v>
      </c>
      <c r="V1319">
        <f t="shared" si="60"/>
        <v>1</v>
      </c>
      <c r="W1319" s="35">
        <f t="shared" si="61"/>
        <v>0</v>
      </c>
      <c r="X1319">
        <f t="shared" si="62"/>
        <v>1</v>
      </c>
    </row>
    <row r="1320" spans="1:24" ht="15.75" x14ac:dyDescent="0.25">
      <c r="A1320" t="str">
        <f>B1320&amp;" "&amp;C1320</f>
        <v>William Karlsson</v>
      </c>
      <c r="B1320" t="str">
        <f>RIGHT(D1320,(LEN(D1320)-1)-SEARCH(",",D1320,1))</f>
        <v>William</v>
      </c>
      <c r="C1320" t="str">
        <f>LEFT(D1320,SEARCH(",",D1320,1)-1)</f>
        <v>Karlsson</v>
      </c>
      <c r="D1320" s="39" t="s">
        <v>2470</v>
      </c>
      <c r="E1320" s="30" t="s">
        <v>136</v>
      </c>
      <c r="F1320" s="35">
        <v>0</v>
      </c>
      <c r="G1320" s="35" t="s">
        <v>73</v>
      </c>
      <c r="H1320" s="35" t="s">
        <v>2612</v>
      </c>
      <c r="I1320" s="35">
        <v>26</v>
      </c>
      <c r="J1320" s="35">
        <f>VALUE(COUNTIF(Validation!$A$2:$H$47,D1320))</f>
        <v>0</v>
      </c>
      <c r="K1320" s="361">
        <f>IF(OR(M1320="RFA",M1320="UFA",M1320="",M1320=0),0,M1320)</f>
        <v>5900000</v>
      </c>
      <c r="L1320" s="361">
        <f>IF(OR(N1320="RFA",N1320="UFA",N1320="",N1320=0),0,N1320)</f>
        <v>5900000</v>
      </c>
      <c r="M1320" s="358">
        <v>5900000</v>
      </c>
      <c r="N1320" s="358">
        <v>5900000</v>
      </c>
      <c r="O1320" s="358">
        <v>5900000</v>
      </c>
      <c r="P1320" s="358">
        <v>5900000</v>
      </c>
      <c r="Q1320" s="358">
        <v>5900000</v>
      </c>
      <c r="R1320" s="358">
        <v>5900000</v>
      </c>
      <c r="S1320" s="358">
        <v>5900000</v>
      </c>
      <c r="T1320" s="35">
        <f>COUNTIF(M1320:S1320,"&gt;0")</f>
        <v>7</v>
      </c>
      <c r="V1320">
        <f t="shared" si="60"/>
        <v>1</v>
      </c>
      <c r="W1320" s="35">
        <f t="shared" si="61"/>
        <v>0</v>
      </c>
      <c r="X1320">
        <f t="shared" si="62"/>
        <v>1</v>
      </c>
    </row>
    <row r="1321" spans="1:24" ht="15.75" x14ac:dyDescent="0.25">
      <c r="A1321" t="str">
        <f>B1321&amp;" "&amp;C1321</f>
        <v>David Clarkson</v>
      </c>
      <c r="B1321" t="str">
        <f>RIGHT(D1321,(LEN(D1321)-1)-SEARCH(",",D1321,1))</f>
        <v>David</v>
      </c>
      <c r="C1321" t="str">
        <f>LEFT(D1321,SEARCH(",",D1321,1)-1)</f>
        <v>Clarkson</v>
      </c>
      <c r="D1321" s="39" t="s">
        <v>2471</v>
      </c>
      <c r="E1321" s="30" t="s">
        <v>136</v>
      </c>
      <c r="F1321" s="35" t="s">
        <v>379</v>
      </c>
      <c r="G1321" s="35" t="s">
        <v>2611</v>
      </c>
      <c r="H1321" s="35" t="s">
        <v>383</v>
      </c>
      <c r="I1321" s="35">
        <v>35</v>
      </c>
      <c r="J1321" s="35">
        <f>VALUE(COUNTIF(Validation!$A$2:$H$47,D1321))</f>
        <v>0</v>
      </c>
      <c r="K1321" s="361">
        <f>IF(OR(M1321="RFA",M1321="UFA",M1321="",M1321=0),0,M1321)</f>
        <v>5250000</v>
      </c>
      <c r="L1321" s="361">
        <f>IF(OR(N1321="RFA",N1321="UFA",N1321="",N1321=0),0,N1321)</f>
        <v>0</v>
      </c>
      <c r="M1321" s="358">
        <v>5250000</v>
      </c>
      <c r="N1321" s="358" t="s">
        <v>7</v>
      </c>
      <c r="O1321" s="358">
        <v>0</v>
      </c>
      <c r="P1321" s="358">
        <v>0</v>
      </c>
      <c r="Q1321" s="358">
        <v>0</v>
      </c>
      <c r="R1321" s="358">
        <v>0</v>
      </c>
      <c r="S1321" s="358">
        <v>0</v>
      </c>
      <c r="T1321" s="35">
        <f>COUNTIF(M1321:S1321,"&gt;0")</f>
        <v>1</v>
      </c>
      <c r="V1321">
        <f t="shared" si="60"/>
        <v>1</v>
      </c>
      <c r="W1321" s="35">
        <f t="shared" si="61"/>
        <v>0</v>
      </c>
      <c r="X1321">
        <f t="shared" si="62"/>
        <v>0</v>
      </c>
    </row>
    <row r="1322" spans="1:24" ht="15.75" x14ac:dyDescent="0.25">
      <c r="A1322" t="str">
        <f>B1322&amp;" "&amp;C1322</f>
        <v>Shea Theodore</v>
      </c>
      <c r="B1322" t="str">
        <f>RIGHT(D1322,(LEN(D1322)-1)-SEARCH(",",D1322,1))</f>
        <v>Shea</v>
      </c>
      <c r="C1322" t="str">
        <f>LEFT(D1322,SEARCH(",",D1322,1)-1)</f>
        <v>Theodore</v>
      </c>
      <c r="D1322" s="39" t="s">
        <v>2488</v>
      </c>
      <c r="E1322" s="30" t="s">
        <v>136</v>
      </c>
      <c r="F1322" s="35">
        <v>0</v>
      </c>
      <c r="G1322" s="35" t="s">
        <v>2618</v>
      </c>
      <c r="H1322" s="35" t="s">
        <v>2612</v>
      </c>
      <c r="I1322" s="35">
        <v>23</v>
      </c>
      <c r="J1322" s="35">
        <f>VALUE(COUNTIF(Validation!$A$2:$H$47,D1322))</f>
        <v>0</v>
      </c>
      <c r="K1322" s="361">
        <f>IF(OR(M1322="RFA",M1322="UFA",M1322="",M1322=0),0,M1322)</f>
        <v>5200000</v>
      </c>
      <c r="L1322" s="361">
        <f>IF(OR(N1322="RFA",N1322="UFA",N1322="",N1322=0),0,N1322)</f>
        <v>5200000</v>
      </c>
      <c r="M1322" s="358">
        <v>5200000</v>
      </c>
      <c r="N1322" s="358">
        <v>5200000</v>
      </c>
      <c r="O1322" s="358">
        <v>5200000</v>
      </c>
      <c r="P1322" s="358">
        <v>5200000</v>
      </c>
      <c r="Q1322" s="358">
        <v>5200000</v>
      </c>
      <c r="R1322" s="358">
        <v>5200000</v>
      </c>
      <c r="S1322" s="358" t="s">
        <v>7</v>
      </c>
      <c r="T1322" s="35">
        <f>COUNTIF(M1322:S1322,"&gt;0")</f>
        <v>6</v>
      </c>
      <c r="V1322">
        <f t="shared" si="60"/>
        <v>1</v>
      </c>
      <c r="W1322" s="35">
        <f t="shared" si="61"/>
        <v>0</v>
      </c>
      <c r="X1322">
        <f t="shared" si="62"/>
        <v>1</v>
      </c>
    </row>
    <row r="1323" spans="1:24" ht="15.75" x14ac:dyDescent="0.25">
      <c r="A1323" t="str">
        <f>B1323&amp;" "&amp;C1323</f>
        <v>Reilly Smith</v>
      </c>
      <c r="B1323" t="str">
        <f>RIGHT(D1323,(LEN(D1323)-1)-SEARCH(",",D1323,1))</f>
        <v>Reilly</v>
      </c>
      <c r="C1323" t="str">
        <f>LEFT(D1323,SEARCH(",",D1323,1)-1)</f>
        <v>Smith</v>
      </c>
      <c r="D1323" s="39" t="s">
        <v>2961</v>
      </c>
      <c r="E1323" s="30" t="s">
        <v>136</v>
      </c>
      <c r="F1323" s="35" t="s">
        <v>390</v>
      </c>
      <c r="G1323" s="35" t="s">
        <v>2614</v>
      </c>
      <c r="H1323" s="35" t="s">
        <v>2612</v>
      </c>
      <c r="I1323" s="35">
        <v>28</v>
      </c>
      <c r="J1323" s="35">
        <f>VALUE(COUNTIF(Validation!$A$2:$H$47,D1323))</f>
        <v>0</v>
      </c>
      <c r="K1323" s="361">
        <f>IF(OR(M1323="RFA",M1323="UFA",M1323="",M1323=0),0,M1323)</f>
        <v>5000000</v>
      </c>
      <c r="L1323" s="361">
        <f>IF(OR(N1323="RFA",N1323="UFA",N1323="",N1323=0),0,N1323)</f>
        <v>5000000</v>
      </c>
      <c r="M1323" s="358">
        <v>5000000</v>
      </c>
      <c r="N1323" s="358">
        <v>5000000</v>
      </c>
      <c r="O1323" s="358">
        <v>5000000</v>
      </c>
      <c r="P1323" s="358" t="s">
        <v>7</v>
      </c>
      <c r="Q1323" s="358">
        <v>0</v>
      </c>
      <c r="R1323" s="358">
        <v>0</v>
      </c>
      <c r="S1323" s="358">
        <v>0</v>
      </c>
      <c r="T1323" s="35">
        <f>COUNTIF(M1323:S1323,"&gt;0")</f>
        <v>3</v>
      </c>
      <c r="V1323">
        <f t="shared" si="60"/>
        <v>1</v>
      </c>
      <c r="W1323" s="35">
        <f t="shared" si="61"/>
        <v>0</v>
      </c>
      <c r="X1323">
        <f t="shared" si="62"/>
        <v>1</v>
      </c>
    </row>
    <row r="1324" spans="1:24" ht="15.75" x14ac:dyDescent="0.25">
      <c r="A1324" t="str">
        <f>B1324&amp;" "&amp;C1324</f>
        <v>Jonathan Marchessault</v>
      </c>
      <c r="B1324" t="str">
        <f>RIGHT(D1324,(LEN(D1324)-1)-SEARCH(",",D1324,1))</f>
        <v>Jonathan</v>
      </c>
      <c r="C1324" t="str">
        <f>LEFT(D1324,SEARCH(",",D1324,1)-1)</f>
        <v>Marchessault</v>
      </c>
      <c r="D1324" s="39" t="s">
        <v>2472</v>
      </c>
      <c r="E1324" s="30" t="s">
        <v>136</v>
      </c>
      <c r="F1324" s="35" t="s">
        <v>390</v>
      </c>
      <c r="G1324" s="35" t="s">
        <v>2615</v>
      </c>
      <c r="H1324" s="35" t="s">
        <v>2612</v>
      </c>
      <c r="I1324" s="35">
        <v>28</v>
      </c>
      <c r="J1324" s="35">
        <f>VALUE(COUNTIF(Validation!$A$2:$H$47,D1324))</f>
        <v>0</v>
      </c>
      <c r="K1324" s="361">
        <f>IF(OR(M1324="RFA",M1324="UFA",M1324="",M1324=0),0,M1324)</f>
        <v>5000000</v>
      </c>
      <c r="L1324" s="361">
        <f>IF(OR(N1324="RFA",N1324="UFA",N1324="",N1324=0),0,N1324)</f>
        <v>5000000</v>
      </c>
      <c r="M1324" s="358">
        <v>5000000</v>
      </c>
      <c r="N1324" s="358">
        <v>5000000</v>
      </c>
      <c r="O1324" s="358">
        <v>5000000</v>
      </c>
      <c r="P1324" s="358">
        <v>5000000</v>
      </c>
      <c r="Q1324" s="358">
        <v>5000000</v>
      </c>
      <c r="R1324" s="358" t="s">
        <v>7</v>
      </c>
      <c r="S1324" s="358">
        <v>0</v>
      </c>
      <c r="T1324" s="35">
        <f>COUNTIF(M1324:S1324,"&gt;0")</f>
        <v>5</v>
      </c>
      <c r="V1324">
        <f t="shared" si="60"/>
        <v>1</v>
      </c>
      <c r="W1324" s="35">
        <f t="shared" si="61"/>
        <v>0</v>
      </c>
      <c r="X1324">
        <f t="shared" si="62"/>
        <v>1</v>
      </c>
    </row>
    <row r="1325" spans="1:24" ht="15.75" x14ac:dyDescent="0.25">
      <c r="A1325" t="str">
        <f>B1325&amp;" "&amp;C1325</f>
        <v>Alex Tuch</v>
      </c>
      <c r="B1325" t="str">
        <f>RIGHT(D1325,(LEN(D1325)-1)-SEARCH(",",D1325,1))</f>
        <v>Alex</v>
      </c>
      <c r="C1325" t="str">
        <f>LEFT(D1325,SEARCH(",",D1325,1)-1)</f>
        <v>Tuch</v>
      </c>
      <c r="D1325" s="39" t="s">
        <v>2479</v>
      </c>
      <c r="E1325" s="30" t="s">
        <v>136</v>
      </c>
      <c r="F1325" s="35">
        <v>0</v>
      </c>
      <c r="G1325" s="35" t="s">
        <v>2611</v>
      </c>
      <c r="H1325" s="35" t="s">
        <v>2612</v>
      </c>
      <c r="I1325" s="35">
        <v>23</v>
      </c>
      <c r="J1325" s="35">
        <f>VALUE(COUNTIF(Validation!$A$2:$H$47,D1325))</f>
        <v>0</v>
      </c>
      <c r="K1325" s="361">
        <f>IF(OR(M1325="RFA",M1325="UFA",M1325="",M1325=0),0,M1325)</f>
        <v>4750000</v>
      </c>
      <c r="L1325" s="361">
        <f>IF(OR(N1325="RFA",N1325="UFA",N1325="",N1325=0),0,N1325)</f>
        <v>4750000</v>
      </c>
      <c r="M1325" s="358">
        <v>4750000</v>
      </c>
      <c r="N1325" s="358">
        <v>4750000</v>
      </c>
      <c r="O1325" s="358">
        <v>4750000</v>
      </c>
      <c r="P1325" s="358">
        <v>4750000</v>
      </c>
      <c r="Q1325" s="358">
        <v>4750000</v>
      </c>
      <c r="R1325" s="358">
        <v>4750000</v>
      </c>
      <c r="S1325" s="358">
        <v>4750000</v>
      </c>
      <c r="T1325" s="35">
        <f>COUNTIF(M1325:S1325,"&gt;0")</f>
        <v>7</v>
      </c>
      <c r="V1325">
        <f t="shared" si="60"/>
        <v>1</v>
      </c>
      <c r="W1325" s="35">
        <f t="shared" si="61"/>
        <v>0</v>
      </c>
      <c r="X1325">
        <f t="shared" si="62"/>
        <v>1</v>
      </c>
    </row>
    <row r="1326" spans="1:24" ht="15.75" x14ac:dyDescent="0.25">
      <c r="A1326" t="str">
        <f>B1326&amp;" "&amp;C1326</f>
        <v>Cody Eakin</v>
      </c>
      <c r="B1326" t="str">
        <f>RIGHT(D1326,(LEN(D1326)-1)-SEARCH(",",D1326,1))</f>
        <v>Cody</v>
      </c>
      <c r="C1326" t="str">
        <f>LEFT(D1326,SEARCH(",",D1326,1)-1)</f>
        <v>Eakin</v>
      </c>
      <c r="D1326" s="39" t="s">
        <v>2474</v>
      </c>
      <c r="E1326" s="30" t="s">
        <v>136</v>
      </c>
      <c r="F1326" s="35">
        <v>0</v>
      </c>
      <c r="G1326" s="35" t="s">
        <v>73</v>
      </c>
      <c r="H1326" s="35" t="s">
        <v>2612</v>
      </c>
      <c r="I1326" s="35">
        <v>28</v>
      </c>
      <c r="J1326" s="35">
        <f>VALUE(COUNTIF(Validation!$A$2:$H$47,D1326))</f>
        <v>0</v>
      </c>
      <c r="K1326" s="361">
        <f>IF(OR(M1326="RFA",M1326="UFA",M1326="",M1326=0),0,M1326)</f>
        <v>3850000</v>
      </c>
      <c r="L1326" s="361">
        <f>IF(OR(N1326="RFA",N1326="UFA",N1326="",N1326=0),0,N1326)</f>
        <v>0</v>
      </c>
      <c r="M1326" s="358">
        <v>3850000</v>
      </c>
      <c r="N1326" s="358" t="s">
        <v>7</v>
      </c>
      <c r="O1326" s="358">
        <v>0</v>
      </c>
      <c r="P1326" s="358">
        <v>0</v>
      </c>
      <c r="Q1326" s="358">
        <v>0</v>
      </c>
      <c r="R1326" s="358">
        <v>0</v>
      </c>
      <c r="S1326" s="358">
        <v>0</v>
      </c>
      <c r="T1326" s="35">
        <f>COUNTIF(M1326:S1326,"&gt;0")</f>
        <v>1</v>
      </c>
      <c r="V1326">
        <f t="shared" si="60"/>
        <v>1</v>
      </c>
      <c r="W1326" s="35">
        <f t="shared" si="61"/>
        <v>0</v>
      </c>
      <c r="X1326">
        <f t="shared" si="62"/>
        <v>0</v>
      </c>
    </row>
    <row r="1327" spans="1:24" ht="15.75" x14ac:dyDescent="0.25">
      <c r="A1327" t="str">
        <f>B1327&amp;" "&amp;C1327</f>
        <v>Ryan Reaves</v>
      </c>
      <c r="B1327" t="str">
        <f>RIGHT(D1327,(LEN(D1327)-1)-SEARCH(",",D1327,1))</f>
        <v>Ryan</v>
      </c>
      <c r="C1327" t="str">
        <f>LEFT(D1327,SEARCH(",",D1327,1)-1)</f>
        <v>Reaves</v>
      </c>
      <c r="D1327" s="39" t="s">
        <v>2475</v>
      </c>
      <c r="E1327" s="30" t="s">
        <v>136</v>
      </c>
      <c r="F1327" s="35">
        <v>0</v>
      </c>
      <c r="G1327" s="35" t="s">
        <v>2611</v>
      </c>
      <c r="H1327" s="35" t="s">
        <v>2612</v>
      </c>
      <c r="I1327" s="35">
        <v>32</v>
      </c>
      <c r="J1327" s="35">
        <f>VALUE(COUNTIF(Validation!$A$2:$H$47,D1327))</f>
        <v>0</v>
      </c>
      <c r="K1327" s="361">
        <f>IF(OR(M1327="RFA",M1327="UFA",M1327="",M1327=0),0,M1327)</f>
        <v>2775000</v>
      </c>
      <c r="L1327" s="361">
        <f>IF(OR(N1327="RFA",N1327="UFA",N1327="",N1327=0),0,N1327)</f>
        <v>0</v>
      </c>
      <c r="M1327" s="358">
        <v>2775000</v>
      </c>
      <c r="N1327" s="358" t="s">
        <v>7</v>
      </c>
      <c r="O1327" s="358">
        <v>0</v>
      </c>
      <c r="P1327" s="358">
        <v>0</v>
      </c>
      <c r="Q1327" s="358">
        <v>0</v>
      </c>
      <c r="R1327" s="358">
        <v>0</v>
      </c>
      <c r="S1327" s="358">
        <v>0</v>
      </c>
      <c r="T1327" s="35">
        <f>COUNTIF(M1327:S1327,"&gt;0")</f>
        <v>1</v>
      </c>
      <c r="V1327">
        <f t="shared" si="60"/>
        <v>1</v>
      </c>
      <c r="W1327" s="35">
        <f t="shared" si="61"/>
        <v>0</v>
      </c>
      <c r="X1327">
        <f t="shared" si="62"/>
        <v>0</v>
      </c>
    </row>
    <row r="1328" spans="1:24" ht="15.75" x14ac:dyDescent="0.25">
      <c r="A1328" t="str">
        <f>B1328&amp;" "&amp;C1328</f>
        <v>Brayden McNabb</v>
      </c>
      <c r="B1328" t="str">
        <f>RIGHT(D1328,(LEN(D1328)-1)-SEARCH(",",D1328,1))</f>
        <v>Brayden</v>
      </c>
      <c r="C1328" t="str">
        <f>LEFT(D1328,SEARCH(",",D1328,1)-1)</f>
        <v>McNabb</v>
      </c>
      <c r="D1328" s="39" t="s">
        <v>2483</v>
      </c>
      <c r="E1328" s="30" t="s">
        <v>136</v>
      </c>
      <c r="F1328" s="35">
        <v>0</v>
      </c>
      <c r="G1328" s="35" t="s">
        <v>2618</v>
      </c>
      <c r="H1328" s="35" t="s">
        <v>2612</v>
      </c>
      <c r="I1328" s="35">
        <v>28</v>
      </c>
      <c r="J1328" s="35">
        <f>VALUE(COUNTIF(Validation!$A$2:$H$47,D1328))</f>
        <v>0</v>
      </c>
      <c r="K1328" s="361">
        <f>IF(OR(M1328="RFA",M1328="UFA",M1328="",M1328=0),0,M1328)</f>
        <v>2500000</v>
      </c>
      <c r="L1328" s="361">
        <f>IF(OR(N1328="RFA",N1328="UFA",N1328="",N1328=0),0,N1328)</f>
        <v>2500000</v>
      </c>
      <c r="M1328" s="358">
        <v>2500000</v>
      </c>
      <c r="N1328" s="358">
        <v>2500000</v>
      </c>
      <c r="O1328" s="358">
        <v>2500000</v>
      </c>
      <c r="P1328" s="358" t="s">
        <v>7</v>
      </c>
      <c r="Q1328" s="358">
        <v>0</v>
      </c>
      <c r="R1328" s="358">
        <v>0</v>
      </c>
      <c r="S1328" s="358">
        <v>0</v>
      </c>
      <c r="T1328" s="35">
        <f>COUNTIF(M1328:S1328,"&gt;0")</f>
        <v>3</v>
      </c>
      <c r="V1328">
        <f t="shared" si="60"/>
        <v>1</v>
      </c>
      <c r="W1328" s="35">
        <f t="shared" si="61"/>
        <v>0</v>
      </c>
      <c r="X1328">
        <f t="shared" si="62"/>
        <v>1</v>
      </c>
    </row>
    <row r="1329" spans="1:24" ht="15.75" x14ac:dyDescent="0.25">
      <c r="A1329" t="str">
        <f>B1329&amp;" "&amp;C1329</f>
        <v>Nick Holden</v>
      </c>
      <c r="B1329" t="str">
        <f>RIGHT(D1329,(LEN(D1329)-1)-SEARCH(",",D1329,1))</f>
        <v>Nick</v>
      </c>
      <c r="C1329" t="str">
        <f>LEFT(D1329,SEARCH(",",D1329,1)-1)</f>
        <v>Holden</v>
      </c>
      <c r="D1329" s="39" t="s">
        <v>2485</v>
      </c>
      <c r="E1329" s="30" t="s">
        <v>136</v>
      </c>
      <c r="F1329" s="35">
        <v>0</v>
      </c>
      <c r="G1329" s="35" t="s">
        <v>2617</v>
      </c>
      <c r="H1329" s="35" t="s">
        <v>2612</v>
      </c>
      <c r="I1329" s="35">
        <v>32</v>
      </c>
      <c r="J1329" s="35">
        <f>VALUE(COUNTIF(Validation!$A$2:$H$47,D1329))</f>
        <v>0</v>
      </c>
      <c r="K1329" s="361">
        <f>IF(OR(M1329="RFA",M1329="UFA",M1329="",M1329=0),0,M1329)</f>
        <v>2200000</v>
      </c>
      <c r="L1329" s="361">
        <f>IF(OR(N1329="RFA",N1329="UFA",N1329="",N1329=0),0,N1329)</f>
        <v>0</v>
      </c>
      <c r="M1329" s="358">
        <v>2200000</v>
      </c>
      <c r="N1329" s="358" t="s">
        <v>7</v>
      </c>
      <c r="O1329" s="358">
        <v>0</v>
      </c>
      <c r="P1329" s="358">
        <v>0</v>
      </c>
      <c r="Q1329" s="358">
        <v>0</v>
      </c>
      <c r="R1329" s="358">
        <v>0</v>
      </c>
      <c r="S1329" s="358">
        <v>0</v>
      </c>
      <c r="T1329" s="35">
        <f>COUNTIF(M1329:S1329,"&gt;0")</f>
        <v>1</v>
      </c>
      <c r="V1329">
        <f t="shared" si="60"/>
        <v>1</v>
      </c>
      <c r="W1329" s="35">
        <f t="shared" si="61"/>
        <v>0</v>
      </c>
      <c r="X1329">
        <f t="shared" si="62"/>
        <v>0</v>
      </c>
    </row>
    <row r="1330" spans="1:24" ht="15.75" x14ac:dyDescent="0.25">
      <c r="A1330" t="str">
        <f>B1330&amp;" "&amp;C1330</f>
        <v>Cody Glass</v>
      </c>
      <c r="B1330" t="str">
        <f>RIGHT(D1330,(LEN(D1330)-1)-SEARCH(",",D1330,1))</f>
        <v>Cody</v>
      </c>
      <c r="C1330" t="str">
        <f>LEFT(D1330,SEARCH(",",D1330,1)-1)</f>
        <v>Glass</v>
      </c>
      <c r="D1330" s="39" t="s">
        <v>2493</v>
      </c>
      <c r="E1330" s="30" t="s">
        <v>136</v>
      </c>
      <c r="F1330" s="35" t="s">
        <v>395</v>
      </c>
      <c r="G1330" s="35" t="s">
        <v>73</v>
      </c>
      <c r="H1330" s="35" t="s">
        <v>2619</v>
      </c>
      <c r="I1330" s="35">
        <v>20</v>
      </c>
      <c r="J1330" s="35">
        <f>VALUE(COUNTIF(Validation!$A$2:$H$47,D1330))</f>
        <v>0</v>
      </c>
      <c r="K1330" s="361">
        <f>IF(OR(M1330="RFA",M1330="UFA",M1330="",M1330=0),0,M1330)</f>
        <v>1713333</v>
      </c>
      <c r="L1330" s="361">
        <f>IF(OR(N1330="RFA",N1330="UFA",N1330="",N1330=0),0,N1330)</f>
        <v>1713333</v>
      </c>
      <c r="M1330" s="358">
        <v>1713333</v>
      </c>
      <c r="N1330" s="358">
        <v>1713333</v>
      </c>
      <c r="O1330" s="358">
        <v>1713333</v>
      </c>
      <c r="P1330" s="358" t="s">
        <v>8</v>
      </c>
      <c r="Q1330" s="358">
        <v>0</v>
      </c>
      <c r="R1330" s="358">
        <v>0</v>
      </c>
      <c r="S1330" s="358">
        <v>0</v>
      </c>
      <c r="T1330" s="35">
        <f>COUNTIF(M1330:S1330,"&gt;0")</f>
        <v>3</v>
      </c>
      <c r="V1330">
        <f t="shared" si="60"/>
        <v>1</v>
      </c>
      <c r="W1330" s="35">
        <f t="shared" si="61"/>
        <v>1</v>
      </c>
      <c r="X1330">
        <f t="shared" si="62"/>
        <v>1</v>
      </c>
    </row>
    <row r="1331" spans="1:24" ht="15.75" x14ac:dyDescent="0.25">
      <c r="A1331" t="str">
        <f>B1331&amp;" "&amp;C1331</f>
        <v>Zach Whitecloud</v>
      </c>
      <c r="B1331" t="str">
        <f>RIGHT(D1331,(LEN(D1331)-1)-SEARCH(",",D1331,1))</f>
        <v>Zach</v>
      </c>
      <c r="C1331" t="str">
        <f>LEFT(D1331,SEARCH(",",D1331,1)-1)</f>
        <v>Whitecloud</v>
      </c>
      <c r="D1331" s="39" t="s">
        <v>2491</v>
      </c>
      <c r="E1331" s="30" t="s">
        <v>136</v>
      </c>
      <c r="F1331" s="35" t="s">
        <v>395</v>
      </c>
      <c r="G1331" s="35" t="s">
        <v>2617</v>
      </c>
      <c r="H1331" s="35" t="s">
        <v>2619</v>
      </c>
      <c r="I1331" s="35">
        <v>22</v>
      </c>
      <c r="J1331" s="35">
        <f>VALUE(COUNTIF(Validation!$A$2:$H$47,D1331))</f>
        <v>0</v>
      </c>
      <c r="K1331" s="361">
        <f>IF(OR(M1331="RFA",M1331="UFA",M1331="",M1331=0),0,M1331)</f>
        <v>1491666</v>
      </c>
      <c r="L1331" s="361">
        <f>IF(OR(N1331="RFA",N1331="UFA",N1331="",N1331=0),0,N1331)</f>
        <v>0</v>
      </c>
      <c r="M1331" s="358">
        <v>1491666</v>
      </c>
      <c r="N1331" s="358" t="s">
        <v>8</v>
      </c>
      <c r="O1331" s="358">
        <v>0</v>
      </c>
      <c r="P1331" s="358">
        <v>0</v>
      </c>
      <c r="Q1331" s="358">
        <v>0</v>
      </c>
      <c r="R1331" s="358">
        <v>0</v>
      </c>
      <c r="S1331" s="358">
        <v>0</v>
      </c>
      <c r="T1331" s="35">
        <f>COUNTIF(M1331:S1331,"&gt;0")</f>
        <v>1</v>
      </c>
      <c r="V1331">
        <f t="shared" si="60"/>
        <v>1</v>
      </c>
      <c r="W1331" s="35">
        <f t="shared" si="61"/>
        <v>1</v>
      </c>
      <c r="X1331">
        <f t="shared" si="62"/>
        <v>0</v>
      </c>
    </row>
    <row r="1332" spans="1:24" ht="15.75" x14ac:dyDescent="0.25">
      <c r="A1332" t="str">
        <f>B1332&amp;" "&amp;C1332</f>
        <v>Jon Merrill</v>
      </c>
      <c r="B1332" t="str">
        <f>RIGHT(D1332,(LEN(D1332)-1)-SEARCH(",",D1332,1))</f>
        <v>Jon</v>
      </c>
      <c r="C1332" t="str">
        <f>LEFT(D1332,SEARCH(",",D1332,1)-1)</f>
        <v>Merrill</v>
      </c>
      <c r="D1332" s="39" t="s">
        <v>2486</v>
      </c>
      <c r="E1332" s="30" t="s">
        <v>136</v>
      </c>
      <c r="F1332" s="35">
        <v>0</v>
      </c>
      <c r="G1332" s="35" t="s">
        <v>2618</v>
      </c>
      <c r="H1332" s="35" t="s">
        <v>2612</v>
      </c>
      <c r="I1332" s="35">
        <v>27</v>
      </c>
      <c r="J1332" s="35">
        <f>VALUE(COUNTIF(Validation!$A$2:$H$47,D1332))</f>
        <v>0</v>
      </c>
      <c r="K1332" s="361">
        <f>IF(OR(M1332="RFA",M1332="UFA",M1332="",M1332=0),0,M1332)</f>
        <v>1375000</v>
      </c>
      <c r="L1332" s="361">
        <f>IF(OR(N1332="RFA",N1332="UFA",N1332="",N1332=0),0,N1332)</f>
        <v>0</v>
      </c>
      <c r="M1332" s="358">
        <v>1375000</v>
      </c>
      <c r="N1332" s="358" t="s">
        <v>7</v>
      </c>
      <c r="O1332" s="358">
        <v>0</v>
      </c>
      <c r="P1332" s="358">
        <v>0</v>
      </c>
      <c r="Q1332" s="358">
        <v>0</v>
      </c>
      <c r="R1332" s="358">
        <v>0</v>
      </c>
      <c r="S1332" s="358">
        <v>0</v>
      </c>
      <c r="T1332" s="35">
        <f>COUNTIF(M1332:S1332,"&gt;0")</f>
        <v>1</v>
      </c>
      <c r="V1332">
        <f t="shared" si="60"/>
        <v>1</v>
      </c>
      <c r="W1332" s="35">
        <f t="shared" si="61"/>
        <v>0</v>
      </c>
      <c r="X1332">
        <f t="shared" si="62"/>
        <v>0</v>
      </c>
    </row>
    <row r="1333" spans="1:24" ht="15.75" x14ac:dyDescent="0.25">
      <c r="A1333" t="str">
        <f>B1333&amp;" "&amp;C1333</f>
        <v>Tomas Nosek</v>
      </c>
      <c r="B1333" t="str">
        <f>RIGHT(D1333,(LEN(D1333)-1)-SEARCH(",",D1333,1))</f>
        <v>Tomas</v>
      </c>
      <c r="C1333" t="str">
        <f>LEFT(D1333,SEARCH(",",D1333,1)-1)</f>
        <v>Nosek</v>
      </c>
      <c r="D1333" s="39" t="s">
        <v>2478</v>
      </c>
      <c r="E1333" s="30" t="s">
        <v>136</v>
      </c>
      <c r="F1333" s="35">
        <v>0</v>
      </c>
      <c r="G1333" s="35" t="s">
        <v>2615</v>
      </c>
      <c r="H1333" s="35" t="s">
        <v>2612</v>
      </c>
      <c r="I1333" s="35">
        <v>26</v>
      </c>
      <c r="J1333" s="35">
        <f>VALUE(COUNTIF(Validation!$A$2:$H$47,D1333))</f>
        <v>0</v>
      </c>
      <c r="K1333" s="361">
        <f>IF(OR(M1333="RFA",M1333="UFA",M1333="",M1333=0),0,M1333)</f>
        <v>1000000</v>
      </c>
      <c r="L1333" s="361">
        <f>IF(OR(N1333="RFA",N1333="UFA",N1333="",N1333=0),0,N1333)</f>
        <v>0</v>
      </c>
      <c r="M1333" s="358">
        <v>1000000</v>
      </c>
      <c r="N1333" s="358" t="s">
        <v>7</v>
      </c>
      <c r="O1333" s="358">
        <v>0</v>
      </c>
      <c r="P1333" s="358">
        <v>0</v>
      </c>
      <c r="Q1333" s="358">
        <v>0</v>
      </c>
      <c r="R1333" s="358">
        <v>0</v>
      </c>
      <c r="S1333" s="358">
        <v>0</v>
      </c>
      <c r="T1333" s="35">
        <f>COUNTIF(M1333:S1333,"&gt;0")</f>
        <v>1</v>
      </c>
      <c r="V1333">
        <f t="shared" si="60"/>
        <v>1</v>
      </c>
      <c r="W1333" s="35">
        <f t="shared" si="61"/>
        <v>0</v>
      </c>
      <c r="X1333">
        <f t="shared" si="62"/>
        <v>0</v>
      </c>
    </row>
    <row r="1334" spans="1:24" ht="15.75" x14ac:dyDescent="0.25">
      <c r="A1334" t="str">
        <f>B1334&amp;" "&amp;C1334</f>
        <v>Jake Leschyshyn</v>
      </c>
      <c r="B1334" t="str">
        <f>RIGHT(D1334,(LEN(D1334)-1)-SEARCH(",",D1334,1))</f>
        <v>Jake</v>
      </c>
      <c r="C1334" t="str">
        <f>LEFT(D1334,SEARCH(",",D1334,1)-1)</f>
        <v>Leschyshyn</v>
      </c>
      <c r="D1334" s="39" t="s">
        <v>2496</v>
      </c>
      <c r="E1334" s="30" t="s">
        <v>136</v>
      </c>
      <c r="F1334" s="35" t="s">
        <v>395</v>
      </c>
      <c r="G1334" s="35" t="s">
        <v>73</v>
      </c>
      <c r="H1334" s="35" t="s">
        <v>2619</v>
      </c>
      <c r="I1334" s="35">
        <v>20</v>
      </c>
      <c r="J1334" s="35">
        <f>VALUE(COUNTIF(Validation!$A$2:$H$47,D1334))</f>
        <v>0</v>
      </c>
      <c r="K1334" s="361">
        <f>IF(OR(M1334="RFA",M1334="UFA",M1334="",M1334=0),0,M1334)</f>
        <v>927500</v>
      </c>
      <c r="L1334" s="361">
        <f>IF(OR(N1334="RFA",N1334="UFA",N1334="",N1334=0),0,N1334)</f>
        <v>927500</v>
      </c>
      <c r="M1334" s="358">
        <v>927500</v>
      </c>
      <c r="N1334" s="358">
        <v>927500</v>
      </c>
      <c r="O1334" s="358">
        <v>927500</v>
      </c>
      <c r="P1334" s="358" t="s">
        <v>8</v>
      </c>
      <c r="Q1334" s="358">
        <v>0</v>
      </c>
      <c r="R1334" s="358">
        <v>0</v>
      </c>
      <c r="S1334" s="358">
        <v>0</v>
      </c>
      <c r="T1334" s="35">
        <f>COUNTIF(M1334:S1334,"&gt;0")</f>
        <v>3</v>
      </c>
      <c r="V1334">
        <f t="shared" si="60"/>
        <v>1</v>
      </c>
      <c r="W1334" s="35">
        <f t="shared" si="61"/>
        <v>1</v>
      </c>
      <c r="X1334">
        <f t="shared" si="62"/>
        <v>1</v>
      </c>
    </row>
    <row r="1335" spans="1:24" ht="15.75" x14ac:dyDescent="0.25">
      <c r="A1335" t="str">
        <f>B1335&amp;" "&amp;C1335</f>
        <v>Reid Duke</v>
      </c>
      <c r="B1335" t="str">
        <f>RIGHT(D1335,(LEN(D1335)-1)-SEARCH(",",D1335,1))</f>
        <v>Reid</v>
      </c>
      <c r="C1335" t="str">
        <f>LEFT(D1335,SEARCH(",",D1335,1)-1)</f>
        <v>Duke</v>
      </c>
      <c r="D1335" s="39" t="s">
        <v>2498</v>
      </c>
      <c r="E1335" s="30" t="s">
        <v>136</v>
      </c>
      <c r="F1335" s="35" t="s">
        <v>395</v>
      </c>
      <c r="G1335" s="35" t="s">
        <v>2621</v>
      </c>
      <c r="H1335" s="35" t="s">
        <v>2619</v>
      </c>
      <c r="I1335" s="35">
        <v>23</v>
      </c>
      <c r="J1335" s="35">
        <f>VALUE(COUNTIF(Validation!$A$2:$H$47,D1335))</f>
        <v>0</v>
      </c>
      <c r="K1335" s="361">
        <f>IF(OR(M1335="RFA",M1335="UFA",M1335="",M1335=0),0,M1335)</f>
        <v>925000</v>
      </c>
      <c r="L1335" s="361">
        <f>IF(OR(N1335="RFA",N1335="UFA",N1335="",N1335=0),0,N1335)</f>
        <v>0</v>
      </c>
      <c r="M1335" s="358">
        <v>925000</v>
      </c>
      <c r="N1335" s="358" t="s">
        <v>8</v>
      </c>
      <c r="O1335" s="358">
        <v>0</v>
      </c>
      <c r="P1335" s="358">
        <v>0</v>
      </c>
      <c r="Q1335" s="358">
        <v>0</v>
      </c>
      <c r="R1335" s="358">
        <v>0</v>
      </c>
      <c r="S1335" s="358">
        <v>0</v>
      </c>
      <c r="T1335" s="35">
        <f>COUNTIF(M1335:S1335,"&gt;0")</f>
        <v>1</v>
      </c>
      <c r="V1335">
        <f t="shared" si="60"/>
        <v>1</v>
      </c>
      <c r="W1335" s="35">
        <f t="shared" si="61"/>
        <v>1</v>
      </c>
      <c r="X1335">
        <f t="shared" si="62"/>
        <v>0</v>
      </c>
    </row>
    <row r="1336" spans="1:24" ht="15.75" x14ac:dyDescent="0.25">
      <c r="A1336" t="str">
        <f>B1336&amp;" "&amp;C1336</f>
        <v>Keegan Kolesar</v>
      </c>
      <c r="B1336" t="str">
        <f>RIGHT(D1336,(LEN(D1336)-1)-SEARCH(",",D1336,1))</f>
        <v>Keegan</v>
      </c>
      <c r="C1336" t="str">
        <f>LEFT(D1336,SEARCH(",",D1336,1)-1)</f>
        <v>Kolesar</v>
      </c>
      <c r="D1336" s="39" t="s">
        <v>2505</v>
      </c>
      <c r="E1336" s="30" t="s">
        <v>136</v>
      </c>
      <c r="F1336" s="35" t="s">
        <v>395</v>
      </c>
      <c r="G1336" s="9" t="s">
        <v>2611</v>
      </c>
      <c r="H1336" s="9" t="s">
        <v>2619</v>
      </c>
      <c r="I1336" s="9">
        <v>22</v>
      </c>
      <c r="J1336" s="35">
        <f>VALUE(COUNTIF(Validation!$A$2:$H$47,D1336))</f>
        <v>0</v>
      </c>
      <c r="K1336" s="361">
        <f>IF(OR(M1336="RFA",M1336="UFA",M1336="",M1336=0),0,M1336)</f>
        <v>905000</v>
      </c>
      <c r="L1336" s="361">
        <f>IF(OR(N1336="RFA",N1336="UFA",N1336="",N1336=0),0,N1336)</f>
        <v>0</v>
      </c>
      <c r="M1336" s="358">
        <v>905000</v>
      </c>
      <c r="N1336" s="358" t="s">
        <v>8</v>
      </c>
      <c r="O1336" s="358">
        <v>0</v>
      </c>
      <c r="P1336" s="358">
        <v>0</v>
      </c>
      <c r="Q1336" s="358">
        <v>0</v>
      </c>
      <c r="R1336" s="358">
        <v>0</v>
      </c>
      <c r="S1336" s="358">
        <v>0</v>
      </c>
      <c r="T1336" s="35">
        <f>COUNTIF(M1336:S1336,"&gt;0")</f>
        <v>1</v>
      </c>
      <c r="V1336">
        <f t="shared" si="60"/>
        <v>1</v>
      </c>
      <c r="W1336" s="35">
        <f t="shared" si="61"/>
        <v>1</v>
      </c>
      <c r="X1336">
        <f t="shared" si="62"/>
        <v>0</v>
      </c>
    </row>
    <row r="1337" spans="1:24" ht="15.75" x14ac:dyDescent="0.25">
      <c r="A1337" t="str">
        <f>B1337&amp;" "&amp;C1337</f>
        <v>Lucas Elvenes</v>
      </c>
      <c r="B1337" t="str">
        <f>RIGHT(D1337,(LEN(D1337)-1)-SEARCH(",",D1337,1))</f>
        <v>Lucas</v>
      </c>
      <c r="C1337" t="str">
        <f>LEFT(D1337,SEARCH(",",D1337,1)-1)</f>
        <v>Elvenes</v>
      </c>
      <c r="D1337" s="39" t="s">
        <v>2497</v>
      </c>
      <c r="E1337" s="30" t="s">
        <v>136</v>
      </c>
      <c r="F1337" s="35" t="s">
        <v>395</v>
      </c>
      <c r="G1337" s="35" t="s">
        <v>2611</v>
      </c>
      <c r="H1337" s="35" t="s">
        <v>2619</v>
      </c>
      <c r="I1337" s="35">
        <v>19</v>
      </c>
      <c r="J1337" s="35">
        <f>VALUE(COUNTIF(Validation!$A$2:$H$47,D1337))</f>
        <v>0</v>
      </c>
      <c r="K1337" s="361">
        <f>IF(OR(M1337="RFA",M1337="UFA",M1337="",M1337=0),0,M1337)</f>
        <v>903333</v>
      </c>
      <c r="L1337" s="361">
        <f>IF(OR(N1337="RFA",N1337="UFA",N1337="",N1337=0),0,N1337)</f>
        <v>903333</v>
      </c>
      <c r="M1337" s="358">
        <v>903333</v>
      </c>
      <c r="N1337" s="358">
        <v>903333</v>
      </c>
      <c r="O1337" s="358">
        <v>903333</v>
      </c>
      <c r="P1337" s="358" t="s">
        <v>8</v>
      </c>
      <c r="Q1337" s="358">
        <v>0</v>
      </c>
      <c r="R1337" s="358">
        <v>0</v>
      </c>
      <c r="S1337" s="358">
        <v>0</v>
      </c>
      <c r="T1337" s="35">
        <f>COUNTIF(M1337:S1337,"&gt;0")</f>
        <v>3</v>
      </c>
      <c r="V1337">
        <f t="shared" si="60"/>
        <v>1</v>
      </c>
      <c r="W1337" s="35">
        <f t="shared" si="61"/>
        <v>1</v>
      </c>
      <c r="X1337">
        <f t="shared" si="62"/>
        <v>1</v>
      </c>
    </row>
    <row r="1338" spans="1:24" ht="15.75" x14ac:dyDescent="0.25">
      <c r="A1338" t="str">
        <f>B1338&amp;" "&amp;C1338</f>
        <v>Jonas Røndbjerg</v>
      </c>
      <c r="B1338" t="str">
        <f>RIGHT(D1338,(LEN(D1338)-1)-SEARCH(",",D1338,1))</f>
        <v>Jonas</v>
      </c>
      <c r="C1338" t="str">
        <f>LEFT(D1338,SEARCH(",",D1338,1)-1)</f>
        <v>Røndbjerg</v>
      </c>
      <c r="D1338" s="39" t="s">
        <v>2620</v>
      </c>
      <c r="E1338" s="30" t="s">
        <v>136</v>
      </c>
      <c r="F1338" s="35" t="s">
        <v>395</v>
      </c>
      <c r="G1338" s="35" t="s">
        <v>2611</v>
      </c>
      <c r="H1338" s="35" t="s">
        <v>2619</v>
      </c>
      <c r="I1338" s="35">
        <v>20</v>
      </c>
      <c r="J1338" s="35">
        <f>VALUE(COUNTIF(Validation!$A$2:$H$47,D1338))</f>
        <v>0</v>
      </c>
      <c r="K1338" s="361">
        <f>IF(OR(M1338="RFA",M1338="UFA",M1338="",M1338=0),0,M1338)</f>
        <v>900000</v>
      </c>
      <c r="L1338" s="361">
        <f>IF(OR(N1338="RFA",N1338="UFA",N1338="",N1338=0),0,N1338)</f>
        <v>900000</v>
      </c>
      <c r="M1338" s="358">
        <v>900000</v>
      </c>
      <c r="N1338" s="358">
        <v>900000</v>
      </c>
      <c r="O1338" s="358">
        <v>900000</v>
      </c>
      <c r="P1338" s="358" t="s">
        <v>8</v>
      </c>
      <c r="Q1338" s="358">
        <v>0</v>
      </c>
      <c r="R1338" s="358">
        <v>0</v>
      </c>
      <c r="S1338" s="358">
        <v>0</v>
      </c>
      <c r="T1338" s="35">
        <f>COUNTIF(M1338:S1338,"&gt;0")</f>
        <v>3</v>
      </c>
      <c r="V1338">
        <f t="shared" si="60"/>
        <v>1</v>
      </c>
      <c r="W1338" s="35">
        <f t="shared" si="61"/>
        <v>1</v>
      </c>
      <c r="X1338">
        <f t="shared" si="62"/>
        <v>1</v>
      </c>
    </row>
    <row r="1339" spans="1:24" ht="15.75" x14ac:dyDescent="0.25">
      <c r="A1339" t="str">
        <f>B1339&amp;" "&amp;C1339</f>
        <v>Nicolas Hague</v>
      </c>
      <c r="B1339" t="str">
        <f>RIGHT(D1339,(LEN(D1339)-1)-SEARCH(",",D1339,1))</f>
        <v>Nicolas</v>
      </c>
      <c r="C1339" t="str">
        <f>LEFT(D1339,SEARCH(",",D1339,1)-1)</f>
        <v>Hague</v>
      </c>
      <c r="D1339" s="39" t="s">
        <v>2495</v>
      </c>
      <c r="E1339" s="30" t="s">
        <v>136</v>
      </c>
      <c r="F1339" s="35" t="s">
        <v>395</v>
      </c>
      <c r="G1339" s="35" t="s">
        <v>2618</v>
      </c>
      <c r="H1339" s="35" t="s">
        <v>2619</v>
      </c>
      <c r="I1339" s="35">
        <v>20</v>
      </c>
      <c r="J1339" s="35">
        <f>VALUE(COUNTIF(Validation!$A$2:$H$47,D1339))</f>
        <v>0</v>
      </c>
      <c r="K1339" s="361">
        <f>IF(OR(M1339="RFA",M1339="UFA",M1339="",M1339=0),0,M1339)</f>
        <v>863333</v>
      </c>
      <c r="L1339" s="361">
        <f>IF(OR(N1339="RFA",N1339="UFA",N1339="",N1339=0),0,N1339)</f>
        <v>863333</v>
      </c>
      <c r="M1339" s="358">
        <v>863333</v>
      </c>
      <c r="N1339" s="358">
        <v>863333</v>
      </c>
      <c r="O1339" s="358">
        <v>863333</v>
      </c>
      <c r="P1339" s="358" t="s">
        <v>8</v>
      </c>
      <c r="Q1339" s="358">
        <v>0</v>
      </c>
      <c r="R1339" s="358">
        <v>0</v>
      </c>
      <c r="S1339" s="358">
        <v>0</v>
      </c>
      <c r="T1339" s="35">
        <f>COUNTIF(M1339:S1339,"&gt;0")</f>
        <v>3</v>
      </c>
      <c r="V1339">
        <f t="shared" si="60"/>
        <v>1</v>
      </c>
      <c r="W1339" s="35">
        <f t="shared" si="61"/>
        <v>1</v>
      </c>
      <c r="X1339">
        <f t="shared" si="62"/>
        <v>1</v>
      </c>
    </row>
    <row r="1340" spans="1:24" ht="15.75" x14ac:dyDescent="0.25">
      <c r="A1340" t="str">
        <f>B1340&amp;" "&amp;C1340</f>
        <v>Nicolas Roy</v>
      </c>
      <c r="B1340" t="str">
        <f>RIGHT(D1340,(LEN(D1340)-1)-SEARCH(",",D1340,1))</f>
        <v>Nicolas</v>
      </c>
      <c r="C1340" t="str">
        <f>LEFT(D1340,SEARCH(",",D1340,1)-1)</f>
        <v>Roy</v>
      </c>
      <c r="D1340" s="39" t="s">
        <v>1684</v>
      </c>
      <c r="E1340" s="30" t="s">
        <v>136</v>
      </c>
      <c r="F1340" s="35" t="s">
        <v>395</v>
      </c>
      <c r="G1340" s="35" t="s">
        <v>73</v>
      </c>
      <c r="H1340" s="35" t="s">
        <v>2619</v>
      </c>
      <c r="I1340" s="35">
        <v>22</v>
      </c>
      <c r="J1340" s="35">
        <f>VALUE(COUNTIF(Validation!$A$2:$H$47,D1340))</f>
        <v>0</v>
      </c>
      <c r="K1340" s="361">
        <f>IF(OR(M1340="RFA",M1340="UFA",M1340="",M1340=0),0,M1340)</f>
        <v>815000</v>
      </c>
      <c r="L1340" s="361">
        <f>IF(OR(N1340="RFA",N1340="UFA",N1340="",N1340=0),0,N1340)</f>
        <v>0</v>
      </c>
      <c r="M1340" s="358">
        <v>815000</v>
      </c>
      <c r="N1340" s="358" t="s">
        <v>8</v>
      </c>
      <c r="O1340" s="358">
        <v>0</v>
      </c>
      <c r="P1340" s="358">
        <v>0</v>
      </c>
      <c r="Q1340" s="358">
        <v>0</v>
      </c>
      <c r="R1340" s="358">
        <v>0</v>
      </c>
      <c r="S1340" s="358">
        <v>0</v>
      </c>
      <c r="T1340" s="35">
        <f>COUNTIF(M1340:S1340,"&gt;0")</f>
        <v>1</v>
      </c>
      <c r="V1340">
        <f t="shared" si="60"/>
        <v>1</v>
      </c>
      <c r="W1340" s="35">
        <f t="shared" si="61"/>
        <v>1</v>
      </c>
      <c r="X1340">
        <f t="shared" si="62"/>
        <v>0</v>
      </c>
    </row>
    <row r="1341" spans="1:24" ht="15.75" x14ac:dyDescent="0.25">
      <c r="A1341" t="str">
        <f>B1341&amp;" "&amp;C1341</f>
        <v>Paul Cotter</v>
      </c>
      <c r="B1341" t="str">
        <f>RIGHT(D1341,(LEN(D1341)-1)-SEARCH(",",D1341,1))</f>
        <v>Paul</v>
      </c>
      <c r="C1341" t="str">
        <f>LEFT(D1341,SEARCH(",",D1341,1)-1)</f>
        <v>Cotter</v>
      </c>
      <c r="D1341" s="39" t="s">
        <v>2622</v>
      </c>
      <c r="E1341" s="30" t="s">
        <v>136</v>
      </c>
      <c r="F1341" s="35" t="s">
        <v>395</v>
      </c>
      <c r="G1341" s="35" t="s">
        <v>73</v>
      </c>
      <c r="H1341" s="35" t="s">
        <v>2619</v>
      </c>
      <c r="I1341" s="35">
        <v>19</v>
      </c>
      <c r="J1341" s="35">
        <f>VALUE(COUNTIF(Validation!$A$2:$H$47,D1341))</f>
        <v>0</v>
      </c>
      <c r="K1341" s="361">
        <f>IF(OR(M1341="RFA",M1341="UFA",M1341="",M1341=0),0,M1341)</f>
        <v>806667</v>
      </c>
      <c r="L1341" s="361">
        <f>IF(OR(N1341="RFA",N1341="UFA",N1341="",N1341=0),0,N1341)</f>
        <v>806667</v>
      </c>
      <c r="M1341" s="358">
        <v>806667</v>
      </c>
      <c r="N1341" s="358">
        <v>806667</v>
      </c>
      <c r="O1341" s="358">
        <v>806667</v>
      </c>
      <c r="P1341" s="358" t="s">
        <v>8</v>
      </c>
      <c r="Q1341" s="358">
        <v>0</v>
      </c>
      <c r="R1341" s="358">
        <v>0</v>
      </c>
      <c r="S1341" s="358">
        <v>0</v>
      </c>
      <c r="T1341" s="35">
        <f>COUNTIF(M1341:S1341,"&gt;0")</f>
        <v>3</v>
      </c>
      <c r="V1341">
        <f t="shared" si="60"/>
        <v>1</v>
      </c>
      <c r="W1341" s="35">
        <f t="shared" si="61"/>
        <v>1</v>
      </c>
      <c r="X1341">
        <f t="shared" si="62"/>
        <v>1</v>
      </c>
    </row>
    <row r="1342" spans="1:24" ht="15.75" x14ac:dyDescent="0.25">
      <c r="A1342" t="str">
        <f>B1342&amp;" "&amp;C1342</f>
        <v>Brandon Pirri</v>
      </c>
      <c r="B1342" t="str">
        <f>RIGHT(D1342,(LEN(D1342)-1)-SEARCH(",",D1342,1))</f>
        <v>Brandon</v>
      </c>
      <c r="C1342" t="str">
        <f>LEFT(D1342,SEARCH(",",D1342,1)-1)</f>
        <v>Pirri</v>
      </c>
      <c r="D1342" s="39" t="s">
        <v>2507</v>
      </c>
      <c r="E1342" s="30" t="s">
        <v>136</v>
      </c>
      <c r="F1342" s="35">
        <v>0</v>
      </c>
      <c r="G1342" s="35" t="s">
        <v>2614</v>
      </c>
      <c r="H1342" s="35" t="s">
        <v>2612</v>
      </c>
      <c r="I1342" s="35">
        <v>28</v>
      </c>
      <c r="J1342" s="35">
        <f>VALUE(COUNTIF(Validation!$A$2:$H$47,D1342))</f>
        <v>0</v>
      </c>
      <c r="K1342" s="361">
        <f>IF(OR(M1342="RFA",M1342="UFA",M1342="",M1342=0),0,M1342)</f>
        <v>775000</v>
      </c>
      <c r="L1342" s="361">
        <f>IF(OR(N1342="RFA",N1342="UFA",N1342="",N1342=0),0,N1342)</f>
        <v>775000</v>
      </c>
      <c r="M1342" s="358">
        <v>775000</v>
      </c>
      <c r="N1342" s="358">
        <v>775000</v>
      </c>
      <c r="O1342" s="358" t="s">
        <v>7</v>
      </c>
      <c r="P1342" s="358">
        <v>0</v>
      </c>
      <c r="Q1342" s="358">
        <v>0</v>
      </c>
      <c r="R1342" s="358">
        <v>0</v>
      </c>
      <c r="S1342" s="358">
        <v>0</v>
      </c>
      <c r="T1342" s="35">
        <f>COUNTIF(M1342:S1342,"&gt;0")</f>
        <v>2</v>
      </c>
      <c r="V1342">
        <f t="shared" si="60"/>
        <v>1</v>
      </c>
      <c r="W1342" s="35">
        <f t="shared" si="61"/>
        <v>0</v>
      </c>
      <c r="X1342">
        <f t="shared" si="62"/>
        <v>1</v>
      </c>
    </row>
    <row r="1343" spans="1:24" ht="15.75" x14ac:dyDescent="0.25">
      <c r="A1343" t="str">
        <f>B1343&amp;" "&amp;C1343</f>
        <v>Benjamin Jones</v>
      </c>
      <c r="B1343" t="str">
        <f>RIGHT(D1343,(LEN(D1343)-1)-SEARCH(",",D1343,1))</f>
        <v>Benjamin</v>
      </c>
      <c r="C1343" t="str">
        <f>LEFT(D1343,SEARCH(",",D1343,1)-1)</f>
        <v>Jones</v>
      </c>
      <c r="D1343" s="39" t="s">
        <v>2501</v>
      </c>
      <c r="E1343" s="30" t="s">
        <v>136</v>
      </c>
      <c r="F1343" s="35" t="s">
        <v>395</v>
      </c>
      <c r="G1343" s="35" t="s">
        <v>73</v>
      </c>
      <c r="H1343" s="35" t="s">
        <v>2619</v>
      </c>
      <c r="I1343" s="35">
        <v>20</v>
      </c>
      <c r="J1343" s="35">
        <f>VALUE(COUNTIF(Validation!$A$2:$H$47,D1343))</f>
        <v>0</v>
      </c>
      <c r="K1343" s="361">
        <f>IF(OR(M1343="RFA",M1343="UFA",M1343="",M1343=0),0,M1343)</f>
        <v>760000</v>
      </c>
      <c r="L1343" s="361">
        <f>IF(OR(N1343="RFA",N1343="UFA",N1343="",N1343=0),0,N1343)</f>
        <v>760000</v>
      </c>
      <c r="M1343" s="358">
        <v>760000</v>
      </c>
      <c r="N1343" s="358">
        <v>760000</v>
      </c>
      <c r="O1343" s="358">
        <v>760000</v>
      </c>
      <c r="P1343" s="358" t="s">
        <v>8</v>
      </c>
      <c r="Q1343" s="358">
        <v>0</v>
      </c>
      <c r="R1343" s="358">
        <v>0</v>
      </c>
      <c r="S1343" s="358">
        <v>0</v>
      </c>
      <c r="T1343" s="35">
        <f>COUNTIF(M1343:S1343,"&gt;0")</f>
        <v>3</v>
      </c>
      <c r="V1343">
        <f t="shared" si="60"/>
        <v>1</v>
      </c>
      <c r="W1343" s="35">
        <f t="shared" si="61"/>
        <v>1</v>
      </c>
      <c r="X1343">
        <f t="shared" si="62"/>
        <v>1</v>
      </c>
    </row>
    <row r="1344" spans="1:24" ht="15.75" x14ac:dyDescent="0.25">
      <c r="A1344" t="str">
        <f>B1344&amp;" "&amp;C1344</f>
        <v>Curtis McKenzie</v>
      </c>
      <c r="B1344" t="str">
        <f>RIGHT(D1344,(LEN(D1344)-1)-SEARCH(",",D1344,1))</f>
        <v>Curtis</v>
      </c>
      <c r="C1344" t="str">
        <f>LEFT(D1344,SEARCH(",",D1344,1)-1)</f>
        <v>McKenzie</v>
      </c>
      <c r="D1344" s="39" t="s">
        <v>2499</v>
      </c>
      <c r="E1344" s="30" t="s">
        <v>136</v>
      </c>
      <c r="F1344" s="35">
        <v>0</v>
      </c>
      <c r="G1344" s="35" t="s">
        <v>2613</v>
      </c>
      <c r="H1344" s="35" t="s">
        <v>2612</v>
      </c>
      <c r="I1344" s="35">
        <v>28</v>
      </c>
      <c r="J1344" s="35">
        <f>VALUE(COUNTIF(Validation!$A$2:$H$47,D1344))</f>
        <v>0</v>
      </c>
      <c r="K1344" s="361">
        <f>IF(OR(M1344="RFA",M1344="UFA",M1344="",M1344=0),0,M1344)</f>
        <v>750000</v>
      </c>
      <c r="L1344" s="361">
        <f>IF(OR(N1344="RFA",N1344="UFA",N1344="",N1344=0),0,N1344)</f>
        <v>0</v>
      </c>
      <c r="M1344" s="358">
        <v>750000</v>
      </c>
      <c r="N1344" s="358" t="s">
        <v>7</v>
      </c>
      <c r="O1344" s="358">
        <v>0</v>
      </c>
      <c r="P1344" s="358">
        <v>0</v>
      </c>
      <c r="Q1344" s="358">
        <v>0</v>
      </c>
      <c r="R1344" s="358">
        <v>0</v>
      </c>
      <c r="S1344" s="358">
        <v>0</v>
      </c>
      <c r="T1344" s="35">
        <f>COUNTIF(M1344:S1344,"&gt;0")</f>
        <v>1</v>
      </c>
      <c r="V1344">
        <f t="shared" si="60"/>
        <v>1</v>
      </c>
      <c r="W1344" s="35">
        <f t="shared" si="61"/>
        <v>0</v>
      </c>
      <c r="X1344">
        <f t="shared" si="62"/>
        <v>0</v>
      </c>
    </row>
    <row r="1345" spans="1:24" ht="15.75" x14ac:dyDescent="0.25">
      <c r="A1345" t="str">
        <f>B1345&amp;" "&amp;C1345</f>
        <v>Dylan Ferguson</v>
      </c>
      <c r="B1345" t="str">
        <f>RIGHT(D1345,(LEN(D1345)-1)-SEARCH(",",D1345,1))</f>
        <v>Dylan</v>
      </c>
      <c r="C1345" t="str">
        <f>LEFT(D1345,SEARCH(",",D1345,1)-1)</f>
        <v>Ferguson</v>
      </c>
      <c r="D1345" s="39" t="s">
        <v>2502</v>
      </c>
      <c r="E1345" s="30" t="s">
        <v>136</v>
      </c>
      <c r="F1345" s="35" t="s">
        <v>395</v>
      </c>
      <c r="G1345" s="35" t="s">
        <v>128</v>
      </c>
      <c r="H1345" s="35" t="s">
        <v>2619</v>
      </c>
      <c r="I1345" s="35">
        <v>20</v>
      </c>
      <c r="J1345" s="35">
        <f>VALUE(COUNTIF(Validation!$A$2:$H$47,D1345))</f>
        <v>0</v>
      </c>
      <c r="K1345" s="361">
        <f>IF(OR(M1345="RFA",M1345="UFA",M1345="",M1345=0),0,M1345)</f>
        <v>733333</v>
      </c>
      <c r="L1345" s="361">
        <f>IF(OR(N1345="RFA",N1345="UFA",N1345="",N1345=0),0,N1345)</f>
        <v>733333</v>
      </c>
      <c r="M1345" s="358">
        <v>733333</v>
      </c>
      <c r="N1345" s="358">
        <v>733333</v>
      </c>
      <c r="O1345" s="358">
        <v>733333</v>
      </c>
      <c r="P1345" s="358" t="s">
        <v>8</v>
      </c>
      <c r="Q1345" s="358">
        <v>0</v>
      </c>
      <c r="R1345" s="358">
        <v>0</v>
      </c>
      <c r="S1345" s="358">
        <v>0</v>
      </c>
      <c r="T1345" s="35">
        <f>COUNTIF(M1345:S1345,"&gt;0")</f>
        <v>3</v>
      </c>
      <c r="V1345">
        <f t="shared" si="60"/>
        <v>1</v>
      </c>
      <c r="W1345" s="35">
        <f t="shared" si="61"/>
        <v>1</v>
      </c>
      <c r="X1345">
        <f t="shared" si="62"/>
        <v>1</v>
      </c>
    </row>
    <row r="1346" spans="1:24" ht="15.75" x14ac:dyDescent="0.25">
      <c r="A1346" t="str">
        <f>B1346&amp;" "&amp;C1346</f>
        <v>William Carrier</v>
      </c>
      <c r="B1346" t="str">
        <f>RIGHT(D1346,(LEN(D1346)-1)-SEARCH(",",D1346,1))</f>
        <v>William</v>
      </c>
      <c r="C1346" t="str">
        <f>LEFT(D1346,SEARCH(",",D1346,1)-1)</f>
        <v>Carrier</v>
      </c>
      <c r="D1346" s="39" t="s">
        <v>2480</v>
      </c>
      <c r="E1346" s="30" t="s">
        <v>136</v>
      </c>
      <c r="F1346" s="35">
        <v>0</v>
      </c>
      <c r="G1346" s="35" t="s">
        <v>2613</v>
      </c>
      <c r="H1346" s="35" t="s">
        <v>2612</v>
      </c>
      <c r="I1346" s="35">
        <v>24</v>
      </c>
      <c r="J1346" s="35">
        <f>VALUE(COUNTIF(Validation!$A$2:$H$47,D1346))</f>
        <v>0</v>
      </c>
      <c r="K1346" s="361">
        <f>IF(OR(M1346="RFA",M1346="UFA",M1346="",M1346=0),0,M1346)</f>
        <v>725000</v>
      </c>
      <c r="L1346" s="361">
        <f>IF(OR(N1346="RFA",N1346="UFA",N1346="",N1346=0),0,N1346)</f>
        <v>0</v>
      </c>
      <c r="M1346" s="358">
        <v>725000</v>
      </c>
      <c r="N1346" s="358" t="s">
        <v>8</v>
      </c>
      <c r="O1346" s="358">
        <v>0</v>
      </c>
      <c r="P1346" s="358">
        <v>0</v>
      </c>
      <c r="Q1346" s="358">
        <v>0</v>
      </c>
      <c r="R1346" s="358">
        <v>0</v>
      </c>
      <c r="S1346" s="358">
        <v>0</v>
      </c>
      <c r="T1346" s="35">
        <f>COUNTIF(M1346:S1346,"&gt;0")</f>
        <v>1</v>
      </c>
      <c r="V1346">
        <f t="shared" si="60"/>
        <v>1</v>
      </c>
      <c r="W1346" s="35">
        <f t="shared" si="61"/>
        <v>0</v>
      </c>
      <c r="X1346">
        <f t="shared" si="62"/>
        <v>0</v>
      </c>
    </row>
    <row r="1347" spans="1:24" ht="15.75" x14ac:dyDescent="0.25">
      <c r="A1347" t="str">
        <f>B1347&amp;" "&amp;C1347</f>
        <v>Dylan Coghlan</v>
      </c>
      <c r="B1347" t="str">
        <f>RIGHT(D1347,(LEN(D1347)-1)-SEARCH(",",D1347,1))</f>
        <v>Dylan</v>
      </c>
      <c r="C1347" t="str">
        <f>LEFT(D1347,SEARCH(",",D1347,1)-1)</f>
        <v>Coghlan</v>
      </c>
      <c r="D1347" s="39" t="s">
        <v>2503</v>
      </c>
      <c r="E1347" s="30" t="s">
        <v>136</v>
      </c>
      <c r="F1347" s="35" t="s">
        <v>395</v>
      </c>
      <c r="G1347" s="9" t="s">
        <v>2617</v>
      </c>
      <c r="H1347" s="9" t="s">
        <v>2619</v>
      </c>
      <c r="I1347" s="9">
        <v>21</v>
      </c>
      <c r="J1347" s="35">
        <f>VALUE(COUNTIF(Validation!$A$2:$H$47,D1347))</f>
        <v>0</v>
      </c>
      <c r="K1347" s="361">
        <f>IF(OR(M1347="RFA",M1347="UFA",M1347="",M1347=0),0,M1347)</f>
        <v>715556</v>
      </c>
      <c r="L1347" s="361">
        <f>IF(OR(N1347="RFA",N1347="UFA",N1347="",N1347=0),0,N1347)</f>
        <v>715556</v>
      </c>
      <c r="M1347" s="358">
        <v>715556</v>
      </c>
      <c r="N1347" s="358">
        <v>715556</v>
      </c>
      <c r="O1347" s="358" t="s">
        <v>8</v>
      </c>
      <c r="P1347" s="358">
        <v>0</v>
      </c>
      <c r="Q1347" s="358">
        <v>0</v>
      </c>
      <c r="R1347" s="358">
        <v>0</v>
      </c>
      <c r="S1347" s="358">
        <v>0</v>
      </c>
      <c r="T1347" s="35">
        <f>COUNTIF(M1347:S1347,"&gt;0")</f>
        <v>2</v>
      </c>
      <c r="V1347">
        <f t="shared" ref="V1347:V1398" si="63">COUNTIF($D$3:$D$1490,D1347)</f>
        <v>1</v>
      </c>
      <c r="W1347" s="35">
        <f t="shared" si="61"/>
        <v>1</v>
      </c>
      <c r="X1347">
        <f t="shared" si="62"/>
        <v>1</v>
      </c>
    </row>
    <row r="1348" spans="1:24" ht="15.75" x14ac:dyDescent="0.25">
      <c r="A1348" t="str">
        <f>B1348&amp;" "&amp;C1348</f>
        <v>Gage Quinney</v>
      </c>
      <c r="B1348" t="str">
        <f>RIGHT(D1348,(LEN(D1348)-1)-SEARCH(",",D1348,1))</f>
        <v>Gage</v>
      </c>
      <c r="C1348" t="str">
        <f>LEFT(D1348,SEARCH(",",D1348,1)-1)</f>
        <v>Quinney</v>
      </c>
      <c r="D1348" s="39" t="s">
        <v>2504</v>
      </c>
      <c r="E1348" s="30" t="s">
        <v>136</v>
      </c>
      <c r="F1348" s="35" t="s">
        <v>395</v>
      </c>
      <c r="G1348" s="35" t="s">
        <v>2623</v>
      </c>
      <c r="H1348" s="35" t="s">
        <v>2619</v>
      </c>
      <c r="I1348" s="35">
        <v>23</v>
      </c>
      <c r="J1348" s="35">
        <f>VALUE(COUNTIF(Validation!$A$2:$H$47,D1348))</f>
        <v>0</v>
      </c>
      <c r="K1348" s="361">
        <f>IF(OR(M1348="RFA",M1348="UFA",M1348="",M1348=0),0,M1348)</f>
        <v>715000</v>
      </c>
      <c r="L1348" s="361">
        <f>IF(OR(N1348="RFA",N1348="UFA",N1348="",N1348=0),0,N1348)</f>
        <v>0</v>
      </c>
      <c r="M1348" s="358">
        <v>715000</v>
      </c>
      <c r="N1348" s="358" t="s">
        <v>8</v>
      </c>
      <c r="O1348" s="358">
        <v>0</v>
      </c>
      <c r="P1348" s="358">
        <v>0</v>
      </c>
      <c r="Q1348" s="358">
        <v>0</v>
      </c>
      <c r="R1348" s="358">
        <v>0</v>
      </c>
      <c r="S1348" s="358">
        <v>0</v>
      </c>
      <c r="T1348" s="35">
        <f>COUNTIF(M1348:S1348,"&gt;0")</f>
        <v>1</v>
      </c>
      <c r="V1348">
        <f t="shared" si="63"/>
        <v>1</v>
      </c>
      <c r="W1348" s="35">
        <f t="shared" ref="W1348:W1399" si="64">IF(LEFT(F1348,3)="ELC",1,0)</f>
        <v>1</v>
      </c>
      <c r="X1348">
        <f t="shared" ref="X1348:X1399" si="65">IF(K1348=L1348,1,0)</f>
        <v>0</v>
      </c>
    </row>
    <row r="1349" spans="1:24" ht="15.75" x14ac:dyDescent="0.25">
      <c r="A1349" t="str">
        <f>B1349&amp;" "&amp;C1349</f>
        <v>Patrick Brown</v>
      </c>
      <c r="B1349" t="str">
        <f>RIGHT(D1349,(LEN(D1349)-1)-SEARCH(",",D1349,1))</f>
        <v>Patrick</v>
      </c>
      <c r="C1349" t="str">
        <f>LEFT(D1349,SEARCH(",",D1349,1)-1)</f>
        <v>Brown</v>
      </c>
      <c r="D1349" s="39" t="s">
        <v>1691</v>
      </c>
      <c r="E1349" s="30" t="s">
        <v>136</v>
      </c>
      <c r="F1349" s="35">
        <v>0</v>
      </c>
      <c r="G1349" s="35" t="s">
        <v>2621</v>
      </c>
      <c r="H1349" s="35" t="s">
        <v>2619</v>
      </c>
      <c r="I1349" s="35">
        <v>27</v>
      </c>
      <c r="J1349" s="35">
        <f>VALUE(COUNTIF(Validation!$A$2:$H$47,D1349))</f>
        <v>0</v>
      </c>
      <c r="K1349" s="361">
        <f>IF(OR(M1349="RFA",M1349="UFA",M1349="",M1349=0),0,M1349)</f>
        <v>700000</v>
      </c>
      <c r="L1349" s="361">
        <f>IF(OR(N1349="RFA",N1349="UFA",N1349="",N1349=0),0,N1349)</f>
        <v>700000</v>
      </c>
      <c r="M1349" s="358">
        <v>700000</v>
      </c>
      <c r="N1349" s="358">
        <v>700000</v>
      </c>
      <c r="O1349" s="358" t="s">
        <v>7</v>
      </c>
      <c r="P1349" s="358">
        <v>0</v>
      </c>
      <c r="Q1349" s="358">
        <v>0</v>
      </c>
      <c r="R1349" s="358">
        <v>0</v>
      </c>
      <c r="S1349" s="358">
        <v>0</v>
      </c>
      <c r="T1349" s="35">
        <f>COUNTIF(M1349:S1349,"&gt;0")</f>
        <v>2</v>
      </c>
      <c r="V1349">
        <f t="shared" si="63"/>
        <v>1</v>
      </c>
      <c r="W1349" s="35">
        <f t="shared" si="64"/>
        <v>0</v>
      </c>
      <c r="X1349">
        <f t="shared" si="65"/>
        <v>1</v>
      </c>
    </row>
    <row r="1350" spans="1:24" ht="15.75" x14ac:dyDescent="0.25">
      <c r="A1350" t="str">
        <f>B1350&amp;" "&amp;C1350</f>
        <v>Tyrell Goulbourne</v>
      </c>
      <c r="B1350" t="str">
        <f>RIGHT(D1350,(LEN(D1350)-1)-SEARCH(",",D1350,1))</f>
        <v>Tyrell</v>
      </c>
      <c r="C1350" t="str">
        <f>LEFT(D1350,SEARCH(",",D1350,1)-1)</f>
        <v>Goulbourne</v>
      </c>
      <c r="D1350" s="39" t="s">
        <v>1872</v>
      </c>
      <c r="E1350" s="30" t="s">
        <v>136</v>
      </c>
      <c r="F1350" s="35">
        <v>0</v>
      </c>
      <c r="G1350" s="35" t="s">
        <v>2613</v>
      </c>
      <c r="H1350" s="35" t="s">
        <v>2619</v>
      </c>
      <c r="I1350" s="35">
        <v>25</v>
      </c>
      <c r="J1350" s="35">
        <f>VALUE(COUNTIF(Validation!$A$2:$H$47,D1350))</f>
        <v>0</v>
      </c>
      <c r="K1350" s="361">
        <f>IF(OR(M1350="RFA",M1350="UFA",M1350="",M1350=0),0,M1350)</f>
        <v>700000</v>
      </c>
      <c r="L1350" s="361">
        <f>IF(OR(N1350="RFA",N1350="UFA",N1350="",N1350=0),0,N1350)</f>
        <v>700000</v>
      </c>
      <c r="M1350" s="358">
        <v>700000</v>
      </c>
      <c r="N1350" s="358">
        <v>700000</v>
      </c>
      <c r="O1350" s="358" t="s">
        <v>7</v>
      </c>
      <c r="P1350" s="358">
        <v>0</v>
      </c>
      <c r="Q1350" s="358">
        <v>0</v>
      </c>
      <c r="R1350" s="358">
        <v>0</v>
      </c>
      <c r="S1350" s="358">
        <v>0</v>
      </c>
      <c r="T1350" s="35">
        <f>COUNTIF(M1350:S1350,"&gt;0")</f>
        <v>2</v>
      </c>
      <c r="V1350">
        <f t="shared" si="63"/>
        <v>1</v>
      </c>
      <c r="W1350" s="35">
        <f t="shared" si="64"/>
        <v>0</v>
      </c>
      <c r="X1350">
        <f t="shared" si="65"/>
        <v>1</v>
      </c>
    </row>
    <row r="1351" spans="1:24" ht="15.75" x14ac:dyDescent="0.25">
      <c r="A1351" t="str">
        <f>B1351&amp;" "&amp;C1351</f>
        <v>Brett Lernout</v>
      </c>
      <c r="B1351" t="str">
        <f>RIGHT(D1351,(LEN(D1351)-1)-SEARCH(",",D1351,1))</f>
        <v>Brett</v>
      </c>
      <c r="C1351" t="str">
        <f>LEFT(D1351,SEARCH(",",D1351,1)-1)</f>
        <v>Lernout</v>
      </c>
      <c r="D1351" s="39" t="s">
        <v>1536</v>
      </c>
      <c r="E1351" s="30" t="s">
        <v>136</v>
      </c>
      <c r="F1351" s="35">
        <v>0</v>
      </c>
      <c r="G1351" s="35" t="s">
        <v>2617</v>
      </c>
      <c r="H1351" s="35" t="s">
        <v>2619</v>
      </c>
      <c r="I1351" s="35">
        <v>23</v>
      </c>
      <c r="J1351" s="35">
        <f>VALUE(COUNTIF(Validation!$A$2:$H$47,D1351))</f>
        <v>0</v>
      </c>
      <c r="K1351" s="361">
        <f>IF(OR(M1351="RFA",M1351="UFA",M1351="",M1351=0),0,M1351)</f>
        <v>700000</v>
      </c>
      <c r="L1351" s="361">
        <f>IF(OR(N1351="RFA",N1351="UFA",N1351="",N1351=0),0,N1351)</f>
        <v>0</v>
      </c>
      <c r="M1351" s="358">
        <v>700000</v>
      </c>
      <c r="N1351" s="358" t="s">
        <v>8</v>
      </c>
      <c r="O1351" s="358">
        <v>0</v>
      </c>
      <c r="P1351" s="358">
        <v>0</v>
      </c>
      <c r="Q1351" s="358">
        <v>0</v>
      </c>
      <c r="R1351" s="358">
        <v>0</v>
      </c>
      <c r="S1351" s="358">
        <v>0</v>
      </c>
      <c r="T1351" s="35">
        <f>COUNTIF(M1351:S1351,"&gt;0")</f>
        <v>1</v>
      </c>
      <c r="V1351">
        <f t="shared" si="63"/>
        <v>1</v>
      </c>
      <c r="W1351" s="35">
        <f t="shared" si="64"/>
        <v>0</v>
      </c>
      <c r="X1351">
        <f t="shared" si="65"/>
        <v>0</v>
      </c>
    </row>
    <row r="1352" spans="1:24" ht="15.75" x14ac:dyDescent="0.25">
      <c r="A1352" t="str">
        <f>B1352&amp;" "&amp;C1352</f>
        <v>Jaycob Megna</v>
      </c>
      <c r="B1352" t="str">
        <f>RIGHT(D1352,(LEN(D1352)-1)-SEARCH(",",D1352,1))</f>
        <v>Jaycob</v>
      </c>
      <c r="C1352" t="str">
        <f>LEFT(D1352,SEARCH(",",D1352,1)-1)</f>
        <v>Megna</v>
      </c>
      <c r="D1352" s="39" t="s">
        <v>2235</v>
      </c>
      <c r="E1352" s="30" t="s">
        <v>136</v>
      </c>
      <c r="F1352" s="35">
        <v>0</v>
      </c>
      <c r="G1352" s="35" t="s">
        <v>2618</v>
      </c>
      <c r="H1352" s="35" t="s">
        <v>2619</v>
      </c>
      <c r="I1352" s="35">
        <v>26</v>
      </c>
      <c r="J1352" s="35">
        <f>VALUE(COUNTIF(Validation!$A$2:$H$47,D1352))</f>
        <v>0</v>
      </c>
      <c r="K1352" s="361">
        <f>IF(OR(M1352="RFA",M1352="UFA",M1352="",M1352=0),0,M1352)</f>
        <v>700000</v>
      </c>
      <c r="L1352" s="361">
        <f>IF(OR(N1352="RFA",N1352="UFA",N1352="",N1352=0),0,N1352)</f>
        <v>0</v>
      </c>
      <c r="M1352" s="358">
        <v>700000</v>
      </c>
      <c r="N1352" s="358" t="s">
        <v>7</v>
      </c>
      <c r="O1352" s="358">
        <v>0</v>
      </c>
      <c r="P1352" s="358">
        <v>0</v>
      </c>
      <c r="Q1352" s="358">
        <v>0</v>
      </c>
      <c r="R1352" s="358">
        <v>0</v>
      </c>
      <c r="S1352" s="358">
        <v>0</v>
      </c>
      <c r="T1352" s="35">
        <f>COUNTIF(M1352:S1352,"&gt;0")</f>
        <v>1</v>
      </c>
      <c r="V1352">
        <f t="shared" si="63"/>
        <v>1</v>
      </c>
      <c r="W1352" s="35">
        <f t="shared" si="64"/>
        <v>0</v>
      </c>
      <c r="X1352">
        <f t="shared" si="65"/>
        <v>0</v>
      </c>
    </row>
    <row r="1353" spans="1:24" ht="15.75" x14ac:dyDescent="0.25">
      <c r="A1353" t="str">
        <f>B1353&amp;" "&amp;C1353</f>
        <v>Valentin Zykov</v>
      </c>
      <c r="B1353" t="str">
        <f>RIGHT(D1353,(LEN(D1353)-1)-SEARCH(",",D1353,1))</f>
        <v>Valentin</v>
      </c>
      <c r="C1353" t="str">
        <f>LEFT(D1353,SEARCH(",",D1353,1)-1)</f>
        <v>Zykov</v>
      </c>
      <c r="D1353" s="39" t="s">
        <v>1661</v>
      </c>
      <c r="E1353" s="30" t="s">
        <v>136</v>
      </c>
      <c r="F1353" s="35">
        <v>0</v>
      </c>
      <c r="G1353" s="35" t="s">
        <v>2613</v>
      </c>
      <c r="H1353" s="35" t="s">
        <v>2612</v>
      </c>
      <c r="I1353" s="35">
        <v>24</v>
      </c>
      <c r="J1353" s="35">
        <f>VALUE(COUNTIF(Validation!$A$2:$H$47,D1353))</f>
        <v>0</v>
      </c>
      <c r="K1353" s="361">
        <f>IF(OR(M1353="RFA",M1353="UFA",M1353="",M1353=0),0,M1353)</f>
        <v>675000</v>
      </c>
      <c r="L1353" s="361">
        <f>IF(OR(N1353="RFA",N1353="UFA",N1353="",N1353=0),0,N1353)</f>
        <v>0</v>
      </c>
      <c r="M1353" s="358">
        <v>675000</v>
      </c>
      <c r="N1353" s="358" t="s">
        <v>8</v>
      </c>
      <c r="O1353" s="358">
        <v>0</v>
      </c>
      <c r="P1353" s="358">
        <v>0</v>
      </c>
      <c r="Q1353" s="358">
        <v>0</v>
      </c>
      <c r="R1353" s="358">
        <v>0</v>
      </c>
      <c r="S1353" s="358">
        <v>0</v>
      </c>
      <c r="T1353" s="35">
        <f>COUNTIF(M1353:S1353,"&gt;0")</f>
        <v>1</v>
      </c>
      <c r="V1353">
        <f t="shared" si="63"/>
        <v>1</v>
      </c>
      <c r="W1353" s="35">
        <f t="shared" si="64"/>
        <v>0</v>
      </c>
      <c r="X1353">
        <f t="shared" si="65"/>
        <v>0</v>
      </c>
    </row>
    <row r="1354" spans="1:24" ht="15.75" x14ac:dyDescent="0.25">
      <c r="A1354" t="str">
        <f>B1354&amp;" "&amp;C1354</f>
        <v>Oscar Dansk</v>
      </c>
      <c r="B1354" t="str">
        <f>RIGHT(D1354,(LEN(D1354)-1)-SEARCH(",",D1354,1))</f>
        <v>Oscar</v>
      </c>
      <c r="C1354" t="str">
        <f>LEFT(D1354,SEARCH(",",D1354,1)-1)</f>
        <v>Dansk</v>
      </c>
      <c r="D1354" s="39" t="s">
        <v>2506</v>
      </c>
      <c r="E1354" s="30" t="s">
        <v>136</v>
      </c>
      <c r="F1354" s="35">
        <v>0</v>
      </c>
      <c r="G1354" s="35" t="s">
        <v>128</v>
      </c>
      <c r="H1354" s="35" t="s">
        <v>2619</v>
      </c>
      <c r="I1354" s="35">
        <v>25</v>
      </c>
      <c r="J1354" s="35">
        <f>VALUE(COUNTIF(Validation!$A$2:$H$47,D1354))</f>
        <v>0</v>
      </c>
      <c r="K1354" s="361">
        <f>IF(OR(M1354="RFA",M1354="UFA",M1354="",M1354=0),0,M1354)</f>
        <v>675000</v>
      </c>
      <c r="L1354" s="361">
        <f>IF(OR(N1354="RFA",N1354="UFA",N1354="",N1354=0),0,N1354)</f>
        <v>0</v>
      </c>
      <c r="M1354" s="358">
        <v>675000</v>
      </c>
      <c r="N1354" s="358" t="s">
        <v>8</v>
      </c>
      <c r="O1354" s="358">
        <v>0</v>
      </c>
      <c r="P1354" s="358">
        <v>0</v>
      </c>
      <c r="Q1354" s="358">
        <v>0</v>
      </c>
      <c r="R1354" s="358">
        <v>0</v>
      </c>
      <c r="S1354" s="358">
        <v>0</v>
      </c>
      <c r="T1354" s="35">
        <f>COUNTIF(M1354:S1354,"&gt;0")</f>
        <v>1</v>
      </c>
      <c r="V1354">
        <f t="shared" si="63"/>
        <v>1</v>
      </c>
      <c r="W1354" s="35">
        <f t="shared" si="64"/>
        <v>0</v>
      </c>
      <c r="X1354">
        <f t="shared" si="65"/>
        <v>0</v>
      </c>
    </row>
    <row r="1355" spans="1:24" ht="15.75" x14ac:dyDescent="0.25">
      <c r="A1355" t="str">
        <f>B1355&amp;" "&amp;C1355</f>
        <v>Nikita Gusev</v>
      </c>
      <c r="B1355" t="str">
        <f>RIGHT(D1355,(LEN(D1355)-1)-SEARCH(",",D1355,1))</f>
        <v>Nikita</v>
      </c>
      <c r="C1355" t="str">
        <f>LEFT(D1355,SEARCH(",",D1355,1)-1)</f>
        <v>Gusev</v>
      </c>
      <c r="D1355" s="39" t="s">
        <v>2616</v>
      </c>
      <c r="E1355" s="30" t="s">
        <v>136</v>
      </c>
      <c r="F1355" s="35">
        <v>0</v>
      </c>
      <c r="G1355" s="35" t="s">
        <v>2613</v>
      </c>
      <c r="H1355" s="35" t="s">
        <v>2612</v>
      </c>
      <c r="I1355" s="35">
        <v>26</v>
      </c>
      <c r="J1355" s="35">
        <f>VALUE(COUNTIF(Validation!$A$2:$H$47,D1355))</f>
        <v>0</v>
      </c>
      <c r="K1355" s="361">
        <f>IF(OR(M1355="RFA",M1355="UFA",M1355="",M1355=0),0,M1355)</f>
        <v>0</v>
      </c>
      <c r="L1355" s="361">
        <f>IF(OR(N1355="RFA",N1355="UFA",N1355="",N1355=0),0,N1355)</f>
        <v>0</v>
      </c>
      <c r="M1355" s="358" t="s">
        <v>8</v>
      </c>
      <c r="N1355" s="358">
        <v>0</v>
      </c>
      <c r="O1355" s="358">
        <v>0</v>
      </c>
      <c r="P1355" s="362">
        <v>0</v>
      </c>
      <c r="Q1355" s="358">
        <v>0</v>
      </c>
      <c r="R1355" s="358">
        <v>0</v>
      </c>
      <c r="S1355" s="358">
        <v>0</v>
      </c>
      <c r="T1355" s="35">
        <f>COUNTIF(M1355:S1355,"&gt;0")</f>
        <v>0</v>
      </c>
      <c r="V1355">
        <f t="shared" si="63"/>
        <v>1</v>
      </c>
      <c r="W1355" s="35">
        <f t="shared" si="64"/>
        <v>0</v>
      </c>
      <c r="X1355">
        <f t="shared" si="65"/>
        <v>1</v>
      </c>
    </row>
    <row r="1356" spans="1:24" ht="15.75" x14ac:dyDescent="0.25">
      <c r="A1356" t="str">
        <f>B1356&amp;" "&amp;C1356</f>
        <v>Malcolm Subban</v>
      </c>
      <c r="B1356" t="str">
        <f>RIGHT(D1356,(LEN(D1356)-1)-SEARCH(",",D1356,1))</f>
        <v>Malcolm</v>
      </c>
      <c r="C1356" t="str">
        <f>LEFT(D1356,SEARCH(",",D1356,1)-1)</f>
        <v>Subban</v>
      </c>
      <c r="D1356" s="39" t="s">
        <v>2490</v>
      </c>
      <c r="E1356" s="30" t="s">
        <v>136</v>
      </c>
      <c r="F1356" s="35">
        <v>0</v>
      </c>
      <c r="G1356" s="35" t="s">
        <v>128</v>
      </c>
      <c r="H1356" s="35" t="s">
        <v>2612</v>
      </c>
      <c r="I1356" s="35">
        <v>25</v>
      </c>
      <c r="J1356" s="35">
        <f>VALUE(COUNTIF(Validation!$A$2:$H$47,D1356))</f>
        <v>0</v>
      </c>
      <c r="K1356" s="361">
        <f>IF(OR(M1356="RFA",M1356="UFA",M1356="",M1356=0),0,M1356)</f>
        <v>0</v>
      </c>
      <c r="L1356" s="361">
        <f>IF(OR(N1356="RFA",N1356="UFA",N1356="",N1356=0),0,N1356)</f>
        <v>0</v>
      </c>
      <c r="M1356" s="358" t="s">
        <v>8</v>
      </c>
      <c r="N1356" s="358">
        <v>0</v>
      </c>
      <c r="O1356" s="358">
        <v>0</v>
      </c>
      <c r="P1356" s="358">
        <v>0</v>
      </c>
      <c r="Q1356" s="358">
        <v>0</v>
      </c>
      <c r="R1356" s="358">
        <v>0</v>
      </c>
      <c r="S1356" s="358">
        <v>0</v>
      </c>
      <c r="T1356" s="35">
        <f>COUNTIF(M1356:S1356,"&gt;0")</f>
        <v>0</v>
      </c>
      <c r="V1356">
        <f t="shared" si="63"/>
        <v>1</v>
      </c>
      <c r="W1356" s="35">
        <f t="shared" si="64"/>
        <v>0</v>
      </c>
      <c r="X1356">
        <f t="shared" si="65"/>
        <v>1</v>
      </c>
    </row>
    <row r="1357" spans="1:24" ht="15.75" x14ac:dyDescent="0.25">
      <c r="A1357" t="str">
        <f>B1357&amp;" "&amp;C1357</f>
        <v>Jake Bischoff</v>
      </c>
      <c r="B1357" t="str">
        <f>RIGHT(D1357,(LEN(D1357)-1)-SEARCH(",",D1357,1))</f>
        <v>Jake</v>
      </c>
      <c r="C1357" t="str">
        <f>LEFT(D1357,SEARCH(",",D1357,1)-1)</f>
        <v>Bischoff</v>
      </c>
      <c r="D1357" s="39" t="s">
        <v>2494</v>
      </c>
      <c r="E1357" s="30" t="s">
        <v>136</v>
      </c>
      <c r="F1357" s="35">
        <v>0</v>
      </c>
      <c r="G1357" s="35" t="s">
        <v>2618</v>
      </c>
      <c r="H1357" s="35" t="s">
        <v>2619</v>
      </c>
      <c r="I1357" s="35">
        <v>24</v>
      </c>
      <c r="J1357" s="35">
        <f>VALUE(COUNTIF(Validation!$A$2:$H$47,D1357))</f>
        <v>0</v>
      </c>
      <c r="K1357" s="361">
        <f>IF(OR(M1357="RFA",M1357="UFA",M1357="",M1357=0),0,M1357)</f>
        <v>0</v>
      </c>
      <c r="L1357" s="361">
        <f>IF(OR(N1357="RFA",N1357="UFA",N1357="",N1357=0),0,N1357)</f>
        <v>0</v>
      </c>
      <c r="M1357" s="358" t="s">
        <v>8</v>
      </c>
      <c r="N1357" s="358">
        <v>0</v>
      </c>
      <c r="O1357" s="358">
        <v>0</v>
      </c>
      <c r="P1357" s="358">
        <v>0</v>
      </c>
      <c r="Q1357" s="358">
        <v>0</v>
      </c>
      <c r="R1357" s="358">
        <v>0</v>
      </c>
      <c r="S1357" s="358">
        <v>0</v>
      </c>
      <c r="T1357" s="35">
        <f>COUNTIF(M1357:S1357,"&gt;0")</f>
        <v>0</v>
      </c>
      <c r="V1357">
        <f t="shared" si="63"/>
        <v>1</v>
      </c>
      <c r="W1357" s="35">
        <f t="shared" si="64"/>
        <v>0</v>
      </c>
      <c r="X1357">
        <f t="shared" si="65"/>
        <v>1</v>
      </c>
    </row>
    <row r="1358" spans="1:24" ht="15.75" x14ac:dyDescent="0.25">
      <c r="A1358" t="str">
        <f>B1358&amp;" "&amp;C1358</f>
        <v>Jimmy Schuldt</v>
      </c>
      <c r="B1358" t="str">
        <f>RIGHT(D1358,(LEN(D1358)-1)-SEARCH(",",D1358,1))</f>
        <v>Jimmy</v>
      </c>
      <c r="C1358" t="str">
        <f>LEFT(D1358,SEARCH(",",D1358,1)-1)</f>
        <v>Schuldt</v>
      </c>
      <c r="D1358" s="39" t="s">
        <v>2624</v>
      </c>
      <c r="E1358" s="30" t="s">
        <v>136</v>
      </c>
      <c r="F1358" s="35">
        <v>0</v>
      </c>
      <c r="G1358" s="35" t="s">
        <v>2618</v>
      </c>
      <c r="H1358" s="35" t="s">
        <v>2619</v>
      </c>
      <c r="I1358" s="35">
        <v>24</v>
      </c>
      <c r="J1358" s="35">
        <f>VALUE(COUNTIF(Validation!$A$2:$H$47,D1358))</f>
        <v>0</v>
      </c>
      <c r="K1358" s="361">
        <f>IF(OR(M1358="RFA",M1358="UFA",M1358="",M1358=0),0,M1358)</f>
        <v>0</v>
      </c>
      <c r="L1358" s="361">
        <f>IF(OR(N1358="RFA",N1358="UFA",N1358="",N1358=0),0,N1358)</f>
        <v>0</v>
      </c>
      <c r="M1358" s="358" t="s">
        <v>8</v>
      </c>
      <c r="N1358" s="358">
        <v>0</v>
      </c>
      <c r="O1358" s="358">
        <v>0</v>
      </c>
      <c r="P1358" s="358">
        <v>0</v>
      </c>
      <c r="Q1358" s="358">
        <v>0</v>
      </c>
      <c r="R1358" s="358">
        <v>0</v>
      </c>
      <c r="S1358" s="358">
        <v>0</v>
      </c>
      <c r="T1358" s="35">
        <f>COUNTIF(M1358:S1358,"&gt;0")</f>
        <v>0</v>
      </c>
      <c r="V1358">
        <f t="shared" si="63"/>
        <v>1</v>
      </c>
      <c r="W1358" s="35">
        <f t="shared" si="64"/>
        <v>0</v>
      </c>
      <c r="X1358">
        <f t="shared" si="65"/>
        <v>1</v>
      </c>
    </row>
    <row r="1359" spans="1:24" ht="15.75" x14ac:dyDescent="0.25">
      <c r="A1359" t="str">
        <f>B1359&amp;" "&amp;C1359</f>
        <v>Alex Ovechkin</v>
      </c>
      <c r="B1359" t="str">
        <f>RIGHT(D1359,(LEN(D1359)-1)-SEARCH(",",D1359,1))</f>
        <v>Alex</v>
      </c>
      <c r="C1359" t="str">
        <f>LEFT(D1359,SEARCH(",",D1359,1)-1)</f>
        <v>Ovechkin</v>
      </c>
      <c r="D1359" s="39" t="s">
        <v>2962</v>
      </c>
      <c r="E1359" s="5" t="s">
        <v>2688</v>
      </c>
      <c r="F1359" s="35" t="s">
        <v>390</v>
      </c>
      <c r="G1359" s="35" t="s">
        <v>2615</v>
      </c>
      <c r="H1359" s="35" t="s">
        <v>2612</v>
      </c>
      <c r="I1359" s="35">
        <v>33</v>
      </c>
      <c r="J1359" s="35">
        <f>VALUE(COUNTIF(Validation!$A$2:$H$47,D1359))</f>
        <v>0</v>
      </c>
      <c r="K1359" s="361">
        <f>IF(OR(M1359="RFA",M1359="UFA",M1359="",M1359=0),0,M1359)</f>
        <v>9538462</v>
      </c>
      <c r="L1359" s="361">
        <f>IF(OR(N1359="RFA",N1359="UFA",N1359="",N1359=0),0,N1359)</f>
        <v>9538462</v>
      </c>
      <c r="M1359" s="358">
        <v>9538462</v>
      </c>
      <c r="N1359" s="358">
        <v>9538462</v>
      </c>
      <c r="O1359" s="358" t="s">
        <v>7</v>
      </c>
      <c r="P1359" s="358">
        <v>0</v>
      </c>
      <c r="Q1359" s="358">
        <v>0</v>
      </c>
      <c r="R1359" s="358">
        <v>0</v>
      </c>
      <c r="S1359" s="358">
        <v>0</v>
      </c>
      <c r="T1359" s="35">
        <f>COUNTIF(M1359:S1359,"&gt;0")</f>
        <v>2</v>
      </c>
      <c r="V1359">
        <f t="shared" si="63"/>
        <v>1</v>
      </c>
      <c r="W1359" s="35">
        <f t="shared" si="64"/>
        <v>0</v>
      </c>
      <c r="X1359">
        <f t="shared" si="65"/>
        <v>1</v>
      </c>
    </row>
    <row r="1360" spans="1:24" ht="15.75" x14ac:dyDescent="0.25">
      <c r="A1360" t="str">
        <f>B1360&amp;" "&amp;C1360</f>
        <v>John Carlson</v>
      </c>
      <c r="B1360" t="str">
        <f>RIGHT(D1360,(LEN(D1360)-1)-SEARCH(",",D1360,1))</f>
        <v>John</v>
      </c>
      <c r="C1360" t="str">
        <f>LEFT(D1360,SEARCH(",",D1360,1)-1)</f>
        <v>Carlson</v>
      </c>
      <c r="D1360" s="39" t="s">
        <v>1925</v>
      </c>
      <c r="E1360" s="5" t="s">
        <v>2688</v>
      </c>
      <c r="F1360" s="35" t="s">
        <v>390</v>
      </c>
      <c r="G1360" s="35" t="s">
        <v>2617</v>
      </c>
      <c r="H1360" s="35" t="s">
        <v>2612</v>
      </c>
      <c r="I1360" s="35">
        <v>29</v>
      </c>
      <c r="J1360" s="35">
        <f>VALUE(COUNTIF(Validation!$A$2:$H$47,D1360))</f>
        <v>0</v>
      </c>
      <c r="K1360" s="361">
        <f>IF(OR(M1360="RFA",M1360="UFA",M1360="",M1360=0),0,M1360)</f>
        <v>8000000</v>
      </c>
      <c r="L1360" s="361">
        <f>IF(OR(N1360="RFA",N1360="UFA",N1360="",N1360=0),0,N1360)</f>
        <v>8000000</v>
      </c>
      <c r="M1360" s="358">
        <v>8000000</v>
      </c>
      <c r="N1360" s="358">
        <v>8000000</v>
      </c>
      <c r="O1360" s="358">
        <v>8000000</v>
      </c>
      <c r="P1360" s="358">
        <v>8000000</v>
      </c>
      <c r="Q1360" s="358">
        <v>8000000</v>
      </c>
      <c r="R1360" s="358">
        <v>8000000</v>
      </c>
      <c r="S1360" s="358">
        <v>8000000</v>
      </c>
      <c r="T1360" s="35">
        <f>COUNTIF(M1360:S1360,"&gt;0")</f>
        <v>7</v>
      </c>
      <c r="V1360">
        <f t="shared" si="63"/>
        <v>1</v>
      </c>
      <c r="W1360" s="35">
        <f t="shared" si="64"/>
        <v>0</v>
      </c>
      <c r="X1360">
        <f t="shared" si="65"/>
        <v>1</v>
      </c>
    </row>
    <row r="1361" spans="1:24" ht="15.75" x14ac:dyDescent="0.25">
      <c r="A1361" t="str">
        <f>B1361&amp;" "&amp;C1361</f>
        <v>Evgeny Kuznetsov</v>
      </c>
      <c r="B1361" t="str">
        <f>RIGHT(D1361,(LEN(D1361)-1)-SEARCH(",",D1361,1))</f>
        <v>Evgeny</v>
      </c>
      <c r="C1361" t="str">
        <f>LEFT(D1361,SEARCH(",",D1361,1)-1)</f>
        <v>Kuznetsov</v>
      </c>
      <c r="D1361" s="39" t="s">
        <v>1914</v>
      </c>
      <c r="E1361" s="5" t="s">
        <v>2688</v>
      </c>
      <c r="F1361" s="35" t="s">
        <v>390</v>
      </c>
      <c r="G1361" s="35" t="s">
        <v>73</v>
      </c>
      <c r="H1361" s="35" t="s">
        <v>2612</v>
      </c>
      <c r="I1361" s="35">
        <v>27</v>
      </c>
      <c r="J1361" s="35">
        <f>VALUE(COUNTIF(Validation!$A$2:$H$47,D1361))</f>
        <v>0</v>
      </c>
      <c r="K1361" s="361">
        <f>IF(OR(M1361="RFA",M1361="UFA",M1361="",M1361=0),0,M1361)</f>
        <v>7800000</v>
      </c>
      <c r="L1361" s="361">
        <f>IF(OR(N1361="RFA",N1361="UFA",N1361="",N1361=0),0,N1361)</f>
        <v>7800000</v>
      </c>
      <c r="M1361" s="358">
        <v>7800000</v>
      </c>
      <c r="N1361" s="358">
        <v>7800000</v>
      </c>
      <c r="O1361" s="358">
        <v>7800000</v>
      </c>
      <c r="P1361" s="358">
        <v>7800000</v>
      </c>
      <c r="Q1361" s="358">
        <v>7800000</v>
      </c>
      <c r="R1361" s="358">
        <v>7800000</v>
      </c>
      <c r="S1361" s="358" t="s">
        <v>7</v>
      </c>
      <c r="T1361" s="35">
        <f>COUNTIF(M1361:S1361,"&gt;0")</f>
        <v>6</v>
      </c>
      <c r="V1361">
        <f t="shared" si="63"/>
        <v>1</v>
      </c>
      <c r="W1361" s="35">
        <f t="shared" si="64"/>
        <v>0</v>
      </c>
      <c r="X1361">
        <f t="shared" si="65"/>
        <v>1</v>
      </c>
    </row>
    <row r="1362" spans="1:24" ht="15.75" x14ac:dyDescent="0.25">
      <c r="A1362" t="str">
        <f>B1362&amp;" "&amp;C1362</f>
        <v>Nicklas Backstrom</v>
      </c>
      <c r="B1362" t="str">
        <f>RIGHT(D1362,(LEN(D1362)-1)-SEARCH(",",D1362,1))</f>
        <v>Nicklas</v>
      </c>
      <c r="C1362" t="str">
        <f>LEFT(D1362,SEARCH(",",D1362,1)-1)</f>
        <v>Backstrom</v>
      </c>
      <c r="D1362" s="39" t="s">
        <v>2967</v>
      </c>
      <c r="E1362" s="5" t="s">
        <v>2688</v>
      </c>
      <c r="F1362" s="35" t="s">
        <v>390</v>
      </c>
      <c r="G1362" s="35" t="s">
        <v>73</v>
      </c>
      <c r="H1362" s="35" t="s">
        <v>2612</v>
      </c>
      <c r="I1362" s="35">
        <v>31</v>
      </c>
      <c r="J1362" s="35">
        <f>VALUE(COUNTIF(Validation!$A$2:$H$47,D1362))</f>
        <v>0</v>
      </c>
      <c r="K1362" s="361">
        <f>IF(OR(M1362="RFA",M1362="UFA",M1362="",M1362=0),0,M1362)</f>
        <v>6700000</v>
      </c>
      <c r="L1362" s="361">
        <f>IF(OR(N1362="RFA",N1362="UFA",N1362="",N1362=0),0,N1362)</f>
        <v>0</v>
      </c>
      <c r="M1362" s="358">
        <v>6700000</v>
      </c>
      <c r="N1362" s="358" t="s">
        <v>7</v>
      </c>
      <c r="O1362" s="358">
        <v>0</v>
      </c>
      <c r="P1362" s="358">
        <v>0</v>
      </c>
      <c r="Q1362" s="358">
        <v>0</v>
      </c>
      <c r="R1362" s="358">
        <v>0</v>
      </c>
      <c r="S1362" s="358">
        <v>0</v>
      </c>
      <c r="T1362" s="35">
        <f>COUNTIF(M1362:S1362,"&gt;0")</f>
        <v>1</v>
      </c>
      <c r="V1362">
        <f t="shared" si="63"/>
        <v>1</v>
      </c>
      <c r="W1362" s="35">
        <f t="shared" si="64"/>
        <v>0</v>
      </c>
      <c r="X1362">
        <f t="shared" si="65"/>
        <v>0</v>
      </c>
    </row>
    <row r="1363" spans="1:24" ht="15.75" x14ac:dyDescent="0.25">
      <c r="A1363" t="str">
        <f>B1363&amp;" "&amp;C1363</f>
        <v>Braden Holtby</v>
      </c>
      <c r="B1363" t="str">
        <f>RIGHT(D1363,(LEN(D1363)-1)-SEARCH(",",D1363,1))</f>
        <v>Braden</v>
      </c>
      <c r="C1363" t="str">
        <f>LEFT(D1363,SEARCH(",",D1363,1)-1)</f>
        <v>Holtby</v>
      </c>
      <c r="D1363" s="39" t="s">
        <v>1931</v>
      </c>
      <c r="E1363" s="5" t="s">
        <v>2688</v>
      </c>
      <c r="F1363" s="35" t="s">
        <v>390</v>
      </c>
      <c r="G1363" s="35" t="s">
        <v>128</v>
      </c>
      <c r="H1363" s="35" t="s">
        <v>2612</v>
      </c>
      <c r="I1363" s="35">
        <v>29</v>
      </c>
      <c r="J1363" s="35">
        <f>VALUE(COUNTIF(Validation!$A$2:$H$47,D1363))</f>
        <v>0</v>
      </c>
      <c r="K1363" s="361">
        <f>IF(OR(M1363="RFA",M1363="UFA",M1363="",M1363=0),0,M1363)</f>
        <v>6100000</v>
      </c>
      <c r="L1363" s="361">
        <f>IF(OR(N1363="RFA",N1363="UFA",N1363="",N1363=0),0,N1363)</f>
        <v>0</v>
      </c>
      <c r="M1363" s="358">
        <v>6100000</v>
      </c>
      <c r="N1363" s="358" t="s">
        <v>7</v>
      </c>
      <c r="O1363" s="358">
        <v>0</v>
      </c>
      <c r="P1363" s="358">
        <v>0</v>
      </c>
      <c r="Q1363" s="358">
        <v>0</v>
      </c>
      <c r="R1363" s="358">
        <v>0</v>
      </c>
      <c r="S1363" s="358">
        <v>0</v>
      </c>
      <c r="T1363" s="35">
        <f>COUNTIF(M1363:S1363,"&gt;0")</f>
        <v>1</v>
      </c>
      <c r="V1363">
        <f t="shared" si="63"/>
        <v>1</v>
      </c>
      <c r="W1363" s="35">
        <f t="shared" si="64"/>
        <v>0</v>
      </c>
      <c r="X1363">
        <f t="shared" si="65"/>
        <v>0</v>
      </c>
    </row>
    <row r="1364" spans="1:24" ht="15.75" x14ac:dyDescent="0.25">
      <c r="A1364" t="str">
        <f>B1364&amp;" "&amp;C1364</f>
        <v>T.J. Oshie</v>
      </c>
      <c r="B1364" t="str">
        <f>RIGHT(D1364,(LEN(D1364)-1)-SEARCH(",",D1364,1))</f>
        <v>T.J.</v>
      </c>
      <c r="C1364" t="str">
        <f>LEFT(D1364,SEARCH(",",D1364,1)-1)</f>
        <v>Oshie</v>
      </c>
      <c r="D1364" s="39" t="s">
        <v>1915</v>
      </c>
      <c r="E1364" s="5" t="s">
        <v>2688</v>
      </c>
      <c r="F1364" s="35" t="s">
        <v>390</v>
      </c>
      <c r="G1364" s="35" t="s">
        <v>2611</v>
      </c>
      <c r="H1364" s="35" t="s">
        <v>2612</v>
      </c>
      <c r="I1364" s="35">
        <v>32</v>
      </c>
      <c r="J1364" s="35">
        <f>VALUE(COUNTIF(Validation!$A$2:$H$47,D1364))</f>
        <v>0</v>
      </c>
      <c r="K1364" s="361">
        <f>IF(OR(M1364="RFA",M1364="UFA",M1364="",M1364=0),0,M1364)</f>
        <v>5750000</v>
      </c>
      <c r="L1364" s="361">
        <f>IF(OR(N1364="RFA",N1364="UFA",N1364="",N1364=0),0,N1364)</f>
        <v>5750000</v>
      </c>
      <c r="M1364" s="358">
        <v>5750000</v>
      </c>
      <c r="N1364" s="358">
        <v>5750000</v>
      </c>
      <c r="O1364" s="358">
        <v>5750000</v>
      </c>
      <c r="P1364" s="358">
        <v>5750000</v>
      </c>
      <c r="Q1364" s="358">
        <v>5750000</v>
      </c>
      <c r="R1364" s="358">
        <v>5750000</v>
      </c>
      <c r="S1364" s="358" t="s">
        <v>7</v>
      </c>
      <c r="T1364" s="35">
        <f>COUNTIF(M1364:S1364,"&gt;0")</f>
        <v>6</v>
      </c>
      <c r="V1364">
        <f t="shared" si="63"/>
        <v>1</v>
      </c>
      <c r="W1364" s="35">
        <f t="shared" si="64"/>
        <v>0</v>
      </c>
      <c r="X1364">
        <f t="shared" si="65"/>
        <v>1</v>
      </c>
    </row>
    <row r="1365" spans="1:24" ht="15.75" x14ac:dyDescent="0.25">
      <c r="A1365" t="str">
        <f>B1365&amp;" "&amp;C1365</f>
        <v>Tom Wilson</v>
      </c>
      <c r="B1365" t="str">
        <f>RIGHT(D1365,(LEN(D1365)-1)-SEARCH(",",D1365,1))</f>
        <v>Tom</v>
      </c>
      <c r="C1365" t="str">
        <f>LEFT(D1365,SEARCH(",",D1365,1)-1)</f>
        <v>Wilson</v>
      </c>
      <c r="D1365" s="39" t="s">
        <v>1916</v>
      </c>
      <c r="E1365" s="5" t="s">
        <v>2688</v>
      </c>
      <c r="F1365" s="35">
        <v>0</v>
      </c>
      <c r="G1365" s="35" t="s">
        <v>2611</v>
      </c>
      <c r="H1365" s="35" t="s">
        <v>2612</v>
      </c>
      <c r="I1365" s="35">
        <v>25</v>
      </c>
      <c r="J1365" s="35">
        <f>VALUE(COUNTIF(Validation!$A$2:$H$47,D1365))</f>
        <v>0</v>
      </c>
      <c r="K1365" s="361">
        <f>IF(OR(M1365="RFA",M1365="UFA",M1365="",M1365=0),0,M1365)</f>
        <v>5166666</v>
      </c>
      <c r="L1365" s="361">
        <f>IF(OR(N1365="RFA",N1365="UFA",N1365="",N1365=0),0,N1365)</f>
        <v>5166666</v>
      </c>
      <c r="M1365" s="358">
        <v>5166666</v>
      </c>
      <c r="N1365" s="358">
        <v>5166666</v>
      </c>
      <c r="O1365" s="358">
        <v>5166666</v>
      </c>
      <c r="P1365" s="358">
        <v>5166666</v>
      </c>
      <c r="Q1365" s="358">
        <v>5166666</v>
      </c>
      <c r="R1365" s="358" t="s">
        <v>7</v>
      </c>
      <c r="S1365" s="358">
        <v>0</v>
      </c>
      <c r="T1365" s="35">
        <f>COUNTIF(M1365:S1365,"&gt;0")</f>
        <v>5</v>
      </c>
      <c r="V1365">
        <f t="shared" si="63"/>
        <v>1</v>
      </c>
      <c r="W1365" s="35">
        <f t="shared" si="64"/>
        <v>0</v>
      </c>
      <c r="X1365">
        <f t="shared" si="65"/>
        <v>1</v>
      </c>
    </row>
    <row r="1366" spans="1:24" ht="15.75" x14ac:dyDescent="0.25">
      <c r="A1366" t="str">
        <f>B1366&amp;" "&amp;C1366</f>
        <v>Dmitry Orlov</v>
      </c>
      <c r="B1366" t="str">
        <f>RIGHT(D1366,(LEN(D1366)-1)-SEARCH(",",D1366,1))</f>
        <v>Dmitry</v>
      </c>
      <c r="C1366" t="str">
        <f>LEFT(D1366,SEARCH(",",D1366,1)-1)</f>
        <v>Orlov</v>
      </c>
      <c r="D1366" s="39" t="s">
        <v>1927</v>
      </c>
      <c r="E1366" s="31" t="s">
        <v>2688</v>
      </c>
      <c r="F1366" s="35" t="s">
        <v>390</v>
      </c>
      <c r="G1366" s="35" t="s">
        <v>2618</v>
      </c>
      <c r="H1366" s="35" t="s">
        <v>2612</v>
      </c>
      <c r="I1366" s="35">
        <v>27</v>
      </c>
      <c r="J1366" s="35">
        <f>VALUE(COUNTIF(Validation!$A$2:$H$47,D1366))</f>
        <v>0</v>
      </c>
      <c r="K1366" s="361">
        <f>IF(OR(M1366="RFA",M1366="UFA",M1366="",M1366=0),0,M1366)</f>
        <v>5100000</v>
      </c>
      <c r="L1366" s="361">
        <f>IF(OR(N1366="RFA",N1366="UFA",N1366="",N1366=0),0,N1366)</f>
        <v>5100000</v>
      </c>
      <c r="M1366" s="358">
        <v>5100000</v>
      </c>
      <c r="N1366" s="358">
        <v>5100000</v>
      </c>
      <c r="O1366" s="358">
        <v>5100000</v>
      </c>
      <c r="P1366" s="358">
        <v>5100000</v>
      </c>
      <c r="Q1366" s="358" t="s">
        <v>7</v>
      </c>
      <c r="R1366" s="358">
        <v>0</v>
      </c>
      <c r="S1366" s="358">
        <v>0</v>
      </c>
      <c r="T1366" s="35">
        <f>COUNTIF(M1366:S1366,"&gt;0")</f>
        <v>4</v>
      </c>
      <c r="V1366">
        <f t="shared" si="63"/>
        <v>1</v>
      </c>
      <c r="W1366" s="35">
        <f t="shared" si="64"/>
        <v>0</v>
      </c>
      <c r="X1366">
        <f t="shared" si="65"/>
        <v>1</v>
      </c>
    </row>
    <row r="1367" spans="1:24" ht="15.75" x14ac:dyDescent="0.25">
      <c r="A1367" t="str">
        <f>B1367&amp;" "&amp;C1367</f>
        <v>Lars Eller</v>
      </c>
      <c r="B1367" t="str">
        <f>RIGHT(D1367,(LEN(D1367)-1)-SEARCH(",",D1367,1))</f>
        <v>Lars</v>
      </c>
      <c r="C1367" t="str">
        <f>LEFT(D1367,SEARCH(",",D1367,1)-1)</f>
        <v>Eller</v>
      </c>
      <c r="D1367" s="39" t="s">
        <v>1917</v>
      </c>
      <c r="E1367" s="5" t="s">
        <v>2688</v>
      </c>
      <c r="F1367" s="35">
        <v>0</v>
      </c>
      <c r="G1367" s="35" t="s">
        <v>73</v>
      </c>
      <c r="H1367" s="35" t="s">
        <v>2612</v>
      </c>
      <c r="I1367" s="35">
        <v>30</v>
      </c>
      <c r="J1367" s="35">
        <f>VALUE(COUNTIF(Validation!$A$2:$H$47,D1367))</f>
        <v>0</v>
      </c>
      <c r="K1367" s="361">
        <f>IF(OR(M1367="RFA",M1367="UFA",M1367="",M1367=0),0,M1367)</f>
        <v>3500000</v>
      </c>
      <c r="L1367" s="361">
        <f>IF(OR(N1367="RFA",N1367="UFA",N1367="",N1367=0),0,N1367)</f>
        <v>3500000</v>
      </c>
      <c r="M1367" s="358">
        <v>3500000</v>
      </c>
      <c r="N1367" s="358">
        <v>3500000</v>
      </c>
      <c r="O1367" s="358">
        <v>3500000</v>
      </c>
      <c r="P1367" s="358">
        <v>3500000</v>
      </c>
      <c r="Q1367" s="358" t="s">
        <v>7</v>
      </c>
      <c r="R1367" s="358">
        <v>0</v>
      </c>
      <c r="S1367" s="358">
        <v>0</v>
      </c>
      <c r="T1367" s="35">
        <f>COUNTIF(M1367:S1367,"&gt;0")</f>
        <v>4</v>
      </c>
      <c r="V1367">
        <f t="shared" si="63"/>
        <v>1</v>
      </c>
      <c r="W1367" s="35">
        <f t="shared" si="64"/>
        <v>0</v>
      </c>
      <c r="X1367">
        <f t="shared" si="65"/>
        <v>1</v>
      </c>
    </row>
    <row r="1368" spans="1:24" ht="15.75" x14ac:dyDescent="0.25">
      <c r="A1368" t="str">
        <f>B1368&amp;" "&amp;C1368</f>
        <v>Carl Hagelin</v>
      </c>
      <c r="B1368" t="str">
        <f>RIGHT(D1368,(LEN(D1368)-1)-SEARCH(",",D1368,1))</f>
        <v>Carl</v>
      </c>
      <c r="C1368" t="str">
        <f>LEFT(D1368,SEARCH(",",D1368,1)-1)</f>
        <v>Hagelin</v>
      </c>
      <c r="D1368" s="39" t="s">
        <v>1882</v>
      </c>
      <c r="E1368" s="5" t="s">
        <v>2688</v>
      </c>
      <c r="F1368" s="35">
        <v>0</v>
      </c>
      <c r="G1368" s="35" t="s">
        <v>2613</v>
      </c>
      <c r="H1368" s="35" t="s">
        <v>2612</v>
      </c>
      <c r="I1368" s="35">
        <v>30</v>
      </c>
      <c r="J1368" s="35">
        <f>VALUE(COUNTIF(Validation!$A$2:$H$47,D1368))</f>
        <v>0</v>
      </c>
      <c r="K1368" s="361">
        <f>IF(OR(M1368="RFA",M1368="UFA",M1368="",M1368=0),0,M1368)</f>
        <v>2750000</v>
      </c>
      <c r="L1368" s="361">
        <f>IF(OR(N1368="RFA",N1368="UFA",N1368="",N1368=0),0,N1368)</f>
        <v>2750000</v>
      </c>
      <c r="M1368" s="358">
        <v>2750000</v>
      </c>
      <c r="N1368" s="358">
        <v>2750000</v>
      </c>
      <c r="O1368" s="358">
        <v>2750000</v>
      </c>
      <c r="P1368" s="358">
        <v>2750000</v>
      </c>
      <c r="Q1368" s="358" t="s">
        <v>7</v>
      </c>
      <c r="R1368" s="358">
        <v>0</v>
      </c>
      <c r="S1368" s="358">
        <v>0</v>
      </c>
      <c r="T1368" s="35">
        <f>COUNTIF(M1368:S1368,"&gt;0")</f>
        <v>4</v>
      </c>
      <c r="V1368">
        <f t="shared" si="63"/>
        <v>1</v>
      </c>
      <c r="W1368" s="35">
        <f t="shared" si="64"/>
        <v>0</v>
      </c>
      <c r="X1368">
        <f t="shared" si="65"/>
        <v>1</v>
      </c>
    </row>
    <row r="1369" spans="1:24" ht="15.75" x14ac:dyDescent="0.25">
      <c r="A1369" t="str">
        <f>B1369&amp;" "&amp;C1369</f>
        <v>Richard Pánik</v>
      </c>
      <c r="B1369" t="str">
        <f>RIGHT(D1369,(LEN(D1369)-1)-SEARCH(",",D1369,1))</f>
        <v>Richard</v>
      </c>
      <c r="C1369" t="str">
        <f>LEFT(D1369,SEARCH(",",D1369,1)-1)</f>
        <v>Pánik</v>
      </c>
      <c r="D1369" s="39" t="s">
        <v>2240</v>
      </c>
      <c r="E1369" s="5" t="s">
        <v>2688</v>
      </c>
      <c r="F1369" s="35">
        <v>0</v>
      </c>
      <c r="G1369" s="35" t="s">
        <v>2615</v>
      </c>
      <c r="H1369" s="35" t="s">
        <v>2612</v>
      </c>
      <c r="I1369" s="35">
        <v>28</v>
      </c>
      <c r="J1369" s="35">
        <f>VALUE(COUNTIF(Validation!$A$2:$H$47,D1369))</f>
        <v>0</v>
      </c>
      <c r="K1369" s="361">
        <f>IF(OR(M1369="RFA",M1369="UFA",M1369="",M1369=0),0,M1369)</f>
        <v>2750000</v>
      </c>
      <c r="L1369" s="361">
        <f>IF(OR(N1369="RFA",N1369="UFA",N1369="",N1369=0),0,N1369)</f>
        <v>2750000</v>
      </c>
      <c r="M1369" s="358">
        <v>2750000</v>
      </c>
      <c r="N1369" s="358">
        <v>2750000</v>
      </c>
      <c r="O1369" s="358">
        <v>2750000</v>
      </c>
      <c r="P1369" s="358">
        <v>2750000</v>
      </c>
      <c r="Q1369" s="358" t="s">
        <v>7</v>
      </c>
      <c r="R1369" s="358">
        <v>0</v>
      </c>
      <c r="S1369" s="358">
        <v>0</v>
      </c>
      <c r="T1369" s="35">
        <f>COUNTIF(M1369:S1369,"&gt;0")</f>
        <v>4</v>
      </c>
      <c r="V1369">
        <f t="shared" si="63"/>
        <v>1</v>
      </c>
      <c r="W1369" s="35">
        <f t="shared" si="64"/>
        <v>0</v>
      </c>
      <c r="X1369">
        <f t="shared" si="65"/>
        <v>1</v>
      </c>
    </row>
    <row r="1370" spans="1:24" ht="15.75" x14ac:dyDescent="0.25">
      <c r="A1370" t="str">
        <f>B1370&amp;" "&amp;C1370</f>
        <v>Michal Kempný</v>
      </c>
      <c r="B1370" t="str">
        <f>RIGHT(D1370,(LEN(D1370)-1)-SEARCH(",",D1370,1))</f>
        <v>Michal</v>
      </c>
      <c r="C1370" t="str">
        <f>LEFT(D1370,SEARCH(",",D1370,1)-1)</f>
        <v>Kempný</v>
      </c>
      <c r="D1370" s="39" t="s">
        <v>1928</v>
      </c>
      <c r="E1370" s="5" t="s">
        <v>2688</v>
      </c>
      <c r="F1370" s="35">
        <v>0</v>
      </c>
      <c r="G1370" s="35" t="s">
        <v>2618</v>
      </c>
      <c r="H1370" s="35" t="s">
        <v>2612</v>
      </c>
      <c r="I1370" s="35">
        <v>28</v>
      </c>
      <c r="J1370" s="35">
        <f>VALUE(COUNTIF(Validation!$A$2:$H$47,D1370))</f>
        <v>0</v>
      </c>
      <c r="K1370" s="361">
        <f>IF(OR(M1370="RFA",M1370="UFA",M1370="",M1370=0),0,M1370)</f>
        <v>2500000</v>
      </c>
      <c r="L1370" s="361">
        <f>IF(OR(N1370="RFA",N1370="UFA",N1370="",N1370=0),0,N1370)</f>
        <v>2500000</v>
      </c>
      <c r="M1370" s="358">
        <v>2500000</v>
      </c>
      <c r="N1370" s="358">
        <v>2500000</v>
      </c>
      <c r="O1370" s="358">
        <v>2500000</v>
      </c>
      <c r="P1370" s="358" t="s">
        <v>7</v>
      </c>
      <c r="Q1370" s="358">
        <v>0</v>
      </c>
      <c r="R1370" s="358">
        <v>0</v>
      </c>
      <c r="S1370" s="358">
        <v>0</v>
      </c>
      <c r="T1370" s="35">
        <f>COUNTIF(M1370:S1370,"&gt;0")</f>
        <v>3</v>
      </c>
      <c r="V1370">
        <f t="shared" si="63"/>
        <v>1</v>
      </c>
      <c r="W1370" s="35">
        <f t="shared" si="64"/>
        <v>0</v>
      </c>
      <c r="X1370">
        <f t="shared" si="65"/>
        <v>1</v>
      </c>
    </row>
    <row r="1371" spans="1:24" ht="15.75" x14ac:dyDescent="0.25">
      <c r="A1371" t="str">
        <f>B1371&amp;" "&amp;C1371</f>
        <v>Nick Jensen</v>
      </c>
      <c r="B1371" t="str">
        <f>RIGHT(D1371,(LEN(D1371)-1)-SEARCH(",",D1371,1))</f>
        <v>Nick</v>
      </c>
      <c r="C1371" t="str">
        <f>LEFT(D1371,SEARCH(",",D1371,1)-1)</f>
        <v>Jensen</v>
      </c>
      <c r="D1371" s="39" t="s">
        <v>1447</v>
      </c>
      <c r="E1371" s="5" t="s">
        <v>2688</v>
      </c>
      <c r="F1371" s="35">
        <v>0</v>
      </c>
      <c r="G1371" s="35" t="s">
        <v>2617</v>
      </c>
      <c r="H1371" s="35" t="s">
        <v>2612</v>
      </c>
      <c r="I1371" s="35">
        <v>28</v>
      </c>
      <c r="J1371" s="35">
        <f>VALUE(COUNTIF(Validation!$A$2:$H$47,D1371))</f>
        <v>0</v>
      </c>
      <c r="K1371" s="361">
        <f>IF(OR(M1371="RFA",M1371="UFA",M1371="",M1371=0),0,M1371)</f>
        <v>2500000</v>
      </c>
      <c r="L1371" s="361">
        <f>IF(OR(N1371="RFA",N1371="UFA",N1371="",N1371=0),0,N1371)</f>
        <v>2500000</v>
      </c>
      <c r="M1371" s="358">
        <v>2500000</v>
      </c>
      <c r="N1371" s="358">
        <v>2500000</v>
      </c>
      <c r="O1371" s="358">
        <v>2500000</v>
      </c>
      <c r="P1371" s="358">
        <v>2500000</v>
      </c>
      <c r="Q1371" s="358" t="s">
        <v>7</v>
      </c>
      <c r="R1371" s="358">
        <v>0</v>
      </c>
      <c r="S1371" s="358">
        <v>0</v>
      </c>
      <c r="T1371" s="35">
        <f>COUNTIF(M1371:S1371,"&gt;0")</f>
        <v>4</v>
      </c>
      <c r="V1371">
        <f t="shared" si="63"/>
        <v>1</v>
      </c>
      <c r="W1371" s="35">
        <f t="shared" si="64"/>
        <v>0</v>
      </c>
      <c r="X1371">
        <f t="shared" si="65"/>
        <v>1</v>
      </c>
    </row>
    <row r="1372" spans="1:24" ht="15.75" x14ac:dyDescent="0.25">
      <c r="A1372" t="str">
        <f>B1372&amp;" "&amp;C1372</f>
        <v>Radko Gudas</v>
      </c>
      <c r="B1372" t="str">
        <f>RIGHT(D1372,(LEN(D1372)-1)-SEARCH(",",D1372,1))</f>
        <v>Radko</v>
      </c>
      <c r="C1372" t="str">
        <f>LEFT(D1372,SEARCH(",",D1372,1)-1)</f>
        <v>Gudas</v>
      </c>
      <c r="D1372" s="39" t="s">
        <v>1850</v>
      </c>
      <c r="E1372" s="5" t="s">
        <v>2688</v>
      </c>
      <c r="F1372" s="35" t="s">
        <v>2689</v>
      </c>
      <c r="G1372" s="35" t="s">
        <v>2617</v>
      </c>
      <c r="H1372" s="35" t="s">
        <v>2612</v>
      </c>
      <c r="I1372" s="35">
        <v>29</v>
      </c>
      <c r="J1372" s="35">
        <f>VALUE(COUNTIF(Validation!$A$2:$H$47,D1372))</f>
        <v>0</v>
      </c>
      <c r="K1372" s="361">
        <f>IF(OR(M1372="RFA",M1372="UFA",M1372="",M1372=0),0,M1372)</f>
        <v>2345000</v>
      </c>
      <c r="L1372" s="361">
        <f>IF(OR(N1372="RFA",N1372="UFA",N1372="",N1372=0),0,N1372)</f>
        <v>0</v>
      </c>
      <c r="M1372" s="358">
        <v>2345000</v>
      </c>
      <c r="N1372" s="358" t="s">
        <v>7</v>
      </c>
      <c r="O1372" s="358">
        <v>0</v>
      </c>
      <c r="P1372" s="358">
        <v>0</v>
      </c>
      <c r="Q1372" s="358">
        <v>0</v>
      </c>
      <c r="R1372" s="358">
        <v>0</v>
      </c>
      <c r="S1372" s="358">
        <v>0</v>
      </c>
      <c r="T1372" s="35">
        <f>COUNTIF(M1372:S1372,"&gt;0")</f>
        <v>1</v>
      </c>
      <c r="V1372">
        <f t="shared" si="63"/>
        <v>1</v>
      </c>
      <c r="W1372" s="35">
        <f t="shared" si="64"/>
        <v>0</v>
      </c>
      <c r="X1372">
        <f t="shared" si="65"/>
        <v>0</v>
      </c>
    </row>
    <row r="1373" spans="1:24" ht="15.75" x14ac:dyDescent="0.25">
      <c r="A1373" t="str">
        <f>B1373&amp;" "&amp;C1373</f>
        <v>Garnet Hathaway</v>
      </c>
      <c r="B1373" t="str">
        <f>RIGHT(D1373,(LEN(D1373)-1)-SEARCH(",",D1373,1))</f>
        <v>Garnet</v>
      </c>
      <c r="C1373" t="str">
        <f>LEFT(D1373,SEARCH(",",D1373,1)-1)</f>
        <v>Hathaway</v>
      </c>
      <c r="D1373" s="39" t="s">
        <v>2288</v>
      </c>
      <c r="E1373" s="5" t="s">
        <v>2688</v>
      </c>
      <c r="F1373" s="35">
        <v>0</v>
      </c>
      <c r="G1373" s="35" t="s">
        <v>2615</v>
      </c>
      <c r="H1373" s="35" t="s">
        <v>2612</v>
      </c>
      <c r="I1373" s="35">
        <v>27</v>
      </c>
      <c r="J1373" s="35">
        <f>VALUE(COUNTIF(Validation!$A$2:$H$47,D1373))</f>
        <v>0</v>
      </c>
      <c r="K1373" s="361">
        <f>IF(OR(M1373="RFA",M1373="UFA",M1373="",M1373=0),0,M1373)</f>
        <v>1500000</v>
      </c>
      <c r="L1373" s="361">
        <f>IF(OR(N1373="RFA",N1373="UFA",N1373="",N1373=0),0,N1373)</f>
        <v>1500000</v>
      </c>
      <c r="M1373" s="358">
        <v>1500000</v>
      </c>
      <c r="N1373" s="358">
        <v>1500000</v>
      </c>
      <c r="O1373" s="358">
        <v>1500000</v>
      </c>
      <c r="P1373" s="358">
        <v>1500000</v>
      </c>
      <c r="Q1373" s="358" t="s">
        <v>7</v>
      </c>
      <c r="R1373" s="358">
        <v>0</v>
      </c>
      <c r="S1373" s="358">
        <v>0</v>
      </c>
      <c r="T1373" s="35">
        <f>COUNTIF(M1373:S1373,"&gt;0")</f>
        <v>4</v>
      </c>
      <c r="V1373">
        <f t="shared" si="63"/>
        <v>1</v>
      </c>
      <c r="W1373" s="35">
        <f t="shared" si="64"/>
        <v>0</v>
      </c>
      <c r="X1373">
        <f t="shared" si="65"/>
        <v>1</v>
      </c>
    </row>
    <row r="1374" spans="1:24" ht="15.75" x14ac:dyDescent="0.25">
      <c r="A1374" t="str">
        <f>B1374&amp;" "&amp;C1374</f>
        <v>Ilya Samsonov</v>
      </c>
      <c r="B1374" t="str">
        <f>RIGHT(D1374,(LEN(D1374)-1)-SEARCH(",",D1374,1))</f>
        <v>Ilya</v>
      </c>
      <c r="C1374" t="str">
        <f>LEFT(D1374,SEARCH(",",D1374,1)-1)</f>
        <v>Samsonov</v>
      </c>
      <c r="D1374" s="39" t="s">
        <v>1935</v>
      </c>
      <c r="E1374" s="5" t="s">
        <v>2688</v>
      </c>
      <c r="F1374" s="35" t="s">
        <v>395</v>
      </c>
      <c r="G1374" s="35" t="s">
        <v>128</v>
      </c>
      <c r="H1374" s="35" t="s">
        <v>2619</v>
      </c>
      <c r="I1374" s="35">
        <v>22</v>
      </c>
      <c r="J1374" s="35">
        <f>VALUE(COUNTIF(Validation!$A$2:$H$47,D1374))</f>
        <v>0</v>
      </c>
      <c r="K1374" s="361">
        <f>IF(OR(M1374="RFA",M1374="UFA",M1374="",M1374=0),0,M1374)</f>
        <v>1475000</v>
      </c>
      <c r="L1374" s="361">
        <f>IF(OR(N1374="RFA",N1374="UFA",N1374="",N1374=0),0,N1374)</f>
        <v>1475000</v>
      </c>
      <c r="M1374" s="358">
        <v>1475000</v>
      </c>
      <c r="N1374" s="358">
        <v>1475000</v>
      </c>
      <c r="O1374" s="358" t="s">
        <v>8</v>
      </c>
      <c r="P1374" s="358">
        <v>0</v>
      </c>
      <c r="Q1374" s="358">
        <v>0</v>
      </c>
      <c r="R1374" s="358">
        <v>0</v>
      </c>
      <c r="S1374" s="358">
        <v>0</v>
      </c>
      <c r="T1374" s="35">
        <f>COUNTIF(M1374:S1374,"&gt;0")</f>
        <v>2</v>
      </c>
      <c r="V1374">
        <f t="shared" si="63"/>
        <v>1</v>
      </c>
      <c r="W1374" s="35">
        <f t="shared" si="64"/>
        <v>1</v>
      </c>
      <c r="X1374">
        <f t="shared" si="65"/>
        <v>1</v>
      </c>
    </row>
    <row r="1375" spans="1:24" ht="15.75" x14ac:dyDescent="0.25">
      <c r="A1375" t="str">
        <f>B1375&amp;" "&amp;C1375</f>
        <v>Pheonix Copley</v>
      </c>
      <c r="B1375" t="str">
        <f>RIGHT(D1375,(LEN(D1375)-1)-SEARCH(",",D1375,1))</f>
        <v>Pheonix</v>
      </c>
      <c r="C1375" t="str">
        <f>LEFT(D1375,SEARCH(",",D1375,1)-1)</f>
        <v>Copley</v>
      </c>
      <c r="D1375" s="39" t="s">
        <v>1932</v>
      </c>
      <c r="E1375" s="5" t="s">
        <v>2688</v>
      </c>
      <c r="F1375" s="35">
        <v>0</v>
      </c>
      <c r="G1375" s="35" t="s">
        <v>128</v>
      </c>
      <c r="H1375" s="35" t="s">
        <v>2612</v>
      </c>
      <c r="I1375" s="35">
        <v>27</v>
      </c>
      <c r="J1375" s="35">
        <f>VALUE(COUNTIF(Validation!$A$2:$H$47,D1375))</f>
        <v>0</v>
      </c>
      <c r="K1375" s="361">
        <f>IF(OR(M1375="RFA",M1375="UFA",M1375="",M1375=0),0,M1375)</f>
        <v>1100000</v>
      </c>
      <c r="L1375" s="361">
        <f>IF(OR(N1375="RFA",N1375="UFA",N1375="",N1375=0),0,N1375)</f>
        <v>1100000</v>
      </c>
      <c r="M1375" s="358">
        <v>1100000</v>
      </c>
      <c r="N1375" s="358">
        <v>1100000</v>
      </c>
      <c r="O1375" s="358">
        <v>1100000</v>
      </c>
      <c r="P1375" s="358" t="s">
        <v>7</v>
      </c>
      <c r="Q1375" s="358">
        <v>0</v>
      </c>
      <c r="R1375" s="358">
        <v>0</v>
      </c>
      <c r="S1375" s="358">
        <v>0</v>
      </c>
      <c r="T1375" s="35">
        <f>COUNTIF(M1375:S1375,"&gt;0")</f>
        <v>3</v>
      </c>
      <c r="V1375">
        <f t="shared" si="63"/>
        <v>1</v>
      </c>
      <c r="W1375" s="35">
        <f t="shared" si="64"/>
        <v>0</v>
      </c>
      <c r="X1375">
        <f t="shared" si="65"/>
        <v>1</v>
      </c>
    </row>
    <row r="1376" spans="1:24" ht="15.75" x14ac:dyDescent="0.25">
      <c r="A1376" t="str">
        <f>B1376&amp;" "&amp;C1376</f>
        <v>Joe Snively</v>
      </c>
      <c r="B1376" t="str">
        <f>RIGHT(D1376,(LEN(D1376)-1)-SEARCH(",",D1376,1))</f>
        <v>Joe</v>
      </c>
      <c r="C1376" t="str">
        <f>LEFT(D1376,SEARCH(",",D1376,1)-1)</f>
        <v>Snively</v>
      </c>
      <c r="D1376" s="39" t="s">
        <v>2690</v>
      </c>
      <c r="E1376" s="5" t="s">
        <v>2688</v>
      </c>
      <c r="F1376" s="35" t="s">
        <v>395</v>
      </c>
      <c r="G1376" s="35" t="s">
        <v>2613</v>
      </c>
      <c r="H1376" s="35" t="s">
        <v>2619</v>
      </c>
      <c r="I1376" s="35">
        <v>23</v>
      </c>
      <c r="J1376" s="35">
        <f>VALUE(COUNTIF(Validation!$A$2:$H$47,D1376))</f>
        <v>0</v>
      </c>
      <c r="K1376" s="361">
        <f>IF(OR(M1376="RFA",M1376="UFA",M1376="",M1376=0),0,M1376)</f>
        <v>925000</v>
      </c>
      <c r="L1376" s="361">
        <f>IF(OR(N1376="RFA",N1376="UFA",N1376="",N1376=0),0,N1376)</f>
        <v>925000</v>
      </c>
      <c r="M1376" s="358">
        <v>925000</v>
      </c>
      <c r="N1376" s="358">
        <v>925000</v>
      </c>
      <c r="O1376" s="358" t="s">
        <v>8</v>
      </c>
      <c r="P1376" s="358">
        <v>0</v>
      </c>
      <c r="Q1376" s="358">
        <v>0</v>
      </c>
      <c r="R1376" s="358">
        <v>0</v>
      </c>
      <c r="S1376" s="358">
        <v>0</v>
      </c>
      <c r="T1376" s="35">
        <f>COUNTIF(M1376:S1376,"&gt;0")</f>
        <v>2</v>
      </c>
      <c r="V1376">
        <f t="shared" si="63"/>
        <v>1</v>
      </c>
      <c r="W1376" s="35">
        <f t="shared" si="64"/>
        <v>1</v>
      </c>
      <c r="X1376">
        <f t="shared" si="65"/>
        <v>1</v>
      </c>
    </row>
    <row r="1377" spans="1:24" ht="15.75" x14ac:dyDescent="0.25">
      <c r="A1377" t="str">
        <f>B1377&amp;" "&amp;C1377</f>
        <v>Bobby Nardella</v>
      </c>
      <c r="B1377" t="str">
        <f>RIGHT(D1377,(LEN(D1377)-1)-SEARCH(",",D1377,1))</f>
        <v>Bobby</v>
      </c>
      <c r="C1377" t="str">
        <f>LEFT(D1377,SEARCH(",",D1377,1)-1)</f>
        <v>Nardella</v>
      </c>
      <c r="D1377" s="39" t="s">
        <v>2694</v>
      </c>
      <c r="E1377" s="5" t="s">
        <v>2688</v>
      </c>
      <c r="F1377" s="35" t="s">
        <v>395</v>
      </c>
      <c r="G1377" s="35" t="s">
        <v>2618</v>
      </c>
      <c r="H1377" s="35" t="s">
        <v>2619</v>
      </c>
      <c r="I1377" s="35">
        <v>23</v>
      </c>
      <c r="J1377" s="35">
        <f>VALUE(COUNTIF(Validation!$A$2:$H$47,D1377))</f>
        <v>0</v>
      </c>
      <c r="K1377" s="361">
        <f>IF(OR(M1377="RFA",M1377="UFA",M1377="",M1377=0),0,M1377)</f>
        <v>925000</v>
      </c>
      <c r="L1377" s="361">
        <f>IF(OR(N1377="RFA",N1377="UFA",N1377="",N1377=0),0,N1377)</f>
        <v>925000</v>
      </c>
      <c r="M1377" s="358">
        <v>925000</v>
      </c>
      <c r="N1377" s="358">
        <v>925000</v>
      </c>
      <c r="O1377" s="358" t="s">
        <v>8</v>
      </c>
      <c r="P1377" s="358">
        <v>0</v>
      </c>
      <c r="Q1377" s="358">
        <v>0</v>
      </c>
      <c r="R1377" s="358">
        <v>0</v>
      </c>
      <c r="S1377" s="358">
        <v>0</v>
      </c>
      <c r="T1377" s="35">
        <f>COUNTIF(M1377:S1377,"&gt;0")</f>
        <v>2</v>
      </c>
      <c r="V1377">
        <f t="shared" si="63"/>
        <v>1</v>
      </c>
      <c r="W1377" s="35">
        <f t="shared" si="64"/>
        <v>1</v>
      </c>
      <c r="X1377">
        <f t="shared" si="65"/>
        <v>1</v>
      </c>
    </row>
    <row r="1378" spans="1:24" ht="15.75" x14ac:dyDescent="0.25">
      <c r="A1378" t="str">
        <f>B1378&amp;" "&amp;C1378</f>
        <v>Lucas Johansen</v>
      </c>
      <c r="B1378" t="str">
        <f>RIGHT(D1378,(LEN(D1378)-1)-SEARCH(",",D1378,1))</f>
        <v>Lucas</v>
      </c>
      <c r="C1378" t="str">
        <f>LEFT(D1378,SEARCH(",",D1378,1)-1)</f>
        <v>Johansen</v>
      </c>
      <c r="D1378" s="39" t="s">
        <v>1933</v>
      </c>
      <c r="E1378" s="5" t="s">
        <v>2688</v>
      </c>
      <c r="F1378" s="35" t="s">
        <v>395</v>
      </c>
      <c r="G1378" s="35" t="s">
        <v>2618</v>
      </c>
      <c r="H1378" s="35" t="s">
        <v>2619</v>
      </c>
      <c r="I1378" s="35">
        <v>21</v>
      </c>
      <c r="J1378" s="35">
        <f>VALUE(COUNTIF(Validation!$A$2:$H$47,D1378))</f>
        <v>0</v>
      </c>
      <c r="K1378" s="361">
        <f>IF(OR(M1378="RFA",M1378="UFA",M1378="",M1378=0),0,M1378)</f>
        <v>925000</v>
      </c>
      <c r="L1378" s="361">
        <f>IF(OR(N1378="RFA",N1378="UFA",N1378="",N1378=0),0,N1378)</f>
        <v>0</v>
      </c>
      <c r="M1378" s="358">
        <v>925000</v>
      </c>
      <c r="N1378" s="358" t="s">
        <v>8</v>
      </c>
      <c r="O1378" s="358">
        <v>0</v>
      </c>
      <c r="P1378" s="358">
        <v>0</v>
      </c>
      <c r="Q1378" s="358">
        <v>0</v>
      </c>
      <c r="R1378" s="358">
        <v>0</v>
      </c>
      <c r="S1378" s="358">
        <v>0</v>
      </c>
      <c r="T1378" s="35">
        <f>COUNTIF(M1378:S1378,"&gt;0")</f>
        <v>1</v>
      </c>
      <c r="V1378">
        <f t="shared" si="63"/>
        <v>1</v>
      </c>
      <c r="W1378" s="35">
        <f t="shared" si="64"/>
        <v>1</v>
      </c>
      <c r="X1378">
        <f t="shared" si="65"/>
        <v>0</v>
      </c>
    </row>
    <row r="1379" spans="1:24" ht="15.75" x14ac:dyDescent="0.25">
      <c r="A1379" t="str">
        <f>B1379&amp;" "&amp;C1379</f>
        <v>Kris Bindulis</v>
      </c>
      <c r="B1379" t="str">
        <f>RIGHT(D1379,(LEN(D1379)-1)-SEARCH(",",D1379,1))</f>
        <v>Kris</v>
      </c>
      <c r="C1379" t="str">
        <f>LEFT(D1379,SEARCH(",",D1379,1)-1)</f>
        <v>Bindulis</v>
      </c>
      <c r="D1379" s="39" t="s">
        <v>1940</v>
      </c>
      <c r="E1379" s="5" t="s">
        <v>2688</v>
      </c>
      <c r="F1379" s="35" t="s">
        <v>395</v>
      </c>
      <c r="G1379" s="35" t="s">
        <v>82</v>
      </c>
      <c r="H1379" s="35" t="s">
        <v>2619</v>
      </c>
      <c r="I1379" s="35">
        <v>23</v>
      </c>
      <c r="J1379" s="35">
        <f>VALUE(COUNTIF(Validation!$A$2:$H$47,D1379))</f>
        <v>0</v>
      </c>
      <c r="K1379" s="361">
        <f>IF(OR(M1379="RFA",M1379="UFA",M1379="",M1379=0),0,M1379)</f>
        <v>925000</v>
      </c>
      <c r="L1379" s="361">
        <f>IF(OR(N1379="RFA",N1379="UFA",N1379="",N1379=0),0,N1379)</f>
        <v>0</v>
      </c>
      <c r="M1379" s="358">
        <v>925000</v>
      </c>
      <c r="N1379" s="358" t="s">
        <v>8</v>
      </c>
      <c r="O1379" s="358">
        <v>0</v>
      </c>
      <c r="P1379" s="358">
        <v>0</v>
      </c>
      <c r="Q1379" s="358">
        <v>0</v>
      </c>
      <c r="R1379" s="358">
        <v>0</v>
      </c>
      <c r="S1379" s="358">
        <v>0</v>
      </c>
      <c r="T1379" s="35">
        <f>COUNTIF(M1379:S1379,"&gt;0")</f>
        <v>1</v>
      </c>
      <c r="V1379">
        <f t="shared" si="63"/>
        <v>1</v>
      </c>
      <c r="W1379" s="35">
        <f t="shared" si="64"/>
        <v>1</v>
      </c>
      <c r="X1379">
        <f t="shared" si="65"/>
        <v>0</v>
      </c>
    </row>
    <row r="1380" spans="1:24" ht="15.75" x14ac:dyDescent="0.25">
      <c r="A1380" t="str">
        <f>B1380&amp;" "&amp;C1380</f>
        <v>Kody Clark</v>
      </c>
      <c r="B1380" t="str">
        <f>RIGHT(D1380,(LEN(D1380)-1)-SEARCH(",",D1380,1))</f>
        <v>Kody</v>
      </c>
      <c r="C1380" t="str">
        <f>LEFT(D1380,SEARCH(",",D1380,1)-1)</f>
        <v>Clark</v>
      </c>
      <c r="D1380" s="39" t="s">
        <v>2691</v>
      </c>
      <c r="E1380" s="5" t="s">
        <v>2688</v>
      </c>
      <c r="F1380" s="35" t="s">
        <v>397</v>
      </c>
      <c r="G1380" s="35" t="s">
        <v>2611</v>
      </c>
      <c r="H1380" s="35" t="s">
        <v>398</v>
      </c>
      <c r="I1380" s="35">
        <v>19</v>
      </c>
      <c r="J1380" s="35">
        <f>VALUE(COUNTIF(Validation!$A$2:$H$47,D1380))</f>
        <v>0</v>
      </c>
      <c r="K1380" s="361">
        <f>IF(OR(M1380="RFA",M1380="UFA",M1380="",M1380=0),0,M1380)</f>
        <v>894167</v>
      </c>
      <c r="L1380" s="361">
        <f>IF(OR(N1380="RFA",N1380="UFA",N1380="",N1380=0),0,N1380)</f>
        <v>894167</v>
      </c>
      <c r="M1380" s="358">
        <v>894167</v>
      </c>
      <c r="N1380" s="358">
        <v>894167</v>
      </c>
      <c r="O1380" s="358">
        <v>894167</v>
      </c>
      <c r="P1380" s="358" t="s">
        <v>8</v>
      </c>
      <c r="Q1380" s="358">
        <v>0</v>
      </c>
      <c r="R1380" s="358">
        <v>0</v>
      </c>
      <c r="S1380" s="358">
        <v>0</v>
      </c>
      <c r="T1380" s="35">
        <f>COUNTIF(M1380:S1380,"&gt;0")</f>
        <v>3</v>
      </c>
      <c r="V1380">
        <f t="shared" si="63"/>
        <v>1</v>
      </c>
      <c r="W1380" s="35">
        <f t="shared" si="64"/>
        <v>1</v>
      </c>
      <c r="X1380">
        <f t="shared" si="65"/>
        <v>1</v>
      </c>
    </row>
    <row r="1381" spans="1:24" ht="15.75" x14ac:dyDescent="0.25">
      <c r="A1381" t="str">
        <f>B1381&amp;" "&amp;C1381</f>
        <v>Riley Sutter</v>
      </c>
      <c r="B1381" t="str">
        <f>RIGHT(D1381,(LEN(D1381)-1)-SEARCH(",",D1381,1))</f>
        <v>Riley</v>
      </c>
      <c r="C1381" t="str">
        <f>LEFT(D1381,SEARCH(",",D1381,1)-1)</f>
        <v>Sutter</v>
      </c>
      <c r="D1381" s="39" t="s">
        <v>2692</v>
      </c>
      <c r="E1381" s="5" t="s">
        <v>2688</v>
      </c>
      <c r="F1381" s="35" t="s">
        <v>395</v>
      </c>
      <c r="G1381" s="35" t="s">
        <v>2611</v>
      </c>
      <c r="H1381" s="35" t="s">
        <v>2619</v>
      </c>
      <c r="I1381" s="35">
        <v>19</v>
      </c>
      <c r="J1381" s="35">
        <f>VALUE(COUNTIF(Validation!$A$2:$H$47,D1381))</f>
        <v>0</v>
      </c>
      <c r="K1381" s="361">
        <f>IF(OR(M1381="RFA",M1381="UFA",M1381="",M1381=0),0,M1381)</f>
        <v>894167</v>
      </c>
      <c r="L1381" s="361">
        <f>IF(OR(N1381="RFA",N1381="UFA",N1381="",N1381=0),0,N1381)</f>
        <v>894167</v>
      </c>
      <c r="M1381" s="358">
        <v>894167</v>
      </c>
      <c r="N1381" s="358">
        <v>894167</v>
      </c>
      <c r="O1381" s="358">
        <v>894167</v>
      </c>
      <c r="P1381" s="358" t="s">
        <v>8</v>
      </c>
      <c r="Q1381" s="358">
        <v>0</v>
      </c>
      <c r="R1381" s="358">
        <v>0</v>
      </c>
      <c r="S1381" s="358">
        <v>0</v>
      </c>
      <c r="T1381" s="35">
        <f>COUNTIF(M1381:S1381,"&gt;0")</f>
        <v>3</v>
      </c>
      <c r="V1381">
        <f t="shared" si="63"/>
        <v>1</v>
      </c>
      <c r="W1381" s="35">
        <f t="shared" si="64"/>
        <v>1</v>
      </c>
      <c r="X1381">
        <f t="shared" si="65"/>
        <v>1</v>
      </c>
    </row>
    <row r="1382" spans="1:24" ht="15.75" x14ac:dyDescent="0.25">
      <c r="A1382" t="str">
        <f>B1382&amp;" "&amp;C1382</f>
        <v>Alexander Alexeyev</v>
      </c>
      <c r="B1382" t="str">
        <f>RIGHT(D1382,(LEN(D1382)-1)-SEARCH(",",D1382,1))</f>
        <v>Alexander</v>
      </c>
      <c r="C1382" t="str">
        <f>LEFT(D1382,SEARCH(",",D1382,1)-1)</f>
        <v>Alexeyev</v>
      </c>
      <c r="D1382" s="39" t="s">
        <v>2695</v>
      </c>
      <c r="E1382" s="5" t="s">
        <v>2688</v>
      </c>
      <c r="F1382" s="35" t="s">
        <v>395</v>
      </c>
      <c r="G1382" s="35" t="s">
        <v>2618</v>
      </c>
      <c r="H1382" s="35" t="s">
        <v>2619</v>
      </c>
      <c r="I1382" s="35">
        <v>19</v>
      </c>
      <c r="J1382" s="35">
        <f>VALUE(COUNTIF(Validation!$A$2:$H$47,D1382))</f>
        <v>0</v>
      </c>
      <c r="K1382" s="361">
        <f>IF(OR(M1382="RFA",M1382="UFA",M1382="",M1382=0),0,M1382)</f>
        <v>894167</v>
      </c>
      <c r="L1382" s="361">
        <f>IF(OR(N1382="RFA",N1382="UFA",N1382="",N1382=0),0,N1382)</f>
        <v>894167</v>
      </c>
      <c r="M1382" s="358">
        <v>894167</v>
      </c>
      <c r="N1382" s="358">
        <v>894167</v>
      </c>
      <c r="O1382" s="358">
        <v>894167</v>
      </c>
      <c r="P1382" s="358" t="s">
        <v>8</v>
      </c>
      <c r="Q1382" s="358">
        <v>0</v>
      </c>
      <c r="R1382" s="358">
        <v>0</v>
      </c>
      <c r="S1382" s="358">
        <v>0</v>
      </c>
      <c r="T1382" s="35">
        <f>COUNTIF(M1382:S1382,"&gt;0")</f>
        <v>3</v>
      </c>
      <c r="V1382">
        <f t="shared" si="63"/>
        <v>1</v>
      </c>
      <c r="W1382" s="35">
        <f t="shared" si="64"/>
        <v>1</v>
      </c>
      <c r="X1382">
        <f t="shared" si="65"/>
        <v>1</v>
      </c>
    </row>
    <row r="1383" spans="1:24" ht="15.75" x14ac:dyDescent="0.25">
      <c r="A1383" t="str">
        <f>B1383&amp;" "&amp;C1383</f>
        <v>Martin Fehérváry</v>
      </c>
      <c r="B1383" t="str">
        <f>RIGHT(D1383,(LEN(D1383)-1)-SEARCH(",",D1383,1))</f>
        <v>Martin</v>
      </c>
      <c r="C1383" t="str">
        <f>LEFT(D1383,SEARCH(",",D1383,1)-1)</f>
        <v>Fehérváry</v>
      </c>
      <c r="D1383" s="39" t="s">
        <v>1937</v>
      </c>
      <c r="E1383" s="5" t="s">
        <v>2688</v>
      </c>
      <c r="F1383" s="35" t="s">
        <v>395</v>
      </c>
      <c r="G1383" s="35" t="s">
        <v>2618</v>
      </c>
      <c r="H1383" s="35" t="s">
        <v>2619</v>
      </c>
      <c r="I1383" s="35">
        <v>19</v>
      </c>
      <c r="J1383" s="35">
        <f>VALUE(COUNTIF(Validation!$A$2:$H$47,D1383))</f>
        <v>0</v>
      </c>
      <c r="K1383" s="361">
        <f>IF(OR(M1383="RFA",M1383="UFA",M1383="",M1383=0),0,M1383)</f>
        <v>894167</v>
      </c>
      <c r="L1383" s="361">
        <f>IF(OR(N1383="RFA",N1383="UFA",N1383="",N1383=0),0,N1383)</f>
        <v>894167</v>
      </c>
      <c r="M1383" s="358">
        <v>894167</v>
      </c>
      <c r="N1383" s="358">
        <v>894167</v>
      </c>
      <c r="O1383" s="358">
        <v>894167</v>
      </c>
      <c r="P1383" s="358" t="s">
        <v>8</v>
      </c>
      <c r="Q1383" s="358">
        <v>0</v>
      </c>
      <c r="R1383" s="358">
        <v>0</v>
      </c>
      <c r="S1383" s="358">
        <v>0</v>
      </c>
      <c r="T1383" s="35">
        <f>COUNTIF(M1383:S1383,"&gt;0")</f>
        <v>3</v>
      </c>
      <c r="V1383">
        <f t="shared" si="63"/>
        <v>1</v>
      </c>
      <c r="W1383" s="35">
        <f t="shared" si="64"/>
        <v>1</v>
      </c>
      <c r="X1383">
        <f t="shared" si="65"/>
        <v>1</v>
      </c>
    </row>
    <row r="1384" spans="1:24" ht="15.75" x14ac:dyDescent="0.25">
      <c r="A1384" t="str">
        <f>B1384&amp;" "&amp;C1384</f>
        <v>Garrett Pilon</v>
      </c>
      <c r="B1384" t="str">
        <f>RIGHT(D1384,(LEN(D1384)-1)-SEARCH(",",D1384,1))</f>
        <v>Garrett</v>
      </c>
      <c r="C1384" t="str">
        <f>LEFT(D1384,SEARCH(",",D1384,1)-1)</f>
        <v>Pilon</v>
      </c>
      <c r="D1384" s="39" t="s">
        <v>1942</v>
      </c>
      <c r="E1384" s="5" t="s">
        <v>2688</v>
      </c>
      <c r="F1384" s="35" t="s">
        <v>395</v>
      </c>
      <c r="G1384" s="35" t="s">
        <v>73</v>
      </c>
      <c r="H1384" s="35" t="s">
        <v>2619</v>
      </c>
      <c r="I1384" s="35">
        <v>21</v>
      </c>
      <c r="J1384" s="35">
        <f>VALUE(COUNTIF(Validation!$A$2:$H$47,D1384))</f>
        <v>0</v>
      </c>
      <c r="K1384" s="361">
        <f>IF(OR(M1384="RFA",M1384="UFA",M1384="",M1384=0),0,M1384)</f>
        <v>894166</v>
      </c>
      <c r="L1384" s="361">
        <f>IF(OR(N1384="RFA",N1384="UFA",N1384="",N1384=0),0,N1384)</f>
        <v>894166</v>
      </c>
      <c r="M1384" s="358">
        <v>894166</v>
      </c>
      <c r="N1384" s="358">
        <v>894166</v>
      </c>
      <c r="O1384" s="358" t="s">
        <v>8</v>
      </c>
      <c r="P1384" s="358">
        <v>0</v>
      </c>
      <c r="Q1384" s="358">
        <v>0</v>
      </c>
      <c r="R1384" s="358">
        <v>0</v>
      </c>
      <c r="S1384" s="358">
        <v>0</v>
      </c>
      <c r="T1384" s="35">
        <f>COUNTIF(M1384:S1384,"&gt;0")</f>
        <v>2</v>
      </c>
      <c r="V1384">
        <f t="shared" si="63"/>
        <v>1</v>
      </c>
      <c r="W1384" s="35">
        <f t="shared" si="64"/>
        <v>1</v>
      </c>
      <c r="X1384">
        <f t="shared" si="65"/>
        <v>1</v>
      </c>
    </row>
    <row r="1385" spans="1:24" ht="15.75" x14ac:dyDescent="0.25">
      <c r="A1385" t="str">
        <f>B1385&amp;" "&amp;C1385</f>
        <v>Jonas Siegenthaler</v>
      </c>
      <c r="B1385" t="str">
        <f>RIGHT(D1385,(LEN(D1385)-1)-SEARCH(",",D1385,1))</f>
        <v>Jonas</v>
      </c>
      <c r="C1385" t="str">
        <f>LEFT(D1385,SEARCH(",",D1385,1)-1)</f>
        <v>Siegenthaler</v>
      </c>
      <c r="D1385" s="39" t="s">
        <v>1946</v>
      </c>
      <c r="E1385" s="5" t="s">
        <v>2688</v>
      </c>
      <c r="F1385" s="35" t="s">
        <v>395</v>
      </c>
      <c r="G1385" s="35" t="s">
        <v>2617</v>
      </c>
      <c r="H1385" s="35" t="s">
        <v>2612</v>
      </c>
      <c r="I1385" s="35">
        <v>22</v>
      </c>
      <c r="J1385" s="35">
        <f>VALUE(COUNTIF(Validation!$A$2:$H$47,D1385))</f>
        <v>0</v>
      </c>
      <c r="K1385" s="361">
        <f>IF(OR(M1385="RFA",M1385="UFA",M1385="",M1385=0),0,M1385)</f>
        <v>888333</v>
      </c>
      <c r="L1385" s="361">
        <f>IF(OR(N1385="RFA",N1385="UFA",N1385="",N1385=0),0,N1385)</f>
        <v>0</v>
      </c>
      <c r="M1385" s="358">
        <v>888333</v>
      </c>
      <c r="N1385" s="358" t="s">
        <v>8</v>
      </c>
      <c r="O1385" s="358">
        <v>0</v>
      </c>
      <c r="P1385" s="358">
        <v>0</v>
      </c>
      <c r="Q1385" s="358">
        <v>0</v>
      </c>
      <c r="R1385" s="358">
        <v>0</v>
      </c>
      <c r="S1385" s="358">
        <v>0</v>
      </c>
      <c r="T1385" s="35">
        <f>COUNTIF(M1385:S1385,"&gt;0")</f>
        <v>1</v>
      </c>
      <c r="V1385">
        <f t="shared" si="63"/>
        <v>1</v>
      </c>
      <c r="W1385" s="35">
        <f t="shared" si="64"/>
        <v>1</v>
      </c>
      <c r="X1385">
        <f t="shared" si="65"/>
        <v>0</v>
      </c>
    </row>
    <row r="1386" spans="1:24" ht="15.75" x14ac:dyDescent="0.25">
      <c r="A1386" t="str">
        <f>B1386&amp;" "&amp;C1386</f>
        <v>Axel Jonsson-Fjallby</v>
      </c>
      <c r="B1386" t="str">
        <f>RIGHT(D1386,(LEN(D1386)-1)-SEARCH(",",D1386,1))</f>
        <v>Axel</v>
      </c>
      <c r="C1386" t="str">
        <f>LEFT(D1386,SEARCH(",",D1386,1)-1)</f>
        <v>Jonsson-Fjallby</v>
      </c>
      <c r="D1386" s="39" t="s">
        <v>2968</v>
      </c>
      <c r="E1386" s="5" t="s">
        <v>2688</v>
      </c>
      <c r="F1386" s="35" t="s">
        <v>395</v>
      </c>
      <c r="G1386" s="35" t="s">
        <v>2613</v>
      </c>
      <c r="H1386" s="35" t="s">
        <v>2619</v>
      </c>
      <c r="I1386" s="35">
        <v>21</v>
      </c>
      <c r="J1386" s="35">
        <f>VALUE(COUNTIF(Validation!$A$2:$H$47,D1386))</f>
        <v>0</v>
      </c>
      <c r="K1386" s="361">
        <f>IF(OR(M1386="RFA",M1386="UFA",M1386="",M1386=0),0,M1386)</f>
        <v>860000</v>
      </c>
      <c r="L1386" s="361">
        <f>IF(OR(N1386="RFA",N1386="UFA",N1386="",N1386=0),0,N1386)</f>
        <v>860000</v>
      </c>
      <c r="M1386" s="358">
        <v>860000</v>
      </c>
      <c r="N1386" s="358">
        <v>860000</v>
      </c>
      <c r="O1386" s="358" t="s">
        <v>8</v>
      </c>
      <c r="P1386" s="358">
        <v>0</v>
      </c>
      <c r="Q1386" s="358">
        <v>0</v>
      </c>
      <c r="R1386" s="358">
        <v>0</v>
      </c>
      <c r="S1386" s="358">
        <v>0</v>
      </c>
      <c r="T1386" s="35">
        <f>COUNTIF(M1386:S1386,"&gt;0")</f>
        <v>2</v>
      </c>
      <c r="V1386">
        <f t="shared" si="63"/>
        <v>1</v>
      </c>
      <c r="W1386" s="35">
        <f t="shared" si="64"/>
        <v>1</v>
      </c>
      <c r="X1386">
        <f t="shared" si="65"/>
        <v>1</v>
      </c>
    </row>
    <row r="1387" spans="1:24" ht="15.75" x14ac:dyDescent="0.25">
      <c r="A1387" t="str">
        <f>B1387&amp;" "&amp;C1387</f>
        <v>Tobias Geisser</v>
      </c>
      <c r="B1387" t="str">
        <f>RIGHT(D1387,(LEN(D1387)-1)-SEARCH(",",D1387,1))</f>
        <v>Tobias</v>
      </c>
      <c r="C1387" t="str">
        <f>LEFT(D1387,SEARCH(",",D1387,1)-1)</f>
        <v>Geisser</v>
      </c>
      <c r="D1387" s="39" t="s">
        <v>1939</v>
      </c>
      <c r="E1387" s="5" t="s">
        <v>2688</v>
      </c>
      <c r="F1387" s="35" t="s">
        <v>395</v>
      </c>
      <c r="G1387" s="35" t="s">
        <v>2618</v>
      </c>
      <c r="H1387" s="35" t="s">
        <v>2619</v>
      </c>
      <c r="I1387" s="35">
        <v>20</v>
      </c>
      <c r="J1387" s="35">
        <f>VALUE(COUNTIF(Validation!$A$2:$H$47,D1387))</f>
        <v>0</v>
      </c>
      <c r="K1387" s="361">
        <f>IF(OR(M1387="RFA",M1387="UFA",M1387="",M1387=0),0,M1387)</f>
        <v>837778</v>
      </c>
      <c r="L1387" s="361">
        <f>IF(OR(N1387="RFA",N1387="UFA",N1387="",N1387=0),0,N1387)</f>
        <v>837778</v>
      </c>
      <c r="M1387" s="358">
        <v>837778</v>
      </c>
      <c r="N1387" s="358">
        <v>837778</v>
      </c>
      <c r="O1387" s="358">
        <v>837778</v>
      </c>
      <c r="P1387" s="358" t="s">
        <v>8</v>
      </c>
      <c r="Q1387" s="358">
        <v>0</v>
      </c>
      <c r="R1387" s="358">
        <v>0</v>
      </c>
      <c r="S1387" s="358">
        <v>0</v>
      </c>
      <c r="T1387" s="35">
        <f>COUNTIF(M1387:S1387,"&gt;0")</f>
        <v>3</v>
      </c>
      <c r="V1387">
        <f t="shared" si="63"/>
        <v>1</v>
      </c>
      <c r="W1387" s="35">
        <f t="shared" si="64"/>
        <v>1</v>
      </c>
      <c r="X1387">
        <f t="shared" si="65"/>
        <v>1</v>
      </c>
    </row>
    <row r="1388" spans="1:24" ht="15.75" x14ac:dyDescent="0.25">
      <c r="A1388" t="str">
        <f>B1388&amp;" "&amp;C1388</f>
        <v>Travis Boyd</v>
      </c>
      <c r="B1388" t="str">
        <f>RIGHT(D1388,(LEN(D1388)-1)-SEARCH(",",D1388,1))</f>
        <v>Travis</v>
      </c>
      <c r="C1388" t="str">
        <f>LEFT(D1388,SEARCH(",",D1388,1)-1)</f>
        <v>Boyd</v>
      </c>
      <c r="D1388" s="39" t="s">
        <v>1921</v>
      </c>
      <c r="E1388" s="5" t="s">
        <v>2688</v>
      </c>
      <c r="F1388" s="35">
        <v>0</v>
      </c>
      <c r="G1388" s="35" t="s">
        <v>2621</v>
      </c>
      <c r="H1388" s="35" t="s">
        <v>2612</v>
      </c>
      <c r="I1388" s="35">
        <v>25</v>
      </c>
      <c r="J1388" s="35">
        <f>VALUE(COUNTIF(Validation!$A$2:$H$47,D1388))</f>
        <v>0</v>
      </c>
      <c r="K1388" s="361">
        <f>IF(OR(M1388="RFA",M1388="UFA",M1388="",M1388=0),0,M1388)</f>
        <v>800000</v>
      </c>
      <c r="L1388" s="361">
        <f>IF(OR(N1388="RFA",N1388="UFA",N1388="",N1388=0),0,N1388)</f>
        <v>0</v>
      </c>
      <c r="M1388" s="358">
        <v>800000</v>
      </c>
      <c r="N1388" s="358" t="s">
        <v>8</v>
      </c>
      <c r="O1388" s="358">
        <v>0</v>
      </c>
      <c r="P1388" s="358">
        <v>0</v>
      </c>
      <c r="Q1388" s="358">
        <v>0</v>
      </c>
      <c r="R1388" s="358">
        <v>0</v>
      </c>
      <c r="S1388" s="358">
        <v>0</v>
      </c>
      <c r="T1388" s="35">
        <f>COUNTIF(M1388:S1388,"&gt;0")</f>
        <v>1</v>
      </c>
      <c r="V1388">
        <f t="shared" si="63"/>
        <v>1</v>
      </c>
      <c r="W1388" s="35">
        <f t="shared" si="64"/>
        <v>0</v>
      </c>
      <c r="X1388">
        <f t="shared" si="65"/>
        <v>0</v>
      </c>
    </row>
    <row r="1389" spans="1:24" ht="15.75" x14ac:dyDescent="0.25">
      <c r="A1389" t="str">
        <f>B1389&amp;" "&amp;C1389</f>
        <v>Connor Hobbs</v>
      </c>
      <c r="B1389" t="str">
        <f>RIGHT(D1389,(LEN(D1389)-1)-SEARCH(",",D1389,1))</f>
        <v>Connor</v>
      </c>
      <c r="C1389" t="str">
        <f>LEFT(D1389,SEARCH(",",D1389,1)-1)</f>
        <v>Hobbs</v>
      </c>
      <c r="D1389" s="39" t="s">
        <v>1944</v>
      </c>
      <c r="E1389" s="5" t="s">
        <v>2688</v>
      </c>
      <c r="F1389" s="35" t="s">
        <v>395</v>
      </c>
      <c r="G1389" s="35" t="s">
        <v>82</v>
      </c>
      <c r="H1389" s="35" t="s">
        <v>2619</v>
      </c>
      <c r="I1389" s="35">
        <v>22</v>
      </c>
      <c r="J1389" s="35">
        <f>VALUE(COUNTIF(Validation!$A$2:$H$47,D1389))</f>
        <v>0</v>
      </c>
      <c r="K1389" s="361">
        <f>IF(OR(M1389="RFA",M1389="UFA",M1389="",M1389=0),0,M1389)</f>
        <v>798333</v>
      </c>
      <c r="L1389" s="361">
        <f>IF(OR(N1389="RFA",N1389="UFA",N1389="",N1389=0),0,N1389)</f>
        <v>0</v>
      </c>
      <c r="M1389" s="358">
        <v>798333</v>
      </c>
      <c r="N1389" s="358" t="s">
        <v>8</v>
      </c>
      <c r="O1389" s="358">
        <v>0</v>
      </c>
      <c r="P1389" s="358">
        <v>0</v>
      </c>
      <c r="Q1389" s="358">
        <v>0</v>
      </c>
      <c r="R1389" s="358">
        <v>0</v>
      </c>
      <c r="S1389" s="358">
        <v>0</v>
      </c>
      <c r="T1389" s="35">
        <f>COUNTIF(M1389:S1389,"&gt;0")</f>
        <v>1</v>
      </c>
      <c r="V1389">
        <f t="shared" si="63"/>
        <v>1</v>
      </c>
      <c r="W1389" s="35">
        <f t="shared" si="64"/>
        <v>1</v>
      </c>
      <c r="X1389">
        <f t="shared" si="65"/>
        <v>0</v>
      </c>
    </row>
    <row r="1390" spans="1:24" ht="15.75" x14ac:dyDescent="0.25">
      <c r="A1390" t="str">
        <f>B1390&amp;" "&amp;C1390</f>
        <v>Beck Malenstyn</v>
      </c>
      <c r="B1390" t="str">
        <f>RIGHT(D1390,(LEN(D1390)-1)-SEARCH(",",D1390,1))</f>
        <v>Beck</v>
      </c>
      <c r="C1390" t="str">
        <f>LEFT(D1390,SEARCH(",",D1390,1)-1)</f>
        <v>Malenstyn</v>
      </c>
      <c r="D1390" s="39" t="s">
        <v>1943</v>
      </c>
      <c r="E1390" s="5" t="s">
        <v>2688</v>
      </c>
      <c r="F1390" s="35" t="s">
        <v>395</v>
      </c>
      <c r="G1390" s="35" t="s">
        <v>73</v>
      </c>
      <c r="H1390" s="35" t="s">
        <v>2619</v>
      </c>
      <c r="I1390" s="35">
        <v>21</v>
      </c>
      <c r="J1390" s="35">
        <f>VALUE(COUNTIF(Validation!$A$2:$H$47,D1390))</f>
        <v>0</v>
      </c>
      <c r="K1390" s="361">
        <f>IF(OR(M1390="RFA",M1390="UFA",M1390="",M1390=0),0,M1390)</f>
        <v>773333</v>
      </c>
      <c r="L1390" s="361">
        <f>IF(OR(N1390="RFA",N1390="UFA",N1390="",N1390=0),0,N1390)</f>
        <v>773333</v>
      </c>
      <c r="M1390" s="358">
        <v>773333</v>
      </c>
      <c r="N1390" s="358">
        <v>773333</v>
      </c>
      <c r="O1390" s="358" t="s">
        <v>8</v>
      </c>
      <c r="P1390" s="358">
        <v>0</v>
      </c>
      <c r="Q1390" s="358">
        <v>0</v>
      </c>
      <c r="R1390" s="358">
        <v>0</v>
      </c>
      <c r="S1390" s="358">
        <v>0</v>
      </c>
      <c r="T1390" s="35">
        <f>COUNTIF(M1390:S1390,"&gt;0")</f>
        <v>2</v>
      </c>
      <c r="V1390">
        <f t="shared" si="63"/>
        <v>1</v>
      </c>
      <c r="W1390" s="35">
        <f t="shared" si="64"/>
        <v>1</v>
      </c>
      <c r="X1390">
        <f t="shared" si="65"/>
        <v>1</v>
      </c>
    </row>
    <row r="1391" spans="1:24" ht="15.75" x14ac:dyDescent="0.25">
      <c r="A1391" t="str">
        <f>B1391&amp;" "&amp;C1391</f>
        <v>Nic Dowd</v>
      </c>
      <c r="B1391" t="str">
        <f>RIGHT(D1391,(LEN(D1391)-1)-SEARCH(",",D1391,1))</f>
        <v>Nic</v>
      </c>
      <c r="C1391" t="str">
        <f>LEFT(D1391,SEARCH(",",D1391,1)-1)</f>
        <v>Dowd</v>
      </c>
      <c r="D1391" s="39" t="s">
        <v>1922</v>
      </c>
      <c r="E1391" s="5" t="s">
        <v>2688</v>
      </c>
      <c r="F1391" s="35">
        <v>0</v>
      </c>
      <c r="G1391" s="9" t="s">
        <v>73</v>
      </c>
      <c r="H1391" s="9" t="s">
        <v>2612</v>
      </c>
      <c r="I1391" s="9">
        <v>29</v>
      </c>
      <c r="J1391" s="35">
        <f>VALUE(COUNTIF(Validation!$A$2:$H$47,D1391))</f>
        <v>0</v>
      </c>
      <c r="K1391" s="361">
        <f>IF(OR(M1391="RFA",M1391="UFA",M1391="",M1391=0),0,M1391)</f>
        <v>750000</v>
      </c>
      <c r="L1391" s="361">
        <f>IF(OR(N1391="RFA",N1391="UFA",N1391="",N1391=0),0,N1391)</f>
        <v>750000</v>
      </c>
      <c r="M1391" s="358">
        <v>750000</v>
      </c>
      <c r="N1391" s="358">
        <v>750000</v>
      </c>
      <c r="O1391" s="358">
        <v>750000</v>
      </c>
      <c r="P1391" s="358" t="s">
        <v>7</v>
      </c>
      <c r="Q1391" s="358">
        <v>0</v>
      </c>
      <c r="R1391" s="358">
        <v>0</v>
      </c>
      <c r="S1391" s="358">
        <v>0</v>
      </c>
      <c r="T1391" s="35">
        <f>COUNTIF(M1391:S1391,"&gt;0")</f>
        <v>3</v>
      </c>
      <c r="V1391">
        <f t="shared" si="63"/>
        <v>1</v>
      </c>
      <c r="W1391" s="35">
        <f t="shared" si="64"/>
        <v>0</v>
      </c>
      <c r="X1391">
        <f t="shared" si="65"/>
        <v>1</v>
      </c>
    </row>
    <row r="1392" spans="1:24" ht="15.75" x14ac:dyDescent="0.25">
      <c r="A1392" t="str">
        <f>B1392&amp;" "&amp;C1392</f>
        <v>Vitek Vanecek</v>
      </c>
      <c r="B1392" t="str">
        <f>RIGHT(D1392,(LEN(D1392)-1)-SEARCH(",",D1392,1))</f>
        <v>Vitek</v>
      </c>
      <c r="C1392" t="str">
        <f>LEFT(D1392,SEARCH(",",D1392,1)-1)</f>
        <v>Vanecek</v>
      </c>
      <c r="D1392" s="39" t="s">
        <v>1945</v>
      </c>
      <c r="E1392" s="5" t="s">
        <v>2688</v>
      </c>
      <c r="F1392" s="35">
        <v>0</v>
      </c>
      <c r="G1392" s="35" t="s">
        <v>128</v>
      </c>
      <c r="H1392" s="35" t="s">
        <v>2619</v>
      </c>
      <c r="I1392" s="35">
        <v>23</v>
      </c>
      <c r="J1392" s="35">
        <f>VALUE(COUNTIF(Validation!$A$2:$H$47,D1392))</f>
        <v>0</v>
      </c>
      <c r="K1392" s="361">
        <f>IF(OR(M1392="RFA",M1392="UFA",M1392="",M1392=0),0,M1392)</f>
        <v>716667</v>
      </c>
      <c r="L1392" s="361">
        <f>IF(OR(N1392="RFA",N1392="UFA",N1392="",N1392=0),0,N1392)</f>
        <v>716667</v>
      </c>
      <c r="M1392" s="358">
        <v>716667</v>
      </c>
      <c r="N1392" s="358">
        <v>716667</v>
      </c>
      <c r="O1392" s="358">
        <v>716667</v>
      </c>
      <c r="P1392" s="358" t="s">
        <v>8</v>
      </c>
      <c r="Q1392" s="358">
        <v>0</v>
      </c>
      <c r="R1392" s="358">
        <v>0</v>
      </c>
      <c r="S1392" s="358">
        <v>0</v>
      </c>
      <c r="T1392" s="35">
        <f>COUNTIF(M1392:S1392,"&gt;0")</f>
        <v>3</v>
      </c>
      <c r="V1392">
        <f t="shared" si="63"/>
        <v>1</v>
      </c>
      <c r="W1392" s="35">
        <f t="shared" si="64"/>
        <v>0</v>
      </c>
      <c r="X1392">
        <f t="shared" si="65"/>
        <v>1</v>
      </c>
    </row>
    <row r="1393" spans="1:24" ht="15.75" x14ac:dyDescent="0.25">
      <c r="A1393" t="str">
        <f>B1393&amp;" "&amp;C1393</f>
        <v>Brendan Leipsic</v>
      </c>
      <c r="B1393" t="str">
        <f>RIGHT(D1393,(LEN(D1393)-1)-SEARCH(",",D1393,1))</f>
        <v>Brendan</v>
      </c>
      <c r="C1393" t="str">
        <f>LEFT(D1393,SEARCH(",",D1393,1)-1)</f>
        <v>Leipsic</v>
      </c>
      <c r="D1393" s="39" t="s">
        <v>2441</v>
      </c>
      <c r="E1393" s="5" t="s">
        <v>2688</v>
      </c>
      <c r="F1393" s="35">
        <v>0</v>
      </c>
      <c r="G1393" s="35" t="s">
        <v>2613</v>
      </c>
      <c r="H1393" s="35" t="s">
        <v>2612</v>
      </c>
      <c r="I1393" s="35">
        <v>25</v>
      </c>
      <c r="J1393" s="35">
        <f>VALUE(COUNTIF(Validation!$A$2:$H$47,D1393))</f>
        <v>0</v>
      </c>
      <c r="K1393" s="361">
        <f>IF(OR(M1393="RFA",M1393="UFA",M1393="",M1393=0),0,M1393)</f>
        <v>700000</v>
      </c>
      <c r="L1393" s="361">
        <f>IF(OR(N1393="RFA",N1393="UFA",N1393="",N1393=0),0,N1393)</f>
        <v>0</v>
      </c>
      <c r="M1393" s="358">
        <v>700000</v>
      </c>
      <c r="N1393" s="358" t="s">
        <v>8</v>
      </c>
      <c r="O1393" s="358">
        <v>0</v>
      </c>
      <c r="P1393" s="358">
        <v>0</v>
      </c>
      <c r="Q1393" s="358">
        <v>0</v>
      </c>
      <c r="R1393" s="358">
        <v>0</v>
      </c>
      <c r="S1393" s="358">
        <v>0</v>
      </c>
      <c r="T1393" s="35">
        <f>COUNTIF(M1393:S1393,"&gt;0")</f>
        <v>1</v>
      </c>
      <c r="V1393">
        <f t="shared" si="63"/>
        <v>1</v>
      </c>
      <c r="W1393" s="35">
        <f t="shared" si="64"/>
        <v>0</v>
      </c>
      <c r="X1393">
        <f t="shared" si="65"/>
        <v>0</v>
      </c>
    </row>
    <row r="1394" spans="1:24" ht="15.75" x14ac:dyDescent="0.25">
      <c r="A1394" t="str">
        <f>B1394&amp;" "&amp;C1394</f>
        <v>Brian Pinho</v>
      </c>
      <c r="B1394" t="str">
        <f>RIGHT(D1394,(LEN(D1394)-1)-SEARCH(",",D1394,1))</f>
        <v>Brian</v>
      </c>
      <c r="C1394" t="str">
        <f>LEFT(D1394,SEARCH(",",D1394,1)-1)</f>
        <v>Pinho</v>
      </c>
      <c r="D1394" s="39" t="s">
        <v>1938</v>
      </c>
      <c r="E1394" s="5" t="s">
        <v>2688</v>
      </c>
      <c r="F1394" s="35">
        <v>0</v>
      </c>
      <c r="G1394" s="35" t="s">
        <v>2621</v>
      </c>
      <c r="H1394" s="35" t="s">
        <v>2619</v>
      </c>
      <c r="I1394" s="35">
        <v>24</v>
      </c>
      <c r="J1394" s="35">
        <f>VALUE(COUNTIF(Validation!$A$2:$H$47,D1394))</f>
        <v>0</v>
      </c>
      <c r="K1394" s="361">
        <f>IF(OR(M1394="RFA",M1394="UFA",M1394="",M1394=0),0,M1394)</f>
        <v>700000</v>
      </c>
      <c r="L1394" s="361">
        <f>IF(OR(N1394="RFA",N1394="UFA",N1394="",N1394=0),0,N1394)</f>
        <v>0</v>
      </c>
      <c r="M1394" s="358">
        <v>700000</v>
      </c>
      <c r="N1394" s="358" t="s">
        <v>8</v>
      </c>
      <c r="O1394" s="358">
        <v>0</v>
      </c>
      <c r="P1394" s="358">
        <v>0</v>
      </c>
      <c r="Q1394" s="358">
        <v>0</v>
      </c>
      <c r="R1394" s="358">
        <v>0</v>
      </c>
      <c r="S1394" s="358">
        <v>0</v>
      </c>
      <c r="T1394" s="35">
        <f>COUNTIF(M1394:S1394,"&gt;0")</f>
        <v>1</v>
      </c>
      <c r="V1394">
        <f t="shared" si="63"/>
        <v>1</v>
      </c>
      <c r="W1394" s="35">
        <f t="shared" si="64"/>
        <v>0</v>
      </c>
      <c r="X1394">
        <f t="shared" si="65"/>
        <v>0</v>
      </c>
    </row>
    <row r="1395" spans="1:24" ht="15.75" x14ac:dyDescent="0.25">
      <c r="A1395" t="str">
        <f>B1395&amp;" "&amp;C1395</f>
        <v>Michael Sgarbossa</v>
      </c>
      <c r="B1395" t="str">
        <f>RIGHT(D1395,(LEN(D1395)-1)-SEARCH(",",D1395,1))</f>
        <v>Michael</v>
      </c>
      <c r="C1395" t="str">
        <f>LEFT(D1395,SEARCH(",",D1395,1)-1)</f>
        <v>Sgarbossa</v>
      </c>
      <c r="D1395" s="39" t="s">
        <v>1950</v>
      </c>
      <c r="E1395" s="5" t="s">
        <v>2688</v>
      </c>
      <c r="F1395" s="35">
        <v>0</v>
      </c>
      <c r="G1395" s="35" t="s">
        <v>73</v>
      </c>
      <c r="H1395" s="35" t="s">
        <v>2619</v>
      </c>
      <c r="I1395" s="35">
        <v>26</v>
      </c>
      <c r="J1395" s="35">
        <f>VALUE(COUNTIF(Validation!$A$2:$H$47,D1395))</f>
        <v>0</v>
      </c>
      <c r="K1395" s="361">
        <f>IF(OR(M1395="RFA",M1395="UFA",M1395="",M1395=0),0,M1395)</f>
        <v>700000</v>
      </c>
      <c r="L1395" s="361">
        <f>IF(OR(N1395="RFA",N1395="UFA",N1395="",N1395=0),0,N1395)</f>
        <v>700000</v>
      </c>
      <c r="M1395" s="358">
        <v>700000</v>
      </c>
      <c r="N1395" s="358">
        <v>700000</v>
      </c>
      <c r="O1395" s="358" t="s">
        <v>7</v>
      </c>
      <c r="P1395" s="358">
        <v>0</v>
      </c>
      <c r="Q1395" s="358">
        <v>0</v>
      </c>
      <c r="R1395" s="358">
        <v>0</v>
      </c>
      <c r="S1395" s="358">
        <v>0</v>
      </c>
      <c r="T1395" s="35">
        <f>COUNTIF(M1395:S1395,"&gt;0")</f>
        <v>2</v>
      </c>
      <c r="V1395">
        <f t="shared" si="63"/>
        <v>1</v>
      </c>
      <c r="W1395" s="35">
        <f t="shared" si="64"/>
        <v>0</v>
      </c>
      <c r="X1395">
        <f t="shared" si="65"/>
        <v>1</v>
      </c>
    </row>
    <row r="1396" spans="1:24" ht="15.75" x14ac:dyDescent="0.25">
      <c r="A1396" t="str">
        <f>B1396&amp;" "&amp;C1396</f>
        <v>Philippe Maillet</v>
      </c>
      <c r="B1396" t="str">
        <f>RIGHT(D1396,(LEN(D1396)-1)-SEARCH(",",D1396,1))</f>
        <v>Philippe</v>
      </c>
      <c r="C1396" t="str">
        <f>LEFT(D1396,SEARCH(",",D1396,1)-1)</f>
        <v>Maillet</v>
      </c>
      <c r="D1396" s="39" t="s">
        <v>2693</v>
      </c>
      <c r="E1396" s="5" t="s">
        <v>2688</v>
      </c>
      <c r="F1396" s="35">
        <v>0</v>
      </c>
      <c r="G1396" s="35" t="s">
        <v>73</v>
      </c>
      <c r="H1396" s="35" t="s">
        <v>2619</v>
      </c>
      <c r="I1396" s="35">
        <v>26</v>
      </c>
      <c r="J1396" s="35">
        <f>VALUE(COUNTIF(Validation!$A$2:$H$47,D1396))</f>
        <v>0</v>
      </c>
      <c r="K1396" s="361">
        <f>IF(OR(M1396="RFA",M1396="UFA",M1396="",M1396=0),0,M1396)</f>
        <v>700000</v>
      </c>
      <c r="L1396" s="361">
        <f>IF(OR(N1396="RFA",N1396="UFA",N1396="",N1396=0),0,N1396)</f>
        <v>700000</v>
      </c>
      <c r="M1396" s="358">
        <v>700000</v>
      </c>
      <c r="N1396" s="358">
        <v>700000</v>
      </c>
      <c r="O1396" s="358" t="s">
        <v>7</v>
      </c>
      <c r="P1396" s="358">
        <v>0</v>
      </c>
      <c r="Q1396" s="362">
        <v>0</v>
      </c>
      <c r="R1396" s="358">
        <v>0</v>
      </c>
      <c r="S1396" s="358">
        <v>0</v>
      </c>
      <c r="T1396" s="35">
        <f>COUNTIF(M1396:S1396,"&gt;0")</f>
        <v>2</v>
      </c>
      <c r="V1396">
        <f t="shared" si="63"/>
        <v>1</v>
      </c>
      <c r="W1396" s="35">
        <f t="shared" si="64"/>
        <v>0</v>
      </c>
      <c r="X1396">
        <f t="shared" si="65"/>
        <v>1</v>
      </c>
    </row>
    <row r="1397" spans="1:24" ht="15.75" x14ac:dyDescent="0.25">
      <c r="A1397" t="str">
        <f>B1397&amp;" "&amp;C1397</f>
        <v>Liam O'Brien</v>
      </c>
      <c r="B1397" t="str">
        <f>RIGHT(D1397,(LEN(D1397)-1)-SEARCH(",",D1397,1))</f>
        <v>Liam</v>
      </c>
      <c r="C1397" t="str">
        <f>LEFT(D1397,SEARCH(",",D1397,1)-1)</f>
        <v>O'Brien</v>
      </c>
      <c r="D1397" s="39" t="s">
        <v>1951</v>
      </c>
      <c r="E1397" s="5" t="s">
        <v>2688</v>
      </c>
      <c r="F1397" s="35">
        <v>0</v>
      </c>
      <c r="G1397" s="35" t="s">
        <v>73</v>
      </c>
      <c r="H1397" s="35" t="s">
        <v>2619</v>
      </c>
      <c r="I1397" s="35">
        <v>24</v>
      </c>
      <c r="J1397" s="35">
        <f>VALUE(COUNTIF(Validation!$A$2:$H$47,D1397))</f>
        <v>0</v>
      </c>
      <c r="K1397" s="361">
        <f>IF(OR(M1397="RFA",M1397="UFA",M1397="",M1397=0),0,M1397)</f>
        <v>700000</v>
      </c>
      <c r="L1397" s="361">
        <f>IF(OR(N1397="RFA",N1397="UFA",N1397="",N1397=0),0,N1397)</f>
        <v>0</v>
      </c>
      <c r="M1397" s="358">
        <v>700000</v>
      </c>
      <c r="N1397" s="358" t="s">
        <v>8</v>
      </c>
      <c r="O1397" s="358">
        <v>0</v>
      </c>
      <c r="P1397" s="358">
        <v>0</v>
      </c>
      <c r="Q1397" s="358">
        <v>0</v>
      </c>
      <c r="R1397" s="358">
        <v>0</v>
      </c>
      <c r="S1397" s="358">
        <v>0</v>
      </c>
      <c r="T1397" s="35">
        <f>COUNTIF(M1397:S1397,"&gt;0")</f>
        <v>1</v>
      </c>
      <c r="V1397">
        <f t="shared" si="63"/>
        <v>1</v>
      </c>
      <c r="W1397" s="35">
        <f t="shared" si="64"/>
        <v>0</v>
      </c>
      <c r="X1397">
        <f t="shared" si="65"/>
        <v>0</v>
      </c>
    </row>
    <row r="1398" spans="1:24" ht="15.75" x14ac:dyDescent="0.25">
      <c r="A1398" t="str">
        <f>B1398&amp;" "&amp;C1398</f>
        <v>Shane Gersich</v>
      </c>
      <c r="B1398" t="str">
        <f>RIGHT(D1398,(LEN(D1398)-1)-SEARCH(",",D1398,1))</f>
        <v>Shane</v>
      </c>
      <c r="C1398" t="str">
        <f>LEFT(D1398,SEARCH(",",D1398,1)-1)</f>
        <v>Gersich</v>
      </c>
      <c r="D1398" s="39" t="s">
        <v>1934</v>
      </c>
      <c r="E1398" s="5" t="s">
        <v>2688</v>
      </c>
      <c r="F1398" s="35">
        <v>0</v>
      </c>
      <c r="G1398" s="35" t="s">
        <v>2626</v>
      </c>
      <c r="H1398" s="35" t="s">
        <v>2619</v>
      </c>
      <c r="I1398" s="35">
        <v>22</v>
      </c>
      <c r="J1398" s="35">
        <f>VALUE(COUNTIF(Validation!$A$2:$H$47,D1398))</f>
        <v>0</v>
      </c>
      <c r="K1398" s="361">
        <f>IF(OR(M1398="RFA",M1398="UFA",M1398="",M1398=0),0,M1398)</f>
        <v>700000</v>
      </c>
      <c r="L1398" s="361">
        <f>IF(OR(N1398="RFA",N1398="UFA",N1398="",N1398=0),0,N1398)</f>
        <v>0</v>
      </c>
      <c r="M1398" s="358">
        <v>700000</v>
      </c>
      <c r="N1398" s="358" t="s">
        <v>8</v>
      </c>
      <c r="O1398" s="358">
        <v>0</v>
      </c>
      <c r="P1398" s="358">
        <v>0</v>
      </c>
      <c r="Q1398" s="358">
        <v>0</v>
      </c>
      <c r="R1398" s="358">
        <v>0</v>
      </c>
      <c r="S1398" s="358">
        <v>0</v>
      </c>
      <c r="T1398" s="35">
        <f>COUNTIF(M1398:S1398,"&gt;0")</f>
        <v>1</v>
      </c>
      <c r="V1398">
        <f t="shared" si="63"/>
        <v>1</v>
      </c>
      <c r="W1398" s="35">
        <f t="shared" si="64"/>
        <v>0</v>
      </c>
      <c r="X1398">
        <f t="shared" si="65"/>
        <v>0</v>
      </c>
    </row>
    <row r="1399" spans="1:24" ht="15.75" x14ac:dyDescent="0.25">
      <c r="A1399" t="str">
        <f>B1399&amp;" "&amp;C1399</f>
        <v>Tyler Lewington</v>
      </c>
      <c r="B1399" t="str">
        <f>RIGHT(D1399,(LEN(D1399)-1)-SEARCH(",",D1399,1))</f>
        <v>Tyler</v>
      </c>
      <c r="C1399" t="str">
        <f>LEFT(D1399,SEARCH(",",D1399,1)-1)</f>
        <v>Lewington</v>
      </c>
      <c r="D1399" s="39" t="s">
        <v>1947</v>
      </c>
      <c r="E1399" s="5" t="s">
        <v>2688</v>
      </c>
      <c r="F1399" s="35">
        <v>0</v>
      </c>
      <c r="G1399" s="35" t="s">
        <v>2617</v>
      </c>
      <c r="H1399" s="35" t="s">
        <v>2619</v>
      </c>
      <c r="I1399" s="35">
        <v>24</v>
      </c>
      <c r="J1399" s="35">
        <f>VALUE(COUNTIF(Validation!$A$2:$H$47,D1399))</f>
        <v>0</v>
      </c>
      <c r="K1399" s="361">
        <f>IF(OR(M1399="RFA",M1399="UFA",M1399="",M1399=0),0,M1399)</f>
        <v>675000</v>
      </c>
      <c r="L1399" s="361">
        <f>IF(OR(N1399="RFA",N1399="UFA",N1399="",N1399=0),0,N1399)</f>
        <v>0</v>
      </c>
      <c r="M1399" s="358">
        <v>675000</v>
      </c>
      <c r="N1399" s="358" t="s">
        <v>8</v>
      </c>
      <c r="O1399" s="358">
        <v>0</v>
      </c>
      <c r="P1399" s="358">
        <v>0</v>
      </c>
      <c r="Q1399" s="358">
        <v>0</v>
      </c>
      <c r="R1399" s="358">
        <v>0</v>
      </c>
      <c r="S1399" s="358">
        <v>0</v>
      </c>
      <c r="T1399" s="35">
        <f>COUNTIF(M1399:S1399,"&gt;0")</f>
        <v>1</v>
      </c>
      <c r="W1399" s="35">
        <f t="shared" si="64"/>
        <v>0</v>
      </c>
      <c r="X1399">
        <f t="shared" si="65"/>
        <v>0</v>
      </c>
    </row>
    <row r="1400" spans="1:24" ht="15.75" x14ac:dyDescent="0.25">
      <c r="A1400" t="str">
        <f>B1400&amp;" "&amp;C1400</f>
        <v>Chandler Stephenson</v>
      </c>
      <c r="B1400" t="str">
        <f>RIGHT(D1400,(LEN(D1400)-1)-SEARCH(",",D1400,1))</f>
        <v>Chandler</v>
      </c>
      <c r="C1400" t="str">
        <f>LEFT(D1400,SEARCH(",",D1400,1)-1)</f>
        <v>Stephenson</v>
      </c>
      <c r="D1400" s="39" t="s">
        <v>1923</v>
      </c>
      <c r="E1400" s="5" t="s">
        <v>2688</v>
      </c>
      <c r="F1400" s="35">
        <v>0</v>
      </c>
      <c r="G1400" s="35" t="s">
        <v>2623</v>
      </c>
      <c r="H1400" s="35" t="s">
        <v>2612</v>
      </c>
      <c r="I1400" s="35">
        <v>25</v>
      </c>
      <c r="J1400" s="35">
        <f>VALUE(COUNTIF(Validation!$A$2:$H$47,D1400))</f>
        <v>0</v>
      </c>
      <c r="K1400" s="361">
        <f>IF(OR(M1400="RFA",M1400="UFA",M1400="",M1400=0),0,M1400)</f>
        <v>0</v>
      </c>
      <c r="L1400" s="361">
        <f>IF(OR(N1400="RFA",N1400="UFA",N1400="",N1400=0),0,N1400)</f>
        <v>0</v>
      </c>
      <c r="M1400" s="358" t="s">
        <v>8</v>
      </c>
      <c r="N1400" s="358">
        <v>0</v>
      </c>
      <c r="O1400" s="358">
        <v>0</v>
      </c>
      <c r="P1400" s="358">
        <v>0</v>
      </c>
      <c r="Q1400" s="358">
        <v>0</v>
      </c>
      <c r="R1400" s="358">
        <v>0</v>
      </c>
      <c r="S1400" s="358">
        <v>0</v>
      </c>
      <c r="T1400" s="35">
        <f>COUNTIF(M1400:S1400,"&gt;0")</f>
        <v>0</v>
      </c>
    </row>
    <row r="1401" spans="1:24" ht="15.75" x14ac:dyDescent="0.25">
      <c r="A1401" t="str">
        <f>B1401&amp;" "&amp;C1401</f>
        <v>Jakub Vrána</v>
      </c>
      <c r="B1401" t="str">
        <f>RIGHT(D1401,(LEN(D1401)-1)-SEARCH(",",D1401,1))</f>
        <v>Jakub</v>
      </c>
      <c r="C1401" t="str">
        <f>LEFT(D1401,SEARCH(",",D1401,1)-1)</f>
        <v>Vrána</v>
      </c>
      <c r="D1401" s="39" t="s">
        <v>1920</v>
      </c>
      <c r="E1401" s="5" t="s">
        <v>2688</v>
      </c>
      <c r="F1401" s="35">
        <v>0</v>
      </c>
      <c r="G1401" s="35" t="s">
        <v>2613</v>
      </c>
      <c r="H1401" s="35" t="s">
        <v>2612</v>
      </c>
      <c r="I1401" s="35">
        <v>23</v>
      </c>
      <c r="J1401" s="35">
        <f>VALUE(COUNTIF(Validation!$A$2:$H$47,D1401))</f>
        <v>0</v>
      </c>
      <c r="K1401" s="361">
        <f>IF(OR(M1401="RFA",M1401="UFA",M1401="",M1401=0),0,M1401)</f>
        <v>0</v>
      </c>
      <c r="L1401" s="361">
        <f>IF(OR(N1401="RFA",N1401="UFA",N1401="",N1401=0),0,N1401)</f>
        <v>0</v>
      </c>
      <c r="M1401" s="358" t="s">
        <v>8</v>
      </c>
      <c r="N1401" s="358">
        <v>0</v>
      </c>
      <c r="O1401" s="358">
        <v>0</v>
      </c>
      <c r="P1401" s="358">
        <v>0</v>
      </c>
      <c r="Q1401" s="358">
        <v>0</v>
      </c>
      <c r="R1401" s="358">
        <v>0</v>
      </c>
      <c r="S1401" s="358">
        <v>0</v>
      </c>
      <c r="T1401" s="35">
        <f>COUNTIF(M1401:S1401,"&gt;0")</f>
        <v>0</v>
      </c>
    </row>
    <row r="1402" spans="1:24" ht="15.75" x14ac:dyDescent="0.25">
      <c r="A1402" t="str">
        <f>B1402&amp;" "&amp;C1402</f>
        <v>Christian Djoos</v>
      </c>
      <c r="B1402" t="str">
        <f>RIGHT(D1402,(LEN(D1402)-1)-SEARCH(",",D1402,1))</f>
        <v>Christian</v>
      </c>
      <c r="C1402" t="str">
        <f>LEFT(D1402,SEARCH(",",D1402,1)-1)</f>
        <v>Djoos</v>
      </c>
      <c r="D1402" s="39" t="s">
        <v>1930</v>
      </c>
      <c r="E1402" s="5" t="s">
        <v>2688</v>
      </c>
      <c r="F1402" s="35">
        <v>0</v>
      </c>
      <c r="G1402" s="35" t="s">
        <v>2618</v>
      </c>
      <c r="H1402" s="35" t="s">
        <v>2612</v>
      </c>
      <c r="I1402" s="35">
        <v>24</v>
      </c>
      <c r="J1402" s="35">
        <f>VALUE(COUNTIF(Validation!$A$2:$H$47,D1402))</f>
        <v>0</v>
      </c>
      <c r="K1402" s="361">
        <f>IF(OR(M1402="RFA",M1402="UFA",M1402="",M1402=0),0,M1402)</f>
        <v>0</v>
      </c>
      <c r="L1402" s="361">
        <f>IF(OR(N1402="RFA",N1402="UFA",N1402="",N1402=0),0,N1402)</f>
        <v>0</v>
      </c>
      <c r="M1402" s="358" t="s">
        <v>8</v>
      </c>
      <c r="N1402" s="358">
        <v>0</v>
      </c>
      <c r="O1402" s="358">
        <v>0</v>
      </c>
      <c r="P1402" s="358">
        <v>0</v>
      </c>
      <c r="Q1402" s="358">
        <v>0</v>
      </c>
      <c r="R1402" s="358">
        <v>0</v>
      </c>
      <c r="S1402" s="358">
        <v>0</v>
      </c>
      <c r="T1402" s="35">
        <f>COUNTIF(M1402:S1402,"&gt;0")</f>
        <v>0</v>
      </c>
    </row>
    <row r="1403" spans="1:24" ht="15.75" x14ac:dyDescent="0.25">
      <c r="A1403" t="str">
        <f>B1403&amp;" "&amp;C1403</f>
        <v>Colby Williams</v>
      </c>
      <c r="B1403" t="str">
        <f>RIGHT(D1403,(LEN(D1403)-1)-SEARCH(",",D1403,1))</f>
        <v>Colby</v>
      </c>
      <c r="C1403" t="str">
        <f>LEFT(D1403,SEARCH(",",D1403,1)-1)</f>
        <v>Williams</v>
      </c>
      <c r="D1403" s="39" t="s">
        <v>1941</v>
      </c>
      <c r="E1403" s="5" t="s">
        <v>2688</v>
      </c>
      <c r="F1403" s="35">
        <v>0</v>
      </c>
      <c r="G1403" s="35" t="s">
        <v>2617</v>
      </c>
      <c r="H1403" s="35" t="s">
        <v>2619</v>
      </c>
      <c r="I1403" s="35">
        <v>24</v>
      </c>
      <c r="J1403" s="35">
        <f>VALUE(COUNTIF(Validation!$A$2:$H$47,D1403))</f>
        <v>0</v>
      </c>
      <c r="K1403" s="361">
        <f>IF(OR(M1403="RFA",M1403="UFA",M1403="",M1403=0),0,M1403)</f>
        <v>0</v>
      </c>
      <c r="L1403" s="361">
        <f>IF(OR(N1403="RFA",N1403="UFA",N1403="",N1403=0),0,N1403)</f>
        <v>0</v>
      </c>
      <c r="M1403" s="358" t="s">
        <v>8</v>
      </c>
      <c r="N1403" s="358">
        <v>0</v>
      </c>
      <c r="O1403" s="358">
        <v>0</v>
      </c>
      <c r="P1403" s="358">
        <v>0</v>
      </c>
      <c r="Q1403" s="358">
        <v>0</v>
      </c>
      <c r="R1403" s="358">
        <v>0</v>
      </c>
      <c r="S1403" s="358">
        <v>0</v>
      </c>
      <c r="T1403" s="35">
        <f>COUNTIF(M1403:S1403,"&gt;0")</f>
        <v>0</v>
      </c>
    </row>
    <row r="1404" spans="1:24" ht="15.75" x14ac:dyDescent="0.25">
      <c r="A1404" t="str">
        <f>B1404&amp;" "&amp;C1404</f>
        <v>Blake Wheeler</v>
      </c>
      <c r="B1404" t="str">
        <f>RIGHT(D1404,(LEN(D1404)-1)-SEARCH(",",D1404,1))</f>
        <v>Blake</v>
      </c>
      <c r="C1404" t="str">
        <f>LEFT(D1404,SEARCH(",",D1404,1)-1)</f>
        <v>Wheeler</v>
      </c>
      <c r="D1404" s="39" t="s">
        <v>2963</v>
      </c>
      <c r="E1404" s="5" t="s">
        <v>35</v>
      </c>
      <c r="F1404" s="35" t="s">
        <v>429</v>
      </c>
      <c r="G1404" s="35" t="s">
        <v>2611</v>
      </c>
      <c r="H1404" s="35" t="s">
        <v>2612</v>
      </c>
      <c r="I1404" s="35">
        <v>32</v>
      </c>
      <c r="J1404" s="35">
        <f>VALUE(COUNTIF(Validation!$A$2:$H$47,D1404))</f>
        <v>0</v>
      </c>
      <c r="K1404" s="361">
        <f>IF(OR(M1404="RFA",M1404="UFA",M1404="",M1404=0),0,M1404)</f>
        <v>8250000</v>
      </c>
      <c r="L1404" s="361">
        <f>IF(OR(N1404="RFA",N1404="UFA",N1404="",N1404=0),0,N1404)</f>
        <v>8250000</v>
      </c>
      <c r="M1404" s="358">
        <v>8250000</v>
      </c>
      <c r="N1404" s="358">
        <v>8250000</v>
      </c>
      <c r="O1404" s="358">
        <v>8250000</v>
      </c>
      <c r="P1404" s="358">
        <v>8250000</v>
      </c>
      <c r="Q1404" s="358">
        <v>8250000</v>
      </c>
      <c r="R1404" s="358" t="s">
        <v>7</v>
      </c>
      <c r="S1404" s="358">
        <v>0</v>
      </c>
      <c r="T1404" s="35">
        <f>COUNTIF(M1404:S1404,"&gt;0")</f>
        <v>5</v>
      </c>
    </row>
    <row r="1405" spans="1:24" ht="15.75" x14ac:dyDescent="0.25">
      <c r="A1405" t="str">
        <f>B1405&amp;" "&amp;C1405</f>
        <v>Dustin Byfuglien</v>
      </c>
      <c r="B1405" t="str">
        <f>RIGHT(D1405,(LEN(D1405)-1)-SEARCH(",",D1405,1))</f>
        <v>Dustin</v>
      </c>
      <c r="C1405" t="str">
        <f>LEFT(D1405,SEARCH(",",D1405,1)-1)</f>
        <v>Byfuglien</v>
      </c>
      <c r="D1405" s="39" t="s">
        <v>2964</v>
      </c>
      <c r="E1405" s="5" t="s">
        <v>35</v>
      </c>
      <c r="F1405" s="35" t="s">
        <v>390</v>
      </c>
      <c r="G1405" s="9" t="s">
        <v>2617</v>
      </c>
      <c r="H1405" s="9" t="s">
        <v>2612</v>
      </c>
      <c r="I1405" s="9">
        <v>34</v>
      </c>
      <c r="J1405" s="35">
        <f>VALUE(COUNTIF(Validation!$A$2:$H$47,D1405))</f>
        <v>0</v>
      </c>
      <c r="K1405" s="361">
        <f>IF(OR(M1405="RFA",M1405="UFA",M1405="",M1405=0),0,M1405)</f>
        <v>7600000</v>
      </c>
      <c r="L1405" s="361">
        <f>IF(OR(N1405="RFA",N1405="UFA",N1405="",N1405=0),0,N1405)</f>
        <v>7600000</v>
      </c>
      <c r="M1405" s="358">
        <v>7600000</v>
      </c>
      <c r="N1405" s="358">
        <v>7600000</v>
      </c>
      <c r="O1405" s="358" t="s">
        <v>7</v>
      </c>
      <c r="P1405" s="358">
        <v>0</v>
      </c>
      <c r="Q1405" s="358">
        <v>0</v>
      </c>
      <c r="R1405" s="358">
        <v>0</v>
      </c>
      <c r="S1405" s="358">
        <v>0</v>
      </c>
      <c r="T1405" s="35">
        <f>COUNTIF(M1405:S1405,"&gt;0")</f>
        <v>2</v>
      </c>
    </row>
    <row r="1406" spans="1:24" ht="15.75" x14ac:dyDescent="0.25">
      <c r="A1406" t="str">
        <f>B1406&amp;" "&amp;C1406</f>
        <v>Connor Hellebuyck</v>
      </c>
      <c r="B1406" t="str">
        <f>RIGHT(D1406,(LEN(D1406)-1)-SEARCH(",",D1406,1))</f>
        <v>Connor</v>
      </c>
      <c r="C1406" t="str">
        <f>LEFT(D1406,SEARCH(",",D1406,1)-1)</f>
        <v>Hellebuyck</v>
      </c>
      <c r="D1406" s="39" t="s">
        <v>2179</v>
      </c>
      <c r="E1406" s="5" t="s">
        <v>35</v>
      </c>
      <c r="F1406" s="35">
        <v>0</v>
      </c>
      <c r="G1406" s="9" t="s">
        <v>128</v>
      </c>
      <c r="H1406" s="9" t="s">
        <v>2612</v>
      </c>
      <c r="I1406" s="9">
        <v>26</v>
      </c>
      <c r="J1406" s="35">
        <f>VALUE(COUNTIF(Validation!$A$2:$H$47,D1406))</f>
        <v>0</v>
      </c>
      <c r="K1406" s="361">
        <f>IF(OR(M1406="RFA",M1406="UFA",M1406="",M1406=0),0,M1406)</f>
        <v>6166666</v>
      </c>
      <c r="L1406" s="361">
        <f>IF(OR(N1406="RFA",N1406="UFA",N1406="",N1406=0),0,N1406)</f>
        <v>6166666</v>
      </c>
      <c r="M1406" s="358">
        <v>6166666</v>
      </c>
      <c r="N1406" s="358">
        <v>6166666</v>
      </c>
      <c r="O1406" s="358">
        <v>6166666</v>
      </c>
      <c r="P1406" s="358">
        <v>6166666</v>
      </c>
      <c r="Q1406" s="358">
        <v>6166666</v>
      </c>
      <c r="R1406" s="358" t="s">
        <v>7</v>
      </c>
      <c r="S1406" s="358">
        <v>0</v>
      </c>
      <c r="T1406" s="35">
        <f>COUNTIF(M1406:S1406,"&gt;0")</f>
        <v>5</v>
      </c>
    </row>
    <row r="1407" spans="1:24" ht="15.75" x14ac:dyDescent="0.25">
      <c r="A1407" t="str">
        <f>B1407&amp;" "&amp;C1407</f>
        <v>Mark Scheifele</v>
      </c>
      <c r="B1407" t="str">
        <f>RIGHT(D1407,(LEN(D1407)-1)-SEARCH(",",D1407,1))</f>
        <v>Mark</v>
      </c>
      <c r="C1407" t="str">
        <f>LEFT(D1407,SEARCH(",",D1407,1)-1)</f>
        <v>Scheifele</v>
      </c>
      <c r="D1407" s="39" t="s">
        <v>2965</v>
      </c>
      <c r="E1407" s="5" t="s">
        <v>35</v>
      </c>
      <c r="F1407" s="35">
        <v>0</v>
      </c>
      <c r="G1407" s="9" t="s">
        <v>73</v>
      </c>
      <c r="H1407" s="9" t="s">
        <v>2612</v>
      </c>
      <c r="I1407" s="9">
        <v>26</v>
      </c>
      <c r="J1407" s="35">
        <f>VALUE(COUNTIF(Validation!$A$2:$H$47,D1407))</f>
        <v>0</v>
      </c>
      <c r="K1407" s="361">
        <f>IF(OR(M1407="RFA",M1407="UFA",M1407="",M1407=0),0,M1407)</f>
        <v>6125000</v>
      </c>
      <c r="L1407" s="361">
        <f>IF(OR(N1407="RFA",N1407="UFA",N1407="",N1407=0),0,N1407)</f>
        <v>6125000</v>
      </c>
      <c r="M1407" s="358">
        <v>6125000</v>
      </c>
      <c r="N1407" s="358">
        <v>6125000</v>
      </c>
      <c r="O1407" s="358">
        <v>6125000</v>
      </c>
      <c r="P1407" s="358">
        <v>6125000</v>
      </c>
      <c r="Q1407" s="358">
        <v>6125000</v>
      </c>
      <c r="R1407" s="358" t="s">
        <v>7</v>
      </c>
      <c r="S1407" s="358">
        <v>0</v>
      </c>
      <c r="T1407" s="35">
        <f>COUNTIF(M1407:S1407,"&gt;0")</f>
        <v>5</v>
      </c>
      <c r="V1407">
        <f t="shared" ref="V1407:V1438" si="66">COUNTIF($D$3:$D$1490,D1407)</f>
        <v>1</v>
      </c>
      <c r="W1407" s="35">
        <f t="shared" ref="W1407:W1438" si="67">IF(LEFT(F1407,3)="ELC",1,0)</f>
        <v>0</v>
      </c>
      <c r="X1407">
        <f t="shared" ref="X1407:X1438" si="68">IF(K1407=L1407,1,0)</f>
        <v>1</v>
      </c>
    </row>
    <row r="1408" spans="1:24" ht="15.75" x14ac:dyDescent="0.25">
      <c r="A1408" t="str">
        <f>B1408&amp;" "&amp;C1408</f>
        <v>Nikolaj Ehlers</v>
      </c>
      <c r="B1408" t="str">
        <f>RIGHT(D1408,(LEN(D1408)-1)-SEARCH(",",D1408,1))</f>
        <v>Nikolaj</v>
      </c>
      <c r="C1408" t="str">
        <f>LEFT(D1408,SEARCH(",",D1408,1)-1)</f>
        <v>Ehlers</v>
      </c>
      <c r="D1408" s="39" t="s">
        <v>2165</v>
      </c>
      <c r="E1408" s="5" t="s">
        <v>35</v>
      </c>
      <c r="F1408" s="35">
        <v>0</v>
      </c>
      <c r="G1408" s="35" t="s">
        <v>2614</v>
      </c>
      <c r="H1408" s="35" t="s">
        <v>2612</v>
      </c>
      <c r="I1408" s="35">
        <v>23</v>
      </c>
      <c r="J1408" s="35">
        <f>VALUE(COUNTIF(Validation!$A$2:$H$47,D1408))</f>
        <v>0</v>
      </c>
      <c r="K1408" s="361">
        <f>IF(OR(M1408="RFA",M1408="UFA",M1408="",M1408=0),0,M1408)</f>
        <v>6000000</v>
      </c>
      <c r="L1408" s="361">
        <f>IF(OR(N1408="RFA",N1408="UFA",N1408="",N1408=0),0,N1408)</f>
        <v>6000000</v>
      </c>
      <c r="M1408" s="358">
        <v>6000000</v>
      </c>
      <c r="N1408" s="358">
        <v>6000000</v>
      </c>
      <c r="O1408" s="358">
        <v>6000000</v>
      </c>
      <c r="P1408" s="358">
        <v>6000000</v>
      </c>
      <c r="Q1408" s="358">
        <v>6000000</v>
      </c>
      <c r="R1408" s="358">
        <v>6000000</v>
      </c>
      <c r="S1408" s="358" t="s">
        <v>7</v>
      </c>
      <c r="T1408" s="35">
        <f>COUNTIF(M1408:S1408,"&gt;0")</f>
        <v>6</v>
      </c>
      <c r="V1408">
        <f t="shared" si="66"/>
        <v>1</v>
      </c>
      <c r="W1408" s="35">
        <f t="shared" si="67"/>
        <v>0</v>
      </c>
      <c r="X1408">
        <f t="shared" si="68"/>
        <v>1</v>
      </c>
    </row>
    <row r="1409" spans="1:24" ht="15.75" x14ac:dyDescent="0.25">
      <c r="A1409" t="str">
        <f>B1409&amp;" "&amp;C1409</f>
        <v>Bryan Little</v>
      </c>
      <c r="B1409" t="str">
        <f>RIGHT(D1409,(LEN(D1409)-1)-SEARCH(",",D1409,1))</f>
        <v>Bryan</v>
      </c>
      <c r="C1409" t="str">
        <f>LEFT(D1409,SEARCH(",",D1409,1)-1)</f>
        <v>Little</v>
      </c>
      <c r="D1409" s="39" t="s">
        <v>2166</v>
      </c>
      <c r="E1409" s="5" t="s">
        <v>35</v>
      </c>
      <c r="F1409" s="35" t="s">
        <v>429</v>
      </c>
      <c r="G1409" s="35" t="s">
        <v>2621</v>
      </c>
      <c r="H1409" s="35" t="s">
        <v>2612</v>
      </c>
      <c r="I1409" s="35">
        <v>31</v>
      </c>
      <c r="J1409" s="35">
        <f>VALUE(COUNTIF(Validation!$A$2:$H$47,D1409))</f>
        <v>0</v>
      </c>
      <c r="K1409" s="361">
        <f>IF(OR(M1409="RFA",M1409="UFA",M1409="",M1409=0),0,M1409)</f>
        <v>5291666</v>
      </c>
      <c r="L1409" s="361">
        <f>IF(OR(N1409="RFA",N1409="UFA",N1409="",N1409=0),0,N1409)</f>
        <v>5291666</v>
      </c>
      <c r="M1409" s="358">
        <v>5291666</v>
      </c>
      <c r="N1409" s="358">
        <v>5291666</v>
      </c>
      <c r="O1409" s="358">
        <v>5291666</v>
      </c>
      <c r="P1409" s="358">
        <v>5291666</v>
      </c>
      <c r="Q1409" s="358">
        <v>5291666</v>
      </c>
      <c r="R1409" s="358" t="s">
        <v>7</v>
      </c>
      <c r="S1409" s="358">
        <v>0</v>
      </c>
      <c r="T1409" s="35">
        <f>COUNTIF(M1409:S1409,"&gt;0")</f>
        <v>5</v>
      </c>
      <c r="V1409">
        <f t="shared" si="66"/>
        <v>1</v>
      </c>
      <c r="W1409" s="35">
        <f t="shared" si="67"/>
        <v>0</v>
      </c>
      <c r="X1409">
        <f t="shared" si="68"/>
        <v>1</v>
      </c>
    </row>
    <row r="1410" spans="1:24" ht="15.75" x14ac:dyDescent="0.25">
      <c r="A1410" t="str">
        <f>B1410&amp;" "&amp;C1410</f>
        <v>Dmitry Kulikov</v>
      </c>
      <c r="B1410" t="str">
        <f>RIGHT(D1410,(LEN(D1410)-1)-SEARCH(",",D1410,1))</f>
        <v>Dmitry</v>
      </c>
      <c r="C1410" t="str">
        <f>LEFT(D1410,SEARCH(",",D1410,1)-1)</f>
        <v>Kulikov</v>
      </c>
      <c r="D1410" s="39" t="s">
        <v>2176</v>
      </c>
      <c r="E1410" s="5" t="s">
        <v>35</v>
      </c>
      <c r="F1410" s="35" t="s">
        <v>390</v>
      </c>
      <c r="G1410" s="35" t="s">
        <v>2618</v>
      </c>
      <c r="H1410" s="35" t="s">
        <v>2612</v>
      </c>
      <c r="I1410" s="35">
        <v>28</v>
      </c>
      <c r="J1410" s="35">
        <f>VALUE(COUNTIF(Validation!$A$2:$H$47,D1410))</f>
        <v>0</v>
      </c>
      <c r="K1410" s="361">
        <f>IF(OR(M1410="RFA",M1410="UFA",M1410="",M1410=0),0,M1410)</f>
        <v>4333333</v>
      </c>
      <c r="L1410" s="361">
        <f>IF(OR(N1410="RFA",N1410="UFA",N1410="",N1410=0),0,N1410)</f>
        <v>0</v>
      </c>
      <c r="M1410" s="358">
        <v>4333333</v>
      </c>
      <c r="N1410" s="358" t="s">
        <v>7</v>
      </c>
      <c r="O1410" s="358">
        <v>0</v>
      </c>
      <c r="P1410" s="358">
        <v>0</v>
      </c>
      <c r="Q1410" s="358">
        <v>0</v>
      </c>
      <c r="R1410" s="358">
        <v>0</v>
      </c>
      <c r="S1410" s="358">
        <v>0</v>
      </c>
      <c r="T1410" s="35">
        <f>COUNTIF(M1410:S1410,"&gt;0")</f>
        <v>1</v>
      </c>
      <c r="V1410">
        <f t="shared" si="66"/>
        <v>1</v>
      </c>
      <c r="W1410" s="35">
        <f t="shared" si="67"/>
        <v>0</v>
      </c>
      <c r="X1410">
        <f t="shared" si="68"/>
        <v>0</v>
      </c>
    </row>
    <row r="1411" spans="1:24" ht="15.75" x14ac:dyDescent="0.25">
      <c r="A1411" t="str">
        <f>B1411&amp;" "&amp;C1411</f>
        <v>Mathieu Perreault</v>
      </c>
      <c r="B1411" t="str">
        <f>RIGHT(D1411,(LEN(D1411)-1)-SEARCH(",",D1411,1))</f>
        <v>Mathieu</v>
      </c>
      <c r="C1411" t="str">
        <f>LEFT(D1411,SEARCH(",",D1411,1)-1)</f>
        <v>Perreault</v>
      </c>
      <c r="D1411" s="39" t="s">
        <v>2167</v>
      </c>
      <c r="E1411" s="5" t="s">
        <v>35</v>
      </c>
      <c r="F1411" s="35" t="s">
        <v>390</v>
      </c>
      <c r="G1411" s="35" t="s">
        <v>2623</v>
      </c>
      <c r="H1411" s="35" t="s">
        <v>2612</v>
      </c>
      <c r="I1411" s="35">
        <v>31</v>
      </c>
      <c r="J1411" s="35">
        <f>VALUE(COUNTIF(Validation!$A$2:$H$47,D1411))</f>
        <v>0</v>
      </c>
      <c r="K1411" s="361">
        <f>IF(OR(M1411="RFA",M1411="UFA",M1411="",M1411=0),0,M1411)</f>
        <v>4125000</v>
      </c>
      <c r="L1411" s="361">
        <f>IF(OR(N1411="RFA",N1411="UFA",N1411="",N1411=0),0,N1411)</f>
        <v>4125000</v>
      </c>
      <c r="M1411" s="358">
        <v>4125000</v>
      </c>
      <c r="N1411" s="358">
        <v>4125000</v>
      </c>
      <c r="O1411" s="358" t="s">
        <v>7</v>
      </c>
      <c r="P1411" s="358">
        <v>0</v>
      </c>
      <c r="Q1411" s="358">
        <v>0</v>
      </c>
      <c r="R1411" s="358">
        <v>0</v>
      </c>
      <c r="S1411" s="358">
        <v>0</v>
      </c>
      <c r="T1411" s="35">
        <f>COUNTIF(M1411:S1411,"&gt;0")</f>
        <v>2</v>
      </c>
      <c r="V1411">
        <f t="shared" si="66"/>
        <v>1</v>
      </c>
      <c r="W1411" s="35">
        <f t="shared" si="67"/>
        <v>0</v>
      </c>
      <c r="X1411">
        <f t="shared" si="68"/>
        <v>1</v>
      </c>
    </row>
    <row r="1412" spans="1:24" ht="15.75" x14ac:dyDescent="0.25">
      <c r="A1412" t="str">
        <f>B1412&amp;" "&amp;C1412</f>
        <v>Joshua Morrissey</v>
      </c>
      <c r="B1412" t="str">
        <f>RIGHT(D1412,(LEN(D1412)-1)-SEARCH(",",D1412,1))</f>
        <v>Joshua</v>
      </c>
      <c r="C1412" t="str">
        <f>LEFT(D1412,SEARCH(",",D1412,1)-1)</f>
        <v>Morrissey</v>
      </c>
      <c r="D1412" s="39" t="s">
        <v>2177</v>
      </c>
      <c r="E1412" s="5" t="s">
        <v>35</v>
      </c>
      <c r="F1412" s="35">
        <v>0</v>
      </c>
      <c r="G1412" s="35" t="s">
        <v>2618</v>
      </c>
      <c r="H1412" s="35" t="s">
        <v>2612</v>
      </c>
      <c r="I1412" s="35">
        <v>24</v>
      </c>
      <c r="J1412" s="35">
        <f>VALUE(COUNTIF(Validation!$A$2:$H$47,D1412))</f>
        <v>0</v>
      </c>
      <c r="K1412" s="361">
        <f>IF(OR(M1412="RFA",M1412="UFA",M1412="",M1412=0),0,M1412)</f>
        <v>3150000</v>
      </c>
      <c r="L1412" s="361">
        <f>IF(OR(N1412="RFA",N1412="UFA",N1412="",N1412=0),0,N1412)</f>
        <v>0</v>
      </c>
      <c r="M1412" s="358">
        <v>3150000</v>
      </c>
      <c r="N1412" s="358" t="s">
        <v>8</v>
      </c>
      <c r="O1412" s="358">
        <v>0</v>
      </c>
      <c r="P1412" s="358">
        <v>0</v>
      </c>
      <c r="Q1412" s="358">
        <v>0</v>
      </c>
      <c r="R1412" s="358">
        <v>0</v>
      </c>
      <c r="S1412" s="358">
        <v>0</v>
      </c>
      <c r="T1412" s="35">
        <f>COUNTIF(M1412:S1412,"&gt;0")</f>
        <v>1</v>
      </c>
      <c r="V1412">
        <f t="shared" si="66"/>
        <v>1</v>
      </c>
      <c r="W1412" s="35">
        <f t="shared" si="67"/>
        <v>0</v>
      </c>
      <c r="X1412">
        <f t="shared" si="68"/>
        <v>0</v>
      </c>
    </row>
    <row r="1413" spans="1:24" ht="15.75" x14ac:dyDescent="0.25">
      <c r="A1413" t="str">
        <f>B1413&amp;" "&amp;C1413</f>
        <v>Adam Lowry</v>
      </c>
      <c r="B1413" t="str">
        <f>RIGHT(D1413,(LEN(D1413)-1)-SEARCH(",",D1413,1))</f>
        <v>Adam</v>
      </c>
      <c r="C1413" t="str">
        <f>LEFT(D1413,SEARCH(",",D1413,1)-1)</f>
        <v>Lowry</v>
      </c>
      <c r="D1413" s="39" t="s">
        <v>2168</v>
      </c>
      <c r="E1413" s="5" t="s">
        <v>35</v>
      </c>
      <c r="F1413" s="35">
        <v>0</v>
      </c>
      <c r="G1413" s="35" t="s">
        <v>73</v>
      </c>
      <c r="H1413" s="35" t="s">
        <v>2612</v>
      </c>
      <c r="I1413" s="35">
        <v>26</v>
      </c>
      <c r="J1413" s="35">
        <f>VALUE(COUNTIF(Validation!$A$2:$H$47,D1413))</f>
        <v>0</v>
      </c>
      <c r="K1413" s="361">
        <f>IF(OR(M1413="RFA",M1413="UFA",M1413="",M1413=0),0,M1413)</f>
        <v>2916666</v>
      </c>
      <c r="L1413" s="361">
        <f>IF(OR(N1413="RFA",N1413="UFA",N1413="",N1413=0),0,N1413)</f>
        <v>2916666</v>
      </c>
      <c r="M1413" s="358">
        <v>2916666</v>
      </c>
      <c r="N1413" s="358">
        <v>2916666</v>
      </c>
      <c r="O1413" s="358" t="s">
        <v>7</v>
      </c>
      <c r="P1413" s="358">
        <v>0</v>
      </c>
      <c r="Q1413" s="358">
        <v>0</v>
      </c>
      <c r="R1413" s="358">
        <v>0</v>
      </c>
      <c r="S1413" s="358">
        <v>0</v>
      </c>
      <c r="T1413" s="35">
        <f>COUNTIF(M1413:S1413,"&gt;0")</f>
        <v>2</v>
      </c>
      <c r="V1413">
        <f t="shared" si="66"/>
        <v>1</v>
      </c>
      <c r="W1413" s="35">
        <f t="shared" si="67"/>
        <v>0</v>
      </c>
      <c r="X1413">
        <f t="shared" si="68"/>
        <v>1</v>
      </c>
    </row>
    <row r="1414" spans="1:24" ht="15.75" x14ac:dyDescent="0.25">
      <c r="A1414" t="str">
        <f>B1414&amp;" "&amp;C1414</f>
        <v>Kristian Vesalainen</v>
      </c>
      <c r="B1414" t="str">
        <f>RIGHT(D1414,(LEN(D1414)-1)-SEARCH(",",D1414,1))</f>
        <v>Kristian</v>
      </c>
      <c r="C1414" t="str">
        <f>LEFT(D1414,SEARCH(",",D1414,1)-1)</f>
        <v>Vesalainen</v>
      </c>
      <c r="D1414" s="39" t="s">
        <v>2181</v>
      </c>
      <c r="E1414" s="5" t="s">
        <v>35</v>
      </c>
      <c r="F1414" s="35" t="s">
        <v>395</v>
      </c>
      <c r="G1414" s="35" t="s">
        <v>2615</v>
      </c>
      <c r="H1414" s="35" t="s">
        <v>2619</v>
      </c>
      <c r="I1414" s="35">
        <v>20</v>
      </c>
      <c r="J1414" s="35">
        <f>VALUE(COUNTIF(Validation!$A$2:$H$47,D1414))</f>
        <v>0</v>
      </c>
      <c r="K1414" s="361">
        <f>IF(OR(M1414="RFA",M1414="UFA",M1414="",M1414=0),0,M1414)</f>
        <v>1460833</v>
      </c>
      <c r="L1414" s="361">
        <f>IF(OR(N1414="RFA",N1414="UFA",N1414="",N1414=0),0,N1414)</f>
        <v>1460833</v>
      </c>
      <c r="M1414" s="358">
        <v>1460833</v>
      </c>
      <c r="N1414" s="358">
        <v>1460833</v>
      </c>
      <c r="O1414" s="358">
        <v>1460833</v>
      </c>
      <c r="P1414" s="358" t="s">
        <v>8</v>
      </c>
      <c r="Q1414" s="358">
        <v>0</v>
      </c>
      <c r="R1414" s="358">
        <v>0</v>
      </c>
      <c r="S1414" s="358">
        <v>0</v>
      </c>
      <c r="T1414" s="35">
        <f>COUNTIF(M1414:S1414,"&gt;0")</f>
        <v>3</v>
      </c>
      <c r="V1414">
        <f t="shared" si="66"/>
        <v>1</v>
      </c>
      <c r="W1414" s="35">
        <f t="shared" si="67"/>
        <v>1</v>
      </c>
      <c r="X1414">
        <f t="shared" si="68"/>
        <v>1</v>
      </c>
    </row>
    <row r="1415" spans="1:24" ht="15.75" x14ac:dyDescent="0.25">
      <c r="A1415" t="str">
        <f>B1415&amp;" "&amp;C1415</f>
        <v>Laurent Brossoit</v>
      </c>
      <c r="B1415" t="str">
        <f>RIGHT(D1415,(LEN(D1415)-1)-SEARCH(",",D1415,1))</f>
        <v>Laurent</v>
      </c>
      <c r="C1415" t="str">
        <f>LEFT(D1415,SEARCH(",",D1415,1)-1)</f>
        <v>Brossoit</v>
      </c>
      <c r="D1415" s="39" t="s">
        <v>2180</v>
      </c>
      <c r="E1415" s="5" t="s">
        <v>35</v>
      </c>
      <c r="F1415" s="35">
        <v>0</v>
      </c>
      <c r="G1415" s="35" t="s">
        <v>128</v>
      </c>
      <c r="H1415" s="35" t="s">
        <v>2612</v>
      </c>
      <c r="I1415" s="35">
        <v>26</v>
      </c>
      <c r="J1415" s="35">
        <f>VALUE(COUNTIF(Validation!$A$2:$H$47,D1415))</f>
        <v>0</v>
      </c>
      <c r="K1415" s="361">
        <f>IF(OR(M1415="RFA",M1415="UFA",M1415="",M1415=0),0,M1415)</f>
        <v>1225000</v>
      </c>
      <c r="L1415" s="361">
        <f>IF(OR(N1415="RFA",N1415="UFA",N1415="",N1415=0),0,N1415)</f>
        <v>0</v>
      </c>
      <c r="M1415" s="358">
        <v>1225000</v>
      </c>
      <c r="N1415" s="358" t="s">
        <v>7</v>
      </c>
      <c r="O1415" s="358">
        <v>0</v>
      </c>
      <c r="P1415" s="358">
        <v>0</v>
      </c>
      <c r="Q1415" s="358">
        <v>0</v>
      </c>
      <c r="R1415" s="358">
        <v>0</v>
      </c>
      <c r="S1415" s="358">
        <v>0</v>
      </c>
      <c r="T1415" s="35">
        <f>COUNTIF(M1415:S1415,"&gt;0")</f>
        <v>1</v>
      </c>
      <c r="V1415">
        <f t="shared" si="66"/>
        <v>1</v>
      </c>
      <c r="W1415" s="35">
        <f t="shared" si="67"/>
        <v>0</v>
      </c>
      <c r="X1415">
        <f t="shared" si="68"/>
        <v>0</v>
      </c>
    </row>
    <row r="1416" spans="1:24" ht="15.75" x14ac:dyDescent="0.25">
      <c r="A1416" t="str">
        <f>B1416&amp;" "&amp;C1416</f>
        <v>Jack Roslovic</v>
      </c>
      <c r="B1416" t="str">
        <f>RIGHT(D1416,(LEN(D1416)-1)-SEARCH(",",D1416,1))</f>
        <v>Jack</v>
      </c>
      <c r="C1416" t="str">
        <f>LEFT(D1416,SEARCH(",",D1416,1)-1)</f>
        <v>Roslovic</v>
      </c>
      <c r="D1416" s="39" t="s">
        <v>2173</v>
      </c>
      <c r="E1416" s="5" t="s">
        <v>35</v>
      </c>
      <c r="F1416" s="35" t="s">
        <v>395</v>
      </c>
      <c r="G1416" s="35" t="s">
        <v>2627</v>
      </c>
      <c r="H1416" s="35" t="s">
        <v>2612</v>
      </c>
      <c r="I1416" s="47">
        <v>22</v>
      </c>
      <c r="J1416" s="35">
        <f>VALUE(COUNTIF(Validation!$A$2:$H$47,D1416))</f>
        <v>0</v>
      </c>
      <c r="K1416" s="361">
        <f>IF(OR(M1416="RFA",M1416="UFA",M1416="",M1416=0),0,M1416)</f>
        <v>1106666</v>
      </c>
      <c r="L1416" s="361">
        <f>IF(OR(N1416="RFA",N1416="UFA",N1416="",N1416=0),0,N1416)</f>
        <v>0</v>
      </c>
      <c r="M1416" s="358">
        <v>1106666</v>
      </c>
      <c r="N1416" s="358" t="s">
        <v>8</v>
      </c>
      <c r="O1416" s="358">
        <v>0</v>
      </c>
      <c r="P1416" s="358">
        <v>0</v>
      </c>
      <c r="Q1416" s="358">
        <v>0</v>
      </c>
      <c r="R1416" s="358">
        <v>0</v>
      </c>
      <c r="S1416" s="358">
        <v>0</v>
      </c>
      <c r="T1416" s="35">
        <f>COUNTIF(M1416:S1416,"&gt;0")</f>
        <v>1</v>
      </c>
      <c r="V1416">
        <f t="shared" si="66"/>
        <v>1</v>
      </c>
      <c r="W1416" s="35">
        <f t="shared" si="67"/>
        <v>1</v>
      </c>
      <c r="X1416">
        <f t="shared" si="68"/>
        <v>0</v>
      </c>
    </row>
    <row r="1417" spans="1:24" ht="15.75" x14ac:dyDescent="0.25">
      <c r="A1417" t="str">
        <f>B1417&amp;" "&amp;C1417</f>
        <v>Logan Stanley</v>
      </c>
      <c r="B1417" t="str">
        <f>RIGHT(D1417,(LEN(D1417)-1)-SEARCH(",",D1417,1))</f>
        <v>Logan</v>
      </c>
      <c r="C1417" t="str">
        <f>LEFT(D1417,SEARCH(",",D1417,1)-1)</f>
        <v>Stanley</v>
      </c>
      <c r="D1417" s="39" t="s">
        <v>2183</v>
      </c>
      <c r="E1417" s="5" t="s">
        <v>35</v>
      </c>
      <c r="F1417" s="35" t="s">
        <v>395</v>
      </c>
      <c r="G1417" s="35" t="s">
        <v>2618</v>
      </c>
      <c r="H1417" s="35" t="s">
        <v>2619</v>
      </c>
      <c r="I1417" s="47">
        <v>21</v>
      </c>
      <c r="J1417" s="35">
        <f>VALUE(COUNTIF(Validation!$A$2:$H$47,D1417))</f>
        <v>0</v>
      </c>
      <c r="K1417" s="361">
        <f>IF(OR(M1417="RFA",M1417="UFA",M1417="",M1417=0),0,M1417)</f>
        <v>1075833</v>
      </c>
      <c r="L1417" s="361">
        <f>IF(OR(N1417="RFA",N1417="UFA",N1417="",N1417=0),0,N1417)</f>
        <v>1075833</v>
      </c>
      <c r="M1417" s="358">
        <v>1075833</v>
      </c>
      <c r="N1417" s="358">
        <v>1075833</v>
      </c>
      <c r="O1417" s="358" t="s">
        <v>8</v>
      </c>
      <c r="P1417" s="358">
        <v>0</v>
      </c>
      <c r="Q1417" s="358">
        <v>0</v>
      </c>
      <c r="R1417" s="358">
        <v>0</v>
      </c>
      <c r="S1417" s="358">
        <v>0</v>
      </c>
      <c r="T1417" s="35">
        <f>COUNTIF(M1417:S1417,"&gt;0")</f>
        <v>2</v>
      </c>
      <c r="V1417">
        <f t="shared" si="66"/>
        <v>1</v>
      </c>
      <c r="W1417" s="35">
        <f t="shared" si="67"/>
        <v>1</v>
      </c>
      <c r="X1417">
        <f t="shared" si="68"/>
        <v>1</v>
      </c>
    </row>
    <row r="1418" spans="1:24" ht="15.75" x14ac:dyDescent="0.25">
      <c r="A1418" t="str">
        <f>B1418&amp;" "&amp;C1418</f>
        <v>Nathan Beaulieu</v>
      </c>
      <c r="B1418" t="str">
        <f>RIGHT(D1418,(LEN(D1418)-1)-SEARCH(",",D1418,1))</f>
        <v>Nathan</v>
      </c>
      <c r="C1418" t="str">
        <f>LEFT(D1418,SEARCH(",",D1418,1)-1)</f>
        <v>Beaulieu</v>
      </c>
      <c r="D1418" s="39" t="s">
        <v>1408</v>
      </c>
      <c r="E1418" s="5" t="s">
        <v>35</v>
      </c>
      <c r="F1418" s="35">
        <v>0</v>
      </c>
      <c r="G1418" s="9" t="s">
        <v>2618</v>
      </c>
      <c r="H1418" s="9" t="s">
        <v>2612</v>
      </c>
      <c r="I1418" s="47">
        <v>26</v>
      </c>
      <c r="J1418" s="35">
        <f>VALUE(COUNTIF(Validation!$A$2:$H$47,D1418))</f>
        <v>0</v>
      </c>
      <c r="K1418" s="361">
        <f>IF(OR(M1418="RFA",M1418="UFA",M1418="",M1418=0),0,M1418)</f>
        <v>1000000</v>
      </c>
      <c r="L1418" s="361">
        <f>IF(OR(N1418="RFA",N1418="UFA",N1418="",N1418=0),0,N1418)</f>
        <v>0</v>
      </c>
      <c r="M1418" s="358">
        <v>1000000</v>
      </c>
      <c r="N1418" s="358" t="s">
        <v>7</v>
      </c>
      <c r="O1418" s="358">
        <v>0</v>
      </c>
      <c r="P1418" s="358">
        <v>0</v>
      </c>
      <c r="Q1418" s="358">
        <v>0</v>
      </c>
      <c r="R1418" s="358">
        <v>0</v>
      </c>
      <c r="S1418" s="358">
        <v>0</v>
      </c>
      <c r="T1418" s="35">
        <f>COUNTIF(M1418:S1418,"&gt;0")</f>
        <v>1</v>
      </c>
      <c r="V1418">
        <f t="shared" si="66"/>
        <v>1</v>
      </c>
      <c r="W1418" s="35">
        <f t="shared" si="67"/>
        <v>0</v>
      </c>
      <c r="X1418">
        <f t="shared" si="68"/>
        <v>0</v>
      </c>
    </row>
    <row r="1419" spans="1:24" ht="15.75" x14ac:dyDescent="0.25">
      <c r="A1419" t="str">
        <f>B1419&amp;" "&amp;C1419</f>
        <v>David Gustafsson</v>
      </c>
      <c r="B1419" t="str">
        <f>RIGHT(D1419,(LEN(D1419)-1)-SEARCH(",",D1419,1))</f>
        <v>David</v>
      </c>
      <c r="C1419" t="str">
        <f>LEFT(D1419,SEARCH(",",D1419,1)-1)</f>
        <v>Gustafsson</v>
      </c>
      <c r="D1419" s="39" t="s">
        <v>2876</v>
      </c>
      <c r="E1419" s="5" t="s">
        <v>35</v>
      </c>
      <c r="F1419" s="35" t="s">
        <v>395</v>
      </c>
      <c r="G1419" s="9" t="s">
        <v>73</v>
      </c>
      <c r="H1419" s="9" t="s">
        <v>2619</v>
      </c>
      <c r="I1419" s="47">
        <v>19</v>
      </c>
      <c r="J1419" s="35">
        <f>VALUE(COUNTIF(Validation!$A$2:$H$47,D1419))</f>
        <v>0</v>
      </c>
      <c r="K1419" s="361">
        <f>IF(OR(M1419="RFA",M1419="UFA",M1419="",M1419=0),0,M1419)</f>
        <v>925000</v>
      </c>
      <c r="L1419" s="361">
        <f>IF(OR(N1419="RFA",N1419="UFA",N1419="",N1419=0),0,N1419)</f>
        <v>925000</v>
      </c>
      <c r="M1419" s="358">
        <v>925000</v>
      </c>
      <c r="N1419" s="358">
        <v>925000</v>
      </c>
      <c r="O1419" s="358">
        <v>925000</v>
      </c>
      <c r="P1419" s="358" t="s">
        <v>8</v>
      </c>
      <c r="Q1419" s="358">
        <v>0</v>
      </c>
      <c r="R1419" s="358">
        <v>0</v>
      </c>
      <c r="S1419" s="358">
        <v>0</v>
      </c>
      <c r="T1419" s="35">
        <f>COUNTIF(M1419:S1419,"&gt;0")</f>
        <v>3</v>
      </c>
      <c r="V1419">
        <f t="shared" si="66"/>
        <v>1</v>
      </c>
      <c r="W1419" s="35">
        <f t="shared" si="67"/>
        <v>1</v>
      </c>
      <c r="X1419">
        <f t="shared" si="68"/>
        <v>1</v>
      </c>
    </row>
    <row r="1420" spans="1:24" ht="15.75" x14ac:dyDescent="0.25">
      <c r="A1420" t="str">
        <f>B1420&amp;" "&amp;C1420</f>
        <v>Andrei Chibisov</v>
      </c>
      <c r="B1420" t="str">
        <f>RIGHT(D1420,(LEN(D1420)-1)-SEARCH(",",D1420,1))</f>
        <v>Andrei</v>
      </c>
      <c r="C1420" t="str">
        <f>LEFT(D1420,SEARCH(",",D1420,1)-1)</f>
        <v>Chibisov</v>
      </c>
      <c r="D1420" s="39" t="s">
        <v>2877</v>
      </c>
      <c r="E1420" s="5" t="s">
        <v>35</v>
      </c>
      <c r="F1420" s="35" t="s">
        <v>395</v>
      </c>
      <c r="G1420" s="35" t="s">
        <v>2614</v>
      </c>
      <c r="H1420" s="35" t="s">
        <v>2619</v>
      </c>
      <c r="I1420" s="47">
        <v>26</v>
      </c>
      <c r="J1420" s="35">
        <f>VALUE(COUNTIF(Validation!$A$2:$H$47,D1420))</f>
        <v>0</v>
      </c>
      <c r="K1420" s="361">
        <f>IF(OR(M1420="RFA",M1420="UFA",M1420="",M1420=0),0,M1420)</f>
        <v>925000</v>
      </c>
      <c r="L1420" s="361">
        <f>IF(OR(N1420="RFA",N1420="UFA",N1420="",N1420=0),0,N1420)</f>
        <v>0</v>
      </c>
      <c r="M1420" s="358">
        <v>925000</v>
      </c>
      <c r="N1420" s="358" t="s">
        <v>7</v>
      </c>
      <c r="O1420" s="358">
        <v>0</v>
      </c>
      <c r="P1420" s="358">
        <v>0</v>
      </c>
      <c r="Q1420" s="358">
        <v>0</v>
      </c>
      <c r="R1420" s="358">
        <v>0</v>
      </c>
      <c r="S1420" s="358">
        <v>0</v>
      </c>
      <c r="T1420" s="35">
        <f>COUNTIF(M1420:S1420,"&gt;0")</f>
        <v>1</v>
      </c>
      <c r="V1420">
        <f t="shared" si="66"/>
        <v>1</v>
      </c>
      <c r="W1420" s="35">
        <f t="shared" si="67"/>
        <v>1</v>
      </c>
      <c r="X1420">
        <f t="shared" si="68"/>
        <v>0</v>
      </c>
    </row>
    <row r="1421" spans="1:24" ht="15.75" x14ac:dyDescent="0.25">
      <c r="A1421" t="str">
        <f>B1421&amp;" "&amp;C1421</f>
        <v>Jansen Harkins</v>
      </c>
      <c r="B1421" t="str">
        <f>RIGHT(D1421,(LEN(D1421)-1)-SEARCH(",",D1421,1))</f>
        <v>Jansen</v>
      </c>
      <c r="C1421" t="str">
        <f>LEFT(D1421,SEARCH(",",D1421,1)-1)</f>
        <v>Harkins</v>
      </c>
      <c r="D1421" s="39" t="s">
        <v>2187</v>
      </c>
      <c r="E1421" s="5" t="s">
        <v>35</v>
      </c>
      <c r="F1421" s="35" t="s">
        <v>395</v>
      </c>
      <c r="G1421" s="9" t="s">
        <v>73</v>
      </c>
      <c r="H1421" s="9" t="s">
        <v>2619</v>
      </c>
      <c r="I1421" s="47">
        <v>22</v>
      </c>
      <c r="J1421" s="35">
        <f>VALUE(COUNTIF(Validation!$A$2:$H$47,D1421))</f>
        <v>0</v>
      </c>
      <c r="K1421" s="361">
        <f>IF(OR(M1421="RFA",M1421="UFA",M1421="",M1421=0),0,M1421)</f>
        <v>925000</v>
      </c>
      <c r="L1421" s="361">
        <f>IF(OR(N1421="RFA",N1421="UFA",N1421="",N1421=0),0,N1421)</f>
        <v>0</v>
      </c>
      <c r="M1421" s="358">
        <v>925000</v>
      </c>
      <c r="N1421" s="358" t="s">
        <v>8</v>
      </c>
      <c r="O1421" s="358">
        <v>0</v>
      </c>
      <c r="P1421" s="358">
        <v>0</v>
      </c>
      <c r="Q1421" s="358">
        <v>0</v>
      </c>
      <c r="R1421" s="358">
        <v>0</v>
      </c>
      <c r="S1421" s="358">
        <v>0</v>
      </c>
      <c r="T1421" s="35">
        <f>COUNTIF(M1421:S1421,"&gt;0")</f>
        <v>1</v>
      </c>
      <c r="V1421">
        <f t="shared" si="66"/>
        <v>1</v>
      </c>
      <c r="W1421" s="35">
        <f t="shared" si="67"/>
        <v>1</v>
      </c>
      <c r="X1421">
        <f t="shared" si="68"/>
        <v>0</v>
      </c>
    </row>
    <row r="1422" spans="1:24" ht="15.75" x14ac:dyDescent="0.25">
      <c r="A1422" t="str">
        <f>B1422&amp;" "&amp;C1422</f>
        <v>Johnny Kovacevic</v>
      </c>
      <c r="B1422" t="str">
        <f>RIGHT(D1422,(LEN(D1422)-1)-SEARCH(",",D1422,1))</f>
        <v>Johnny</v>
      </c>
      <c r="C1422" t="str">
        <f>LEFT(D1422,SEARCH(",",D1422,1)-1)</f>
        <v>Kovacevic</v>
      </c>
      <c r="D1422" s="39" t="s">
        <v>2882</v>
      </c>
      <c r="E1422" s="5" t="s">
        <v>35</v>
      </c>
      <c r="F1422" s="35" t="s">
        <v>395</v>
      </c>
      <c r="G1422" s="35" t="s">
        <v>2618</v>
      </c>
      <c r="H1422" s="35" t="s">
        <v>2619</v>
      </c>
      <c r="I1422" s="47">
        <v>22</v>
      </c>
      <c r="J1422" s="35">
        <f>VALUE(COUNTIF(Validation!$A$2:$H$47,D1422))</f>
        <v>0</v>
      </c>
      <c r="K1422" s="361">
        <f>IF(OR(M1422="RFA",M1422="UFA",M1422="",M1422=0),0,M1422)</f>
        <v>925000</v>
      </c>
      <c r="L1422" s="361">
        <f>IF(OR(N1422="RFA",N1422="UFA",N1422="",N1422=0),0,N1422)</f>
        <v>925000</v>
      </c>
      <c r="M1422" s="358">
        <v>925000</v>
      </c>
      <c r="N1422" s="358">
        <v>925000</v>
      </c>
      <c r="O1422" s="358" t="s">
        <v>8</v>
      </c>
      <c r="P1422" s="358">
        <v>0</v>
      </c>
      <c r="Q1422" s="358">
        <v>0</v>
      </c>
      <c r="R1422" s="358">
        <v>0</v>
      </c>
      <c r="S1422" s="358">
        <v>0</v>
      </c>
      <c r="T1422" s="35">
        <f>COUNTIF(M1422:S1422,"&gt;0")</f>
        <v>2</v>
      </c>
      <c r="V1422">
        <f t="shared" si="66"/>
        <v>1</v>
      </c>
      <c r="W1422" s="35">
        <f t="shared" si="67"/>
        <v>1</v>
      </c>
      <c r="X1422">
        <f t="shared" si="68"/>
        <v>1</v>
      </c>
    </row>
    <row r="1423" spans="1:24" ht="15.75" x14ac:dyDescent="0.25">
      <c r="A1423" t="str">
        <f>B1423&amp;" "&amp;C1423</f>
        <v>Sami Niku</v>
      </c>
      <c r="B1423" t="str">
        <f>RIGHT(D1423,(LEN(D1423)-1)-SEARCH(",",D1423,1))</f>
        <v>Sami</v>
      </c>
      <c r="C1423" t="str">
        <f>LEFT(D1423,SEARCH(",",D1423,1)-1)</f>
        <v>Niku</v>
      </c>
      <c r="D1423" s="39" t="s">
        <v>2186</v>
      </c>
      <c r="E1423" s="5" t="s">
        <v>35</v>
      </c>
      <c r="F1423" s="35" t="s">
        <v>395</v>
      </c>
      <c r="G1423" s="35" t="s">
        <v>2617</v>
      </c>
      <c r="H1423" s="35" t="s">
        <v>2612</v>
      </c>
      <c r="I1423" s="47">
        <v>22</v>
      </c>
      <c r="J1423" s="35">
        <f>VALUE(COUNTIF(Validation!$A$2:$H$47,D1423))</f>
        <v>0</v>
      </c>
      <c r="K1423" s="361">
        <f>IF(OR(M1423="RFA",M1423="UFA",M1423="",M1423=0),0,M1423)</f>
        <v>916666</v>
      </c>
      <c r="L1423" s="361">
        <f>IF(OR(N1423="RFA",N1423="UFA",N1423="",N1423=0),0,N1423)</f>
        <v>0</v>
      </c>
      <c r="M1423" s="358">
        <v>916666</v>
      </c>
      <c r="N1423" s="358" t="s">
        <v>8</v>
      </c>
      <c r="O1423" s="358">
        <v>0</v>
      </c>
      <c r="P1423" s="358">
        <v>0</v>
      </c>
      <c r="Q1423" s="358">
        <v>0</v>
      </c>
      <c r="R1423" s="358">
        <v>0</v>
      </c>
      <c r="S1423" s="358">
        <v>0</v>
      </c>
      <c r="T1423" s="35">
        <f>COUNTIF(M1423:S1423,"&gt;0")</f>
        <v>1</v>
      </c>
      <c r="V1423">
        <f t="shared" si="66"/>
        <v>1</v>
      </c>
      <c r="W1423" s="35">
        <f t="shared" si="67"/>
        <v>1</v>
      </c>
      <c r="X1423">
        <f t="shared" si="68"/>
        <v>0</v>
      </c>
    </row>
    <row r="1424" spans="1:24" ht="15.75" x14ac:dyDescent="0.25">
      <c r="A1424" t="str">
        <f>B1424&amp;" "&amp;C1424</f>
        <v>Luke Green</v>
      </c>
      <c r="B1424" t="str">
        <f>RIGHT(D1424,(LEN(D1424)-1)-SEARCH(",",D1424,1))</f>
        <v>Luke</v>
      </c>
      <c r="C1424" t="str">
        <f>LEFT(D1424,SEARCH(",",D1424,1)-1)</f>
        <v>Green</v>
      </c>
      <c r="D1424" s="39" t="s">
        <v>2190</v>
      </c>
      <c r="E1424" s="5" t="s">
        <v>35</v>
      </c>
      <c r="F1424" s="35" t="s">
        <v>395</v>
      </c>
      <c r="G1424" s="35" t="s">
        <v>2617</v>
      </c>
      <c r="H1424" s="35" t="s">
        <v>2619</v>
      </c>
      <c r="I1424" s="47">
        <v>21</v>
      </c>
      <c r="J1424" s="35">
        <f>VALUE(COUNTIF(Validation!$A$2:$H$47,D1424))</f>
        <v>0</v>
      </c>
      <c r="K1424" s="361">
        <f>IF(OR(M1424="RFA",M1424="UFA",M1424="",M1424=0),0,M1424)</f>
        <v>838333</v>
      </c>
      <c r="L1424" s="361">
        <f>IF(OR(N1424="RFA",N1424="UFA",N1424="",N1424=0),0,N1424)</f>
        <v>838333</v>
      </c>
      <c r="M1424" s="358">
        <v>838333</v>
      </c>
      <c r="N1424" s="358">
        <v>838333</v>
      </c>
      <c r="O1424" s="358" t="s">
        <v>8</v>
      </c>
      <c r="P1424" s="358">
        <v>0</v>
      </c>
      <c r="Q1424" s="358">
        <v>0</v>
      </c>
      <c r="R1424" s="358">
        <v>0</v>
      </c>
      <c r="S1424" s="358">
        <v>0</v>
      </c>
      <c r="T1424" s="35">
        <f>COUNTIF(M1424:S1424,"&gt;0")</f>
        <v>2</v>
      </c>
      <c r="V1424">
        <f t="shared" si="66"/>
        <v>1</v>
      </c>
      <c r="W1424" s="35">
        <f t="shared" si="67"/>
        <v>1</v>
      </c>
      <c r="X1424">
        <f t="shared" si="68"/>
        <v>1</v>
      </c>
    </row>
    <row r="1425" spans="1:24" ht="15.75" x14ac:dyDescent="0.25">
      <c r="A1425" t="str">
        <f>B1425&amp;" "&amp;C1425</f>
        <v>Michael Spacek</v>
      </c>
      <c r="B1425" t="str">
        <f>RIGHT(D1425,(LEN(D1425)-1)-SEARCH(",",D1425,1))</f>
        <v>Michael</v>
      </c>
      <c r="C1425" t="str">
        <f>LEFT(D1425,SEARCH(",",D1425,1)-1)</f>
        <v>Spacek</v>
      </c>
      <c r="D1425" s="39" t="s">
        <v>2189</v>
      </c>
      <c r="E1425" s="5" t="s">
        <v>35</v>
      </c>
      <c r="F1425" s="35" t="s">
        <v>395</v>
      </c>
      <c r="G1425" s="35" t="s">
        <v>73</v>
      </c>
      <c r="H1425" s="35" t="s">
        <v>2619</v>
      </c>
      <c r="I1425" s="47">
        <v>22</v>
      </c>
      <c r="J1425" s="35">
        <f>VALUE(COUNTIF(Validation!$A$2:$H$47,D1425))</f>
        <v>0</v>
      </c>
      <c r="K1425" s="361">
        <f>IF(OR(M1425="RFA",M1425="UFA",M1425="",M1425=0),0,M1425)</f>
        <v>833333</v>
      </c>
      <c r="L1425" s="361">
        <f>IF(OR(N1425="RFA",N1425="UFA",N1425="",N1425=0),0,N1425)</f>
        <v>0</v>
      </c>
      <c r="M1425" s="358">
        <v>833333</v>
      </c>
      <c r="N1425" s="358" t="s">
        <v>8</v>
      </c>
      <c r="O1425" s="358">
        <v>0</v>
      </c>
      <c r="P1425" s="358">
        <v>0</v>
      </c>
      <c r="Q1425" s="358">
        <v>0</v>
      </c>
      <c r="R1425" s="358">
        <v>0</v>
      </c>
      <c r="S1425" s="358">
        <v>0</v>
      </c>
      <c r="T1425" s="35">
        <f>COUNTIF(M1425:S1425,"&gt;0")</f>
        <v>1</v>
      </c>
      <c r="V1425">
        <f t="shared" si="66"/>
        <v>1</v>
      </c>
      <c r="W1425" s="35">
        <f t="shared" si="67"/>
        <v>1</v>
      </c>
      <c r="X1425">
        <f t="shared" si="68"/>
        <v>0</v>
      </c>
    </row>
    <row r="1426" spans="1:24" ht="15.75" x14ac:dyDescent="0.25">
      <c r="A1426" t="str">
        <f>B1426&amp;" "&amp;C1426</f>
        <v>Leon Gawanke</v>
      </c>
      <c r="B1426" t="str">
        <f>RIGHT(D1426,(LEN(D1426)-1)-SEARCH(",",D1426,1))</f>
        <v>Leon</v>
      </c>
      <c r="C1426" t="str">
        <f>LEFT(D1426,SEARCH(",",D1426,1)-1)</f>
        <v>Gawanke</v>
      </c>
      <c r="D1426" s="39" t="s">
        <v>2881</v>
      </c>
      <c r="E1426" s="5" t="s">
        <v>35</v>
      </c>
      <c r="F1426" s="35" t="s">
        <v>395</v>
      </c>
      <c r="G1426" s="35" t="s">
        <v>2618</v>
      </c>
      <c r="H1426" s="35" t="s">
        <v>2619</v>
      </c>
      <c r="I1426" s="47">
        <v>20</v>
      </c>
      <c r="J1426" s="35">
        <f>VALUE(COUNTIF(Validation!$A$2:$H$47,D1426))</f>
        <v>0</v>
      </c>
      <c r="K1426" s="361">
        <f>IF(OR(M1426="RFA",M1426="UFA",M1426="",M1426=0),0,M1426)</f>
        <v>810000</v>
      </c>
      <c r="L1426" s="361">
        <f>IF(OR(N1426="RFA",N1426="UFA",N1426="",N1426=0),0,N1426)</f>
        <v>810000</v>
      </c>
      <c r="M1426" s="358">
        <v>810000</v>
      </c>
      <c r="N1426" s="358">
        <v>810000</v>
      </c>
      <c r="O1426" s="358">
        <v>810000</v>
      </c>
      <c r="P1426" s="358" t="s">
        <v>8</v>
      </c>
      <c r="Q1426" s="358">
        <v>0</v>
      </c>
      <c r="R1426" s="358">
        <v>0</v>
      </c>
      <c r="S1426" s="358">
        <v>0</v>
      </c>
      <c r="T1426" s="35">
        <f>COUNTIF(M1426:S1426,"&gt;0")</f>
        <v>3</v>
      </c>
      <c r="V1426">
        <f t="shared" si="66"/>
        <v>1</v>
      </c>
      <c r="W1426" s="35">
        <f t="shared" si="67"/>
        <v>1</v>
      </c>
      <c r="X1426">
        <f t="shared" si="68"/>
        <v>1</v>
      </c>
    </row>
    <row r="1427" spans="1:24" ht="15.75" x14ac:dyDescent="0.25">
      <c r="A1427" t="str">
        <f>B1427&amp;" "&amp;C1427</f>
        <v>Tucker Poolman</v>
      </c>
      <c r="B1427" t="str">
        <f>RIGHT(D1427,(LEN(D1427)-1)-SEARCH(",",D1427,1))</f>
        <v>Tucker</v>
      </c>
      <c r="C1427" t="str">
        <f>LEFT(D1427,SEARCH(",",D1427,1)-1)</f>
        <v>Poolman</v>
      </c>
      <c r="D1427" s="39" t="s">
        <v>2178</v>
      </c>
      <c r="E1427" s="5" t="s">
        <v>35</v>
      </c>
      <c r="F1427" s="35">
        <v>0</v>
      </c>
      <c r="G1427" s="9" t="s">
        <v>82</v>
      </c>
      <c r="H1427" s="9" t="s">
        <v>2612</v>
      </c>
      <c r="I1427" s="47">
        <v>26</v>
      </c>
      <c r="J1427" s="35">
        <f>VALUE(COUNTIF(Validation!$A$2:$H$47,D1427))</f>
        <v>0</v>
      </c>
      <c r="K1427" s="361">
        <f>IF(OR(M1427="RFA",M1427="UFA",M1427="",M1427=0),0,M1427)</f>
        <v>775000</v>
      </c>
      <c r="L1427" s="361">
        <f>IF(OR(N1427="RFA",N1427="UFA",N1427="",N1427=0),0,N1427)</f>
        <v>775000</v>
      </c>
      <c r="M1427" s="358">
        <v>775000</v>
      </c>
      <c r="N1427" s="358">
        <v>775000</v>
      </c>
      <c r="O1427" s="358" t="s">
        <v>7</v>
      </c>
      <c r="P1427" s="358">
        <v>0</v>
      </c>
      <c r="Q1427" s="358">
        <v>0</v>
      </c>
      <c r="R1427" s="358">
        <v>0</v>
      </c>
      <c r="S1427" s="358">
        <v>0</v>
      </c>
      <c r="T1427" s="35">
        <f>COUNTIF(M1427:S1427,"&gt;0")</f>
        <v>2</v>
      </c>
      <c r="V1427">
        <f t="shared" si="66"/>
        <v>1</v>
      </c>
      <c r="W1427" s="35">
        <f t="shared" si="67"/>
        <v>0</v>
      </c>
      <c r="X1427">
        <f t="shared" si="68"/>
        <v>1</v>
      </c>
    </row>
    <row r="1428" spans="1:24" ht="15.75" x14ac:dyDescent="0.25">
      <c r="A1428" t="str">
        <f>B1428&amp;" "&amp;C1428</f>
        <v>Mikhail Berdin</v>
      </c>
      <c r="B1428" t="str">
        <f>RIGHT(D1428,(LEN(D1428)-1)-SEARCH(",",D1428,1))</f>
        <v>Mikhail</v>
      </c>
      <c r="C1428" t="str">
        <f>LEFT(D1428,SEARCH(",",D1428,1)-1)</f>
        <v>Berdin</v>
      </c>
      <c r="D1428" s="14" t="s">
        <v>2188</v>
      </c>
      <c r="E1428" s="5" t="s">
        <v>35</v>
      </c>
      <c r="F1428" s="35" t="s">
        <v>395</v>
      </c>
      <c r="G1428" s="35" t="s">
        <v>128</v>
      </c>
      <c r="H1428" s="35" t="s">
        <v>2619</v>
      </c>
      <c r="I1428" s="47">
        <v>21</v>
      </c>
      <c r="J1428" s="35">
        <f>VALUE(COUNTIF(Validation!$A$2:$H$47,D1428))</f>
        <v>0</v>
      </c>
      <c r="K1428" s="361">
        <f>IF(OR(M1428="RFA",M1428="UFA",M1428="",M1428=0),0,M1428)</f>
        <v>766666</v>
      </c>
      <c r="L1428" s="361">
        <f>IF(OR(N1428="RFA",N1428="UFA",N1428="",N1428=0),0,N1428)</f>
        <v>766666</v>
      </c>
      <c r="M1428" s="358">
        <v>766666</v>
      </c>
      <c r="N1428" s="358">
        <v>766666</v>
      </c>
      <c r="O1428" s="358" t="s">
        <v>8</v>
      </c>
      <c r="P1428" s="358">
        <v>0</v>
      </c>
      <c r="Q1428" s="358">
        <v>0</v>
      </c>
      <c r="R1428" s="358">
        <v>0</v>
      </c>
      <c r="S1428" s="358">
        <v>0</v>
      </c>
      <c r="T1428" s="35">
        <f>COUNTIF(M1428:S1428,"&gt;0")</f>
        <v>2</v>
      </c>
      <c r="V1428">
        <f t="shared" si="66"/>
        <v>1</v>
      </c>
      <c r="W1428" s="35">
        <f t="shared" si="67"/>
        <v>1</v>
      </c>
      <c r="X1428">
        <f t="shared" si="68"/>
        <v>1</v>
      </c>
    </row>
    <row r="1429" spans="1:24" ht="15.75" x14ac:dyDescent="0.25">
      <c r="A1429" t="str">
        <f>B1429&amp;" "&amp;C1429</f>
        <v>Joona Luoto</v>
      </c>
      <c r="B1429" t="str">
        <f>RIGHT(D1429,(LEN(D1429)-1)-SEARCH(",",D1429,1))</f>
        <v>Joona</v>
      </c>
      <c r="C1429" t="str">
        <f>LEFT(D1429,SEARCH(",",D1429,1)-1)</f>
        <v>Luoto</v>
      </c>
      <c r="D1429" s="39" t="s">
        <v>2878</v>
      </c>
      <c r="E1429" s="5" t="s">
        <v>35</v>
      </c>
      <c r="F1429" s="35" t="s">
        <v>395</v>
      </c>
      <c r="G1429" s="9" t="s">
        <v>2615</v>
      </c>
      <c r="H1429" s="9" t="s">
        <v>2619</v>
      </c>
      <c r="I1429" s="47">
        <v>21</v>
      </c>
      <c r="J1429" s="35">
        <f>VALUE(COUNTIF(Validation!$A$2:$H$47,D1429))</f>
        <v>0</v>
      </c>
      <c r="K1429" s="361">
        <f>IF(OR(M1429="RFA",M1429="UFA",M1429="",M1429=0),0,M1429)</f>
        <v>758333</v>
      </c>
      <c r="L1429" s="361">
        <f>IF(OR(N1429="RFA",N1429="UFA",N1429="",N1429=0),0,N1429)</f>
        <v>758333</v>
      </c>
      <c r="M1429" s="358">
        <v>758333</v>
      </c>
      <c r="N1429" s="358">
        <v>758333</v>
      </c>
      <c r="O1429" s="358">
        <v>758333</v>
      </c>
      <c r="P1429" s="358" t="s">
        <v>8</v>
      </c>
      <c r="Q1429" s="358">
        <v>0</v>
      </c>
      <c r="R1429" s="358">
        <v>0</v>
      </c>
      <c r="S1429" s="358">
        <v>0</v>
      </c>
      <c r="T1429" s="35">
        <f>COUNTIF(M1429:S1429,"&gt;0")</f>
        <v>3</v>
      </c>
      <c r="V1429">
        <f t="shared" si="66"/>
        <v>1</v>
      </c>
      <c r="W1429" s="35">
        <f t="shared" si="67"/>
        <v>1</v>
      </c>
      <c r="X1429">
        <f t="shared" si="68"/>
        <v>1</v>
      </c>
    </row>
    <row r="1430" spans="1:24" ht="15.75" x14ac:dyDescent="0.25">
      <c r="A1430" t="str">
        <f>B1430&amp;" "&amp;C1430</f>
        <v>Mason Appleton</v>
      </c>
      <c r="B1430" t="str">
        <f>RIGHT(D1430,(LEN(D1430)-1)-SEARCH(",",D1430,1))</f>
        <v>Mason</v>
      </c>
      <c r="C1430" t="str">
        <f>LEFT(D1430,SEARCH(",",D1430,1)-1)</f>
        <v>Appleton</v>
      </c>
      <c r="D1430" s="39" t="s">
        <v>2191</v>
      </c>
      <c r="E1430" s="5" t="s">
        <v>35</v>
      </c>
      <c r="F1430" s="35" t="s">
        <v>395</v>
      </c>
      <c r="G1430" s="9" t="s">
        <v>2627</v>
      </c>
      <c r="H1430" s="9" t="s">
        <v>2619</v>
      </c>
      <c r="I1430" s="47">
        <v>23</v>
      </c>
      <c r="J1430" s="35">
        <f>VALUE(COUNTIF(Validation!$A$2:$H$47,D1430))</f>
        <v>0</v>
      </c>
      <c r="K1430" s="361">
        <f>IF(OR(M1430="RFA",M1430="UFA",M1430="",M1430=0),0,M1430)</f>
        <v>758333</v>
      </c>
      <c r="L1430" s="361">
        <f>IF(OR(N1430="RFA",N1430="UFA",N1430="",N1430=0),0,N1430)</f>
        <v>0</v>
      </c>
      <c r="M1430" s="358">
        <v>758333</v>
      </c>
      <c r="N1430" s="358" t="s">
        <v>8</v>
      </c>
      <c r="O1430" s="358">
        <v>0</v>
      </c>
      <c r="P1430" s="358">
        <v>0</v>
      </c>
      <c r="Q1430" s="358">
        <v>0</v>
      </c>
      <c r="R1430" s="358">
        <v>0</v>
      </c>
      <c r="S1430" s="358">
        <v>0</v>
      </c>
      <c r="T1430" s="35">
        <f>COUNTIF(M1430:S1430,"&gt;0")</f>
        <v>1</v>
      </c>
      <c r="V1430">
        <f t="shared" si="66"/>
        <v>1</v>
      </c>
      <c r="W1430" s="35">
        <f t="shared" si="67"/>
        <v>1</v>
      </c>
      <c r="X1430">
        <f t="shared" si="68"/>
        <v>0</v>
      </c>
    </row>
    <row r="1431" spans="1:24" ht="15.75" x14ac:dyDescent="0.25">
      <c r="A1431" t="str">
        <f>B1431&amp;" "&amp;C1431</f>
        <v>Skyler McKenzie</v>
      </c>
      <c r="B1431" t="str">
        <f>RIGHT(D1431,(LEN(D1431)-1)-SEARCH(",",D1431,1))</f>
        <v>Skyler</v>
      </c>
      <c r="C1431" t="str">
        <f>LEFT(D1431,SEARCH(",",D1431,1)-1)</f>
        <v>McKenzie</v>
      </c>
      <c r="D1431" s="39" t="s">
        <v>2192</v>
      </c>
      <c r="E1431" s="5" t="s">
        <v>35</v>
      </c>
      <c r="F1431" s="35" t="s">
        <v>395</v>
      </c>
      <c r="G1431" s="9" t="s">
        <v>73</v>
      </c>
      <c r="H1431" s="9" t="s">
        <v>2619</v>
      </c>
      <c r="I1431" s="47">
        <v>21</v>
      </c>
      <c r="J1431" s="35">
        <f>VALUE(COUNTIF(Validation!$A$2:$H$47,D1431))</f>
        <v>0</v>
      </c>
      <c r="K1431" s="361">
        <f>IF(OR(M1431="RFA",M1431="UFA",M1431="",M1431=0),0,M1431)</f>
        <v>741666</v>
      </c>
      <c r="L1431" s="361">
        <f>IF(OR(N1431="RFA",N1431="UFA",N1431="",N1431=0),0,N1431)</f>
        <v>741666</v>
      </c>
      <c r="M1431" s="358">
        <v>741666</v>
      </c>
      <c r="N1431" s="358">
        <v>741666</v>
      </c>
      <c r="O1431" s="358" t="s">
        <v>8</v>
      </c>
      <c r="P1431" s="358">
        <v>0</v>
      </c>
      <c r="Q1431" s="358">
        <v>0</v>
      </c>
      <c r="R1431" s="358">
        <v>0</v>
      </c>
      <c r="S1431" s="358">
        <v>0</v>
      </c>
      <c r="T1431" s="35">
        <f>COUNTIF(M1431:S1431,"&gt;0")</f>
        <v>2</v>
      </c>
      <c r="V1431">
        <f t="shared" si="66"/>
        <v>1</v>
      </c>
      <c r="W1431" s="35">
        <f t="shared" si="67"/>
        <v>1</v>
      </c>
      <c r="X1431">
        <f t="shared" si="68"/>
        <v>1</v>
      </c>
    </row>
    <row r="1432" spans="1:24" ht="15.75" x14ac:dyDescent="0.25">
      <c r="A1432" t="str">
        <f>B1432&amp;" "&amp;C1432</f>
        <v>Logan Shaw</v>
      </c>
      <c r="B1432" t="str">
        <f>RIGHT(D1432,(LEN(D1432)-1)-SEARCH(",",D1432,1))</f>
        <v>Logan</v>
      </c>
      <c r="C1432" t="str">
        <f>LEFT(D1432,SEARCH(",",D1432,1)-1)</f>
        <v>Shaw</v>
      </c>
      <c r="D1432" s="39" t="s">
        <v>2879</v>
      </c>
      <c r="E1432" s="5" t="s">
        <v>35</v>
      </c>
      <c r="F1432" s="35">
        <v>0</v>
      </c>
      <c r="G1432" s="9" t="s">
        <v>2621</v>
      </c>
      <c r="H1432" s="9" t="s">
        <v>2619</v>
      </c>
      <c r="I1432" s="47">
        <v>26</v>
      </c>
      <c r="J1432" s="35">
        <f>VALUE(COUNTIF(Validation!$A$2:$H$47,D1432))</f>
        <v>0</v>
      </c>
      <c r="K1432" s="361">
        <f>IF(OR(M1432="RFA",M1432="UFA",M1432="",M1432=0),0,M1432)</f>
        <v>700000</v>
      </c>
      <c r="L1432" s="361">
        <f>IF(OR(N1432="RFA",N1432="UFA",N1432="",N1432=0),0,N1432)</f>
        <v>0</v>
      </c>
      <c r="M1432" s="358">
        <v>700000</v>
      </c>
      <c r="N1432" s="358" t="s">
        <v>7</v>
      </c>
      <c r="O1432" s="358">
        <v>0</v>
      </c>
      <c r="P1432" s="358">
        <v>0</v>
      </c>
      <c r="Q1432" s="358">
        <v>0</v>
      </c>
      <c r="R1432" s="358">
        <v>0</v>
      </c>
      <c r="S1432" s="358">
        <v>0</v>
      </c>
      <c r="T1432" s="35">
        <f>COUNTIF(M1432:S1432,"&gt;0")</f>
        <v>1</v>
      </c>
      <c r="V1432">
        <f t="shared" si="66"/>
        <v>1</v>
      </c>
      <c r="W1432" s="35">
        <f t="shared" si="67"/>
        <v>0</v>
      </c>
      <c r="X1432">
        <f t="shared" si="68"/>
        <v>0</v>
      </c>
    </row>
    <row r="1433" spans="1:24" ht="15.75" x14ac:dyDescent="0.25">
      <c r="A1433" t="str">
        <f>B1433&amp;" "&amp;C1433</f>
        <v>Seth Griffith</v>
      </c>
      <c r="B1433" t="str">
        <f>RIGHT(D1433,(LEN(D1433)-1)-SEARCH(",",D1433,1))</f>
        <v>Seth</v>
      </c>
      <c r="C1433" t="str">
        <f>LEFT(D1433,SEARCH(",",D1433,1)-1)</f>
        <v>Griffith</v>
      </c>
      <c r="D1433" s="39" t="s">
        <v>2194</v>
      </c>
      <c r="E1433" s="5" t="s">
        <v>35</v>
      </c>
      <c r="F1433" s="35">
        <v>0</v>
      </c>
      <c r="G1433" s="35" t="s">
        <v>2627</v>
      </c>
      <c r="H1433" s="35" t="s">
        <v>2619</v>
      </c>
      <c r="I1433" s="47">
        <v>26</v>
      </c>
      <c r="J1433" s="35">
        <f>VALUE(COUNTIF(Validation!$A$2:$H$47,D1433))</f>
        <v>0</v>
      </c>
      <c r="K1433" s="361">
        <f>IF(OR(M1433="RFA",M1433="UFA",M1433="",M1433=0),0,M1433)</f>
        <v>700000</v>
      </c>
      <c r="L1433" s="361">
        <f>IF(OR(N1433="RFA",N1433="UFA",N1433="",N1433=0),0,N1433)</f>
        <v>0</v>
      </c>
      <c r="M1433" s="358">
        <v>700000</v>
      </c>
      <c r="N1433" s="358" t="s">
        <v>7</v>
      </c>
      <c r="O1433" s="358">
        <v>0</v>
      </c>
      <c r="P1433" s="358">
        <v>0</v>
      </c>
      <c r="Q1433" s="358">
        <v>0</v>
      </c>
      <c r="R1433" s="358">
        <v>0</v>
      </c>
      <c r="S1433" s="358">
        <v>0</v>
      </c>
      <c r="T1433" s="35">
        <f>COUNTIF(M1433:S1433,"&gt;0")</f>
        <v>1</v>
      </c>
      <c r="V1433">
        <f t="shared" si="66"/>
        <v>1</v>
      </c>
      <c r="W1433" s="35">
        <f t="shared" si="67"/>
        <v>0</v>
      </c>
      <c r="X1433">
        <f t="shared" si="68"/>
        <v>0</v>
      </c>
    </row>
    <row r="1434" spans="1:24" ht="15.75" x14ac:dyDescent="0.25">
      <c r="A1434" t="str">
        <f>B1434&amp;" "&amp;C1434</f>
        <v>C.J. Suess</v>
      </c>
      <c r="B1434" t="str">
        <f>RIGHT(D1434,(LEN(D1434)-1)-SEARCH(",",D1434,1))</f>
        <v>C.J.</v>
      </c>
      <c r="C1434" t="str">
        <f>LEFT(D1434,SEARCH(",",D1434,1)-1)</f>
        <v>Suess</v>
      </c>
      <c r="D1434" s="39" t="s">
        <v>2185</v>
      </c>
      <c r="E1434" s="5" t="s">
        <v>35</v>
      </c>
      <c r="F1434" s="35">
        <v>0</v>
      </c>
      <c r="G1434" s="35" t="s">
        <v>2613</v>
      </c>
      <c r="H1434" s="35" t="s">
        <v>2619</v>
      </c>
      <c r="I1434" s="47">
        <v>25</v>
      </c>
      <c r="J1434" s="35">
        <f>VALUE(COUNTIF(Validation!$A$2:$H$47,D1434))</f>
        <v>0</v>
      </c>
      <c r="K1434" s="361">
        <f>IF(OR(M1434="RFA",M1434="UFA",M1434="",M1434=0),0,M1434)</f>
        <v>700000</v>
      </c>
      <c r="L1434" s="361">
        <f>IF(OR(N1434="RFA",N1434="UFA",N1434="",N1434=0),0,N1434)</f>
        <v>0</v>
      </c>
      <c r="M1434" s="358">
        <v>700000</v>
      </c>
      <c r="N1434" s="358" t="s">
        <v>8</v>
      </c>
      <c r="O1434" s="358">
        <v>0</v>
      </c>
      <c r="P1434" s="358">
        <v>0</v>
      </c>
      <c r="Q1434" s="358">
        <v>0</v>
      </c>
      <c r="R1434" s="358">
        <v>0</v>
      </c>
      <c r="S1434" s="358">
        <v>0</v>
      </c>
      <c r="T1434" s="35">
        <f>COUNTIF(M1434:S1434,"&gt;0")</f>
        <v>1</v>
      </c>
      <c r="V1434">
        <f t="shared" si="66"/>
        <v>1</v>
      </c>
      <c r="W1434" s="35">
        <f t="shared" si="67"/>
        <v>0</v>
      </c>
      <c r="X1434">
        <f t="shared" si="68"/>
        <v>0</v>
      </c>
    </row>
    <row r="1435" spans="1:24" ht="15.75" x14ac:dyDescent="0.25">
      <c r="A1435" t="str">
        <f>B1435&amp;" "&amp;C1435</f>
        <v>Mark Letestu</v>
      </c>
      <c r="B1435" t="str">
        <f>RIGHT(D1435,(LEN(D1435)-1)-SEARCH(",",D1435,1))</f>
        <v>Mark</v>
      </c>
      <c r="C1435" t="str">
        <f>LEFT(D1435,SEARCH(",",D1435,1)-1)</f>
        <v>Letestu</v>
      </c>
      <c r="D1435" s="39" t="s">
        <v>2880</v>
      </c>
      <c r="E1435" s="5" t="s">
        <v>35</v>
      </c>
      <c r="F1435" s="35">
        <v>0</v>
      </c>
      <c r="G1435" s="35" t="s">
        <v>2621</v>
      </c>
      <c r="H1435" s="35" t="s">
        <v>2619</v>
      </c>
      <c r="I1435" s="47">
        <v>34</v>
      </c>
      <c r="J1435" s="35">
        <f>VALUE(COUNTIF(Validation!$A$2:$H$47,D1435))</f>
        <v>0</v>
      </c>
      <c r="K1435" s="361">
        <f>IF(OR(M1435="RFA",M1435="UFA",M1435="",M1435=0),0,M1435)</f>
        <v>700000</v>
      </c>
      <c r="L1435" s="361">
        <f>IF(OR(N1435="RFA",N1435="UFA",N1435="",N1435=0),0,N1435)</f>
        <v>0</v>
      </c>
      <c r="M1435" s="358">
        <v>700000</v>
      </c>
      <c r="N1435" s="358" t="s">
        <v>7</v>
      </c>
      <c r="O1435" s="358">
        <v>0</v>
      </c>
      <c r="P1435" s="358">
        <v>0</v>
      </c>
      <c r="Q1435" s="358">
        <v>0</v>
      </c>
      <c r="R1435" s="358">
        <v>0</v>
      </c>
      <c r="S1435" s="358">
        <v>0</v>
      </c>
      <c r="T1435" s="35">
        <f>COUNTIF(M1435:S1435,"&gt;0")</f>
        <v>1</v>
      </c>
      <c r="V1435">
        <f t="shared" si="66"/>
        <v>1</v>
      </c>
      <c r="W1435" s="35">
        <f t="shared" si="67"/>
        <v>0</v>
      </c>
      <c r="X1435">
        <f t="shared" si="68"/>
        <v>0</v>
      </c>
    </row>
    <row r="1436" spans="1:24" ht="15.75" x14ac:dyDescent="0.25">
      <c r="A1436" t="str">
        <f>B1436&amp;" "&amp;C1436</f>
        <v>JC Lipon</v>
      </c>
      <c r="B1436" t="str">
        <f>RIGHT(D1436,(LEN(D1436)-1)-SEARCH(",",D1436,1))</f>
        <v>JC</v>
      </c>
      <c r="C1436" t="str">
        <f>LEFT(D1436,SEARCH(",",D1436,1)-1)</f>
        <v>Lipon</v>
      </c>
      <c r="D1436" s="39" t="s">
        <v>2197</v>
      </c>
      <c r="E1436" s="5" t="s">
        <v>35</v>
      </c>
      <c r="F1436" s="35">
        <v>0</v>
      </c>
      <c r="G1436" s="9" t="s">
        <v>2611</v>
      </c>
      <c r="H1436" s="9" t="s">
        <v>2619</v>
      </c>
      <c r="I1436" s="47">
        <v>25</v>
      </c>
      <c r="J1436" s="35">
        <f>VALUE(COUNTIF(Validation!$A$2:$H$47,D1436))</f>
        <v>0</v>
      </c>
      <c r="K1436" s="361">
        <f>IF(OR(M1436="RFA",M1436="UFA",M1436="",M1436=0),0,M1436)</f>
        <v>700000</v>
      </c>
      <c r="L1436" s="361">
        <f>IF(OR(N1436="RFA",N1436="UFA",N1436="",N1436=0),0,N1436)</f>
        <v>0</v>
      </c>
      <c r="M1436" s="358">
        <v>700000</v>
      </c>
      <c r="N1436" s="358" t="s">
        <v>8</v>
      </c>
      <c r="O1436" s="358">
        <v>0</v>
      </c>
      <c r="P1436" s="358">
        <v>0</v>
      </c>
      <c r="Q1436" s="358">
        <v>0</v>
      </c>
      <c r="R1436" s="358">
        <v>0</v>
      </c>
      <c r="S1436" s="358">
        <v>0</v>
      </c>
      <c r="T1436" s="35">
        <f>COUNTIF(M1436:S1436,"&gt;0")</f>
        <v>1</v>
      </c>
      <c r="V1436">
        <f t="shared" si="66"/>
        <v>1</v>
      </c>
      <c r="W1436" s="35">
        <f t="shared" si="67"/>
        <v>0</v>
      </c>
      <c r="X1436">
        <f t="shared" si="68"/>
        <v>0</v>
      </c>
    </row>
    <row r="1437" spans="1:24" ht="15.75" x14ac:dyDescent="0.25">
      <c r="A1437" t="str">
        <f>B1437&amp;" "&amp;C1437</f>
        <v>Cameron Schilling</v>
      </c>
      <c r="B1437" t="str">
        <f>RIGHT(D1437,(LEN(D1437)-1)-SEARCH(",",D1437,1))</f>
        <v>Cameron</v>
      </c>
      <c r="C1437" t="str">
        <f>LEFT(D1437,SEARCH(",",D1437,1)-1)</f>
        <v>Schilling</v>
      </c>
      <c r="D1437" s="39" t="s">
        <v>2195</v>
      </c>
      <c r="E1437" s="5" t="s">
        <v>35</v>
      </c>
      <c r="F1437" s="35">
        <v>0</v>
      </c>
      <c r="G1437" s="35" t="s">
        <v>2618</v>
      </c>
      <c r="H1437" s="35" t="s">
        <v>2619</v>
      </c>
      <c r="I1437" s="47">
        <v>30</v>
      </c>
      <c r="J1437" s="35">
        <f>VALUE(COUNTIF(Validation!$A$2:$H$47,D1437))</f>
        <v>0</v>
      </c>
      <c r="K1437" s="361">
        <f>IF(OR(M1437="RFA",M1437="UFA",M1437="",M1437=0),0,M1437)</f>
        <v>700000</v>
      </c>
      <c r="L1437" s="361">
        <f>IF(OR(N1437="RFA",N1437="UFA",N1437="",N1437=0),0,N1437)</f>
        <v>0</v>
      </c>
      <c r="M1437" s="358">
        <v>700000</v>
      </c>
      <c r="N1437" s="358" t="s">
        <v>7</v>
      </c>
      <c r="O1437" s="358">
        <v>0</v>
      </c>
      <c r="P1437" s="358">
        <v>0</v>
      </c>
      <c r="Q1437" s="358">
        <v>0</v>
      </c>
      <c r="R1437" s="358">
        <v>0</v>
      </c>
      <c r="S1437" s="358">
        <v>0</v>
      </c>
      <c r="T1437" s="35">
        <f>COUNTIF(M1437:S1437,"&gt;0")</f>
        <v>1</v>
      </c>
      <c r="V1437">
        <f t="shared" si="66"/>
        <v>1</v>
      </c>
      <c r="W1437" s="35">
        <f t="shared" si="67"/>
        <v>0</v>
      </c>
      <c r="X1437">
        <f t="shared" si="68"/>
        <v>0</v>
      </c>
    </row>
    <row r="1438" spans="1:24" ht="15.75" x14ac:dyDescent="0.25">
      <c r="A1438" t="str">
        <f>B1438&amp;" "&amp;C1438</f>
        <v>Anthony Bitetto</v>
      </c>
      <c r="B1438" t="str">
        <f>RIGHT(D1438,(LEN(D1438)-1)-SEARCH(",",D1438,1))</f>
        <v>Anthony</v>
      </c>
      <c r="C1438" t="str">
        <f>LEFT(D1438,SEARCH(",",D1438,1)-1)</f>
        <v>Bitetto</v>
      </c>
      <c r="D1438" s="39" t="s">
        <v>2111</v>
      </c>
      <c r="E1438" s="5" t="s">
        <v>35</v>
      </c>
      <c r="F1438" s="35">
        <v>0</v>
      </c>
      <c r="G1438" s="9" t="s">
        <v>2618</v>
      </c>
      <c r="H1438" s="9" t="s">
        <v>2619</v>
      </c>
      <c r="I1438" s="47">
        <v>28</v>
      </c>
      <c r="J1438" s="35">
        <f>VALUE(COUNTIF(Validation!$A$2:$H$47,D1438))</f>
        <v>0</v>
      </c>
      <c r="K1438" s="361">
        <f>IF(OR(M1438="RFA",M1438="UFA",M1438="",M1438=0),0,M1438)</f>
        <v>700000</v>
      </c>
      <c r="L1438" s="361">
        <f>IF(OR(N1438="RFA",N1438="UFA",N1438="",N1438=0),0,N1438)</f>
        <v>0</v>
      </c>
      <c r="M1438" s="358">
        <v>700000</v>
      </c>
      <c r="N1438" s="358" t="s">
        <v>7</v>
      </c>
      <c r="O1438" s="358">
        <v>0</v>
      </c>
      <c r="P1438" s="358">
        <v>0</v>
      </c>
      <c r="Q1438" s="358">
        <v>0</v>
      </c>
      <c r="R1438" s="358">
        <v>0</v>
      </c>
      <c r="S1438" s="358">
        <v>0</v>
      </c>
      <c r="T1438" s="35">
        <f>COUNTIF(M1438:S1438,"&gt;0")</f>
        <v>1</v>
      </c>
      <c r="V1438">
        <f t="shared" si="66"/>
        <v>1</v>
      </c>
      <c r="W1438" s="35">
        <f t="shared" si="67"/>
        <v>0</v>
      </c>
      <c r="X1438">
        <f t="shared" si="68"/>
        <v>0</v>
      </c>
    </row>
    <row r="1439" spans="1:24" ht="15.75" x14ac:dyDescent="0.25">
      <c r="A1439" t="str">
        <f>B1439&amp;" "&amp;C1439</f>
        <v>Patrik Laine</v>
      </c>
      <c r="B1439" t="str">
        <f>RIGHT(D1439,(LEN(D1439)-1)-SEARCH(",",D1439,1))</f>
        <v>Patrik</v>
      </c>
      <c r="C1439" t="str">
        <f>LEFT(D1439,SEARCH(",",D1439,1)-1)</f>
        <v>Laine</v>
      </c>
      <c r="D1439" s="39" t="s">
        <v>2171</v>
      </c>
      <c r="E1439" s="5" t="s">
        <v>35</v>
      </c>
      <c r="F1439" s="35">
        <v>0</v>
      </c>
      <c r="G1439" s="35" t="s">
        <v>2615</v>
      </c>
      <c r="H1439" s="35" t="s">
        <v>2612</v>
      </c>
      <c r="I1439" s="47">
        <v>21</v>
      </c>
      <c r="J1439" s="35">
        <f>VALUE(COUNTIF(Validation!$A$2:$H$47,D1439))</f>
        <v>0</v>
      </c>
      <c r="K1439" s="361">
        <f>IF(OR(M1439="RFA",M1439="UFA",M1439="",M1439=0),0,M1439)</f>
        <v>0</v>
      </c>
      <c r="L1439" s="361">
        <f>IF(OR(N1439="RFA",N1439="UFA",N1439="",N1439=0),0,N1439)</f>
        <v>0</v>
      </c>
      <c r="M1439" s="358" t="s">
        <v>8</v>
      </c>
      <c r="N1439" s="358">
        <v>0</v>
      </c>
      <c r="O1439" s="358">
        <v>0</v>
      </c>
      <c r="P1439" s="358">
        <v>0</v>
      </c>
      <c r="Q1439" s="358">
        <v>0</v>
      </c>
      <c r="R1439" s="358">
        <v>0</v>
      </c>
      <c r="S1439" s="358">
        <v>0</v>
      </c>
      <c r="T1439" s="35">
        <f>COUNTIF(M1439:S1439,"&gt;0")</f>
        <v>0</v>
      </c>
      <c r="V1439">
        <f t="shared" ref="V1439:V1470" si="69">COUNTIF($D$3:$D$1490,D1439)</f>
        <v>1</v>
      </c>
      <c r="W1439" s="35">
        <f t="shared" ref="W1439:W1470" si="70">IF(LEFT(F1439,3)="ELC",1,0)</f>
        <v>0</v>
      </c>
      <c r="X1439">
        <f t="shared" ref="X1439:X1470" si="71">IF(K1439=L1439,1,0)</f>
        <v>1</v>
      </c>
    </row>
    <row r="1440" spans="1:24" ht="15.75" x14ac:dyDescent="0.25">
      <c r="A1440" t="str">
        <f>B1440&amp;" "&amp;C1440</f>
        <v>Andrew Copp</v>
      </c>
      <c r="B1440" t="str">
        <f>RIGHT(D1440,(LEN(D1440)-1)-SEARCH(",",D1440,1))</f>
        <v>Andrew</v>
      </c>
      <c r="C1440" t="str">
        <f>LEFT(D1440,SEARCH(",",D1440,1)-1)</f>
        <v>Copp</v>
      </c>
      <c r="D1440" s="39" t="s">
        <v>2170</v>
      </c>
      <c r="E1440" s="5" t="s">
        <v>35</v>
      </c>
      <c r="F1440" s="35">
        <v>0</v>
      </c>
      <c r="G1440" s="35" t="s">
        <v>2626</v>
      </c>
      <c r="H1440" s="35" t="s">
        <v>2612</v>
      </c>
      <c r="I1440" s="47">
        <v>24</v>
      </c>
      <c r="J1440" s="35">
        <f>VALUE(COUNTIF(Validation!$A$2:$H$47,D1440))</f>
        <v>0</v>
      </c>
      <c r="K1440" s="361">
        <f>IF(OR(M1440="RFA",M1440="UFA",M1440="",M1440=0),0,M1440)</f>
        <v>0</v>
      </c>
      <c r="L1440" s="361">
        <f>IF(OR(N1440="RFA",N1440="UFA",N1440="",N1440=0),0,N1440)</f>
        <v>0</v>
      </c>
      <c r="M1440" s="358" t="s">
        <v>8</v>
      </c>
      <c r="N1440" s="358">
        <v>0</v>
      </c>
      <c r="O1440" s="358">
        <v>0</v>
      </c>
      <c r="P1440" s="358">
        <v>0</v>
      </c>
      <c r="Q1440" s="358">
        <v>0</v>
      </c>
      <c r="R1440" s="358">
        <v>0</v>
      </c>
      <c r="S1440" s="358">
        <v>0</v>
      </c>
      <c r="T1440" s="35">
        <f>COUNTIF(M1440:S1440,"&gt;0")</f>
        <v>0</v>
      </c>
      <c r="V1440">
        <f t="shared" si="69"/>
        <v>1</v>
      </c>
      <c r="W1440" s="35">
        <f t="shared" si="70"/>
        <v>0</v>
      </c>
      <c r="X1440">
        <f t="shared" si="71"/>
        <v>1</v>
      </c>
    </row>
    <row r="1441" spans="1:24" ht="15.75" x14ac:dyDescent="0.25">
      <c r="A1441" t="str">
        <f>B1441&amp;" "&amp;C1441</f>
        <v>Kyle Connor</v>
      </c>
      <c r="B1441" t="str">
        <f>RIGHT(D1441,(LEN(D1441)-1)-SEARCH(",",D1441,1))</f>
        <v>Kyle</v>
      </c>
      <c r="C1441" t="str">
        <f>LEFT(D1441,SEARCH(",",D1441,1)-1)</f>
        <v>Connor</v>
      </c>
      <c r="D1441" s="39" t="s">
        <v>2172</v>
      </c>
      <c r="E1441" s="5" t="s">
        <v>35</v>
      </c>
      <c r="F1441" s="35">
        <v>0</v>
      </c>
      <c r="G1441" s="9" t="s">
        <v>2613</v>
      </c>
      <c r="H1441" s="9" t="s">
        <v>2612</v>
      </c>
      <c r="I1441" s="47">
        <v>22</v>
      </c>
      <c r="J1441" s="35">
        <f>VALUE(COUNTIF(Validation!$A$2:$H$47,D1441))</f>
        <v>0</v>
      </c>
      <c r="K1441" s="361">
        <f>IF(OR(M1441="RFA",M1441="UFA",M1441="",M1441=0),0,M1441)</f>
        <v>0</v>
      </c>
      <c r="L1441" s="361">
        <f>IF(OR(N1441="RFA",N1441="UFA",N1441="",N1441=0),0,N1441)</f>
        <v>0</v>
      </c>
      <c r="M1441" s="358" t="s">
        <v>8</v>
      </c>
      <c r="N1441" s="358">
        <v>0</v>
      </c>
      <c r="O1441" s="358">
        <v>0</v>
      </c>
      <c r="P1441" s="358">
        <v>0</v>
      </c>
      <c r="Q1441" s="358">
        <v>0</v>
      </c>
      <c r="R1441" s="358">
        <v>0</v>
      </c>
      <c r="S1441" s="358">
        <v>0</v>
      </c>
      <c r="T1441" s="35">
        <f>COUNTIF(M1441:S1441,"&gt;0")</f>
        <v>0</v>
      </c>
      <c r="V1441">
        <f t="shared" si="69"/>
        <v>1</v>
      </c>
      <c r="W1441" s="35">
        <f t="shared" si="70"/>
        <v>0</v>
      </c>
      <c r="X1441">
        <f t="shared" si="71"/>
        <v>1</v>
      </c>
    </row>
    <row r="1442" spans="1:24" ht="15.75" x14ac:dyDescent="0.25">
      <c r="A1442" t="str">
        <f>B1442&amp;" "&amp;C1442</f>
        <v>Neal Pionk</v>
      </c>
      <c r="B1442" t="str">
        <f>RIGHT(D1442,(LEN(D1442)-1)-SEARCH(",",D1442,1))</f>
        <v>Neal</v>
      </c>
      <c r="C1442" t="str">
        <f>LEFT(D1442,SEARCH(",",D1442,1)-1)</f>
        <v>Pionk</v>
      </c>
      <c r="D1442" s="39" t="s">
        <v>1822</v>
      </c>
      <c r="E1442" s="5" t="s">
        <v>35</v>
      </c>
      <c r="F1442" s="35">
        <v>0</v>
      </c>
      <c r="G1442" s="35" t="s">
        <v>2617</v>
      </c>
      <c r="H1442" s="35" t="s">
        <v>2612</v>
      </c>
      <c r="I1442" s="35">
        <v>23</v>
      </c>
      <c r="J1442" s="35">
        <f>VALUE(COUNTIF(Validation!$A$2:$H$47,D1442))</f>
        <v>0</v>
      </c>
      <c r="K1442" s="361">
        <f>IF(OR(M1442="RFA",M1442="UFA",M1442="",M1442=0),0,M1442)</f>
        <v>0</v>
      </c>
      <c r="L1442" s="361">
        <f>IF(OR(N1442="RFA",N1442="UFA",N1442="",N1442=0),0,N1442)</f>
        <v>0</v>
      </c>
      <c r="M1442" s="358" t="s">
        <v>8</v>
      </c>
      <c r="N1442" s="358">
        <v>0</v>
      </c>
      <c r="O1442" s="358">
        <v>0</v>
      </c>
      <c r="P1442" s="358">
        <v>0</v>
      </c>
      <c r="Q1442" s="358">
        <v>0</v>
      </c>
      <c r="R1442" s="358">
        <v>0</v>
      </c>
      <c r="S1442" s="358">
        <v>0</v>
      </c>
      <c r="T1442" s="35">
        <f>COUNTIF(M1442:S1442,"&gt;0")</f>
        <v>0</v>
      </c>
      <c r="V1442">
        <f t="shared" si="69"/>
        <v>1</v>
      </c>
      <c r="W1442" s="35">
        <f t="shared" si="70"/>
        <v>0</v>
      </c>
      <c r="X1442">
        <f t="shared" si="71"/>
        <v>1</v>
      </c>
    </row>
    <row r="1443" spans="1:24" ht="15.75" x14ac:dyDescent="0.25">
      <c r="A1443" t="str">
        <f>B1443&amp;" "&amp;C1443</f>
        <v>Eric Comrie</v>
      </c>
      <c r="B1443" t="str">
        <f>RIGHT(D1443,(LEN(D1443)-1)-SEARCH(",",D1443,1))</f>
        <v>Eric</v>
      </c>
      <c r="C1443" t="str">
        <f>LEFT(D1443,SEARCH(",",D1443,1)-1)</f>
        <v>Comrie</v>
      </c>
      <c r="D1443" s="39" t="s">
        <v>2196</v>
      </c>
      <c r="E1443" s="5" t="s">
        <v>35</v>
      </c>
      <c r="F1443" s="35">
        <v>0</v>
      </c>
      <c r="G1443" s="9" t="s">
        <v>128</v>
      </c>
      <c r="H1443" s="9" t="s">
        <v>2612</v>
      </c>
      <c r="I1443" s="9">
        <v>23</v>
      </c>
      <c r="J1443" s="35">
        <f>VALUE(COUNTIF(Validation!$A$2:$H$47,D1443))</f>
        <v>0</v>
      </c>
      <c r="K1443" s="361">
        <f>IF(OR(M1443="RFA",M1443="UFA",M1443="",M1443=0),0,M1443)</f>
        <v>0</v>
      </c>
      <c r="L1443" s="361">
        <f>IF(OR(N1443="RFA",N1443="UFA",N1443="",N1443=0),0,N1443)</f>
        <v>0</v>
      </c>
      <c r="M1443" s="358" t="s">
        <v>8</v>
      </c>
      <c r="N1443" s="358">
        <v>0</v>
      </c>
      <c r="O1443" s="358">
        <v>0</v>
      </c>
      <c r="P1443" s="358">
        <v>0</v>
      </c>
      <c r="Q1443" s="358">
        <v>0</v>
      </c>
      <c r="R1443" s="358">
        <v>0</v>
      </c>
      <c r="S1443" s="358">
        <v>0</v>
      </c>
      <c r="T1443" s="35">
        <f>COUNTIF(M1443:S1443,"&gt;0")</f>
        <v>0</v>
      </c>
      <c r="V1443">
        <f t="shared" si="69"/>
        <v>1</v>
      </c>
      <c r="W1443" s="35">
        <f t="shared" si="70"/>
        <v>0</v>
      </c>
      <c r="X1443">
        <f t="shared" si="71"/>
        <v>1</v>
      </c>
    </row>
    <row r="1444" spans="1:24" ht="15.75" x14ac:dyDescent="0.25">
      <c r="A1444" t="str">
        <f>B1444&amp;" "&amp;C1444</f>
        <v>Nelson Nogier</v>
      </c>
      <c r="B1444" t="str">
        <f>RIGHT(D1444,(LEN(D1444)-1)-SEARCH(",",D1444,1))</f>
        <v>Nelson</v>
      </c>
      <c r="C1444" t="str">
        <f>LEFT(D1444,SEARCH(",",D1444,1)-1)</f>
        <v>Nogier</v>
      </c>
      <c r="D1444" s="39" t="s">
        <v>2193</v>
      </c>
      <c r="E1444" s="5" t="s">
        <v>35</v>
      </c>
      <c r="F1444" s="35">
        <v>0</v>
      </c>
      <c r="G1444" s="9" t="s">
        <v>82</v>
      </c>
      <c r="H1444" s="9" t="s">
        <v>2619</v>
      </c>
      <c r="I1444" s="9">
        <v>23</v>
      </c>
      <c r="J1444" s="35">
        <f>VALUE(COUNTIF(Validation!$A$2:$H$47,D1444))</f>
        <v>0</v>
      </c>
      <c r="K1444" s="361">
        <f>IF(OR(M1444="RFA",M1444="UFA",M1444="",M1444=0),0,M1444)</f>
        <v>0</v>
      </c>
      <c r="L1444" s="361">
        <f>IF(OR(N1444="RFA",N1444="UFA",N1444="",N1444=0),0,N1444)</f>
        <v>0</v>
      </c>
      <c r="M1444" s="358" t="s">
        <v>8</v>
      </c>
      <c r="N1444" s="358">
        <v>0</v>
      </c>
      <c r="O1444" s="358">
        <v>0</v>
      </c>
      <c r="P1444" s="358">
        <v>0</v>
      </c>
      <c r="Q1444" s="358">
        <v>0</v>
      </c>
      <c r="R1444" s="358">
        <v>0</v>
      </c>
      <c r="S1444" s="358">
        <v>0</v>
      </c>
      <c r="T1444" s="35">
        <f>COUNTIF(M1444:S1444,"&gt;0")</f>
        <v>0</v>
      </c>
      <c r="V1444">
        <f t="shared" si="69"/>
        <v>1</v>
      </c>
      <c r="W1444" s="35">
        <f t="shared" si="70"/>
        <v>0</v>
      </c>
      <c r="X1444">
        <f t="shared" si="71"/>
        <v>1</v>
      </c>
    </row>
    <row r="1445" spans="1:24" ht="15.75" x14ac:dyDescent="0.25">
      <c r="A1445" t="e">
        <f>B1445&amp;" "&amp;C1445</f>
        <v>#VALUE!</v>
      </c>
      <c r="C1445" t="e">
        <f>LEFT(D1445,SEARCH(",",D1445,1)-1)</f>
        <v>#VALUE!</v>
      </c>
      <c r="D1445" s="39" t="s">
        <v>2904</v>
      </c>
      <c r="G1445" s="35"/>
      <c r="H1445" s="9"/>
      <c r="J1445" s="35">
        <f>VALUE(COUNTIF(Validation!$A$2:$H$47,D1445))</f>
        <v>0</v>
      </c>
      <c r="K1445" s="361">
        <f>IF(OR(M1445="RFA",M1445="UFA",M1445="",M1445=0),0,M1445)</f>
        <v>0</v>
      </c>
      <c r="L1445" s="361">
        <f>IF(OR(N1445="RFA",N1445="UFA",N1445="",N1445=0),0,N1445)</f>
        <v>0</v>
      </c>
      <c r="M1445" s="358"/>
      <c r="N1445" s="358"/>
      <c r="O1445" s="358"/>
      <c r="P1445" s="358"/>
      <c r="Q1445" s="358"/>
      <c r="R1445" s="358"/>
      <c r="S1445" s="358"/>
      <c r="T1445" s="35">
        <f>COUNTIF(M1445:S1445,"&gt;0")</f>
        <v>0</v>
      </c>
      <c r="V1445">
        <f t="shared" si="69"/>
        <v>46</v>
      </c>
      <c r="W1445" s="35">
        <f t="shared" si="70"/>
        <v>0</v>
      </c>
      <c r="X1445">
        <f t="shared" si="71"/>
        <v>1</v>
      </c>
    </row>
    <row r="1446" spans="1:24" ht="15.75" x14ac:dyDescent="0.25">
      <c r="A1446" t="e">
        <f>B1446&amp;" "&amp;C1446</f>
        <v>#VALUE!</v>
      </c>
      <c r="C1446" t="e">
        <f>LEFT(D1446,SEARCH(",",D1446,1)-1)</f>
        <v>#VALUE!</v>
      </c>
      <c r="D1446" s="39" t="s">
        <v>2904</v>
      </c>
      <c r="H1446" s="9"/>
      <c r="J1446" s="35">
        <f>VALUE(COUNTIF(Validation!$A$2:$H$47,D1446))</f>
        <v>0</v>
      </c>
      <c r="K1446" s="361">
        <f>IF(OR(M1446="RFA",M1446="UFA",M1446="",M1446=0),0,M1446)</f>
        <v>0</v>
      </c>
      <c r="L1446" s="361">
        <f>IF(OR(N1446="RFA",N1446="UFA",N1446="",N1446=0),0,N1446)</f>
        <v>0</v>
      </c>
      <c r="M1446" s="358"/>
      <c r="N1446" s="358"/>
      <c r="O1446" s="358"/>
      <c r="P1446" s="358"/>
      <c r="Q1446" s="358"/>
      <c r="R1446" s="358"/>
      <c r="S1446" s="358"/>
      <c r="T1446" s="35">
        <f>COUNTIF(M1446:S1446,"&gt;0")</f>
        <v>0</v>
      </c>
      <c r="V1446">
        <f t="shared" si="69"/>
        <v>46</v>
      </c>
      <c r="W1446" s="35">
        <f t="shared" si="70"/>
        <v>0</v>
      </c>
      <c r="X1446">
        <f t="shared" si="71"/>
        <v>1</v>
      </c>
    </row>
    <row r="1447" spans="1:24" ht="15.75" x14ac:dyDescent="0.25">
      <c r="A1447" t="e">
        <f>B1447&amp;" "&amp;C1447</f>
        <v>#VALUE!</v>
      </c>
      <c r="C1447" t="e">
        <f>LEFT(D1447,SEARCH(",",D1447,1)-1)</f>
        <v>#VALUE!</v>
      </c>
      <c r="D1447" s="39" t="s">
        <v>2904</v>
      </c>
      <c r="H1447" s="9"/>
      <c r="J1447" s="35">
        <f>VALUE(COUNTIF(Validation!$A$2:$H$47,D1447))</f>
        <v>0</v>
      </c>
      <c r="K1447" s="361">
        <f>IF(OR(M1447="RFA",M1447="UFA",M1447="",M1447=0),0,M1447)</f>
        <v>0</v>
      </c>
      <c r="L1447" s="361">
        <f>IF(OR(N1447="RFA",N1447="UFA",N1447="",N1447=0),0,N1447)</f>
        <v>0</v>
      </c>
      <c r="M1447" s="358"/>
      <c r="N1447" s="358"/>
      <c r="O1447" s="358"/>
      <c r="P1447" s="358"/>
      <c r="Q1447" s="358"/>
      <c r="R1447" s="358"/>
      <c r="S1447" s="358"/>
      <c r="T1447" s="35">
        <f>COUNTIF(M1447:S1447,"&gt;0")</f>
        <v>0</v>
      </c>
      <c r="V1447">
        <f t="shared" si="69"/>
        <v>46</v>
      </c>
      <c r="W1447" s="35">
        <f t="shared" si="70"/>
        <v>0</v>
      </c>
      <c r="X1447">
        <f t="shared" si="71"/>
        <v>1</v>
      </c>
    </row>
    <row r="1448" spans="1:24" ht="15.75" x14ac:dyDescent="0.25">
      <c r="A1448" t="e">
        <f>B1448&amp;" "&amp;C1448</f>
        <v>#VALUE!</v>
      </c>
      <c r="C1448" t="e">
        <f>LEFT(D1448,SEARCH(",",D1448,1)-1)</f>
        <v>#VALUE!</v>
      </c>
      <c r="D1448" s="39" t="s">
        <v>2904</v>
      </c>
      <c r="H1448" s="9"/>
      <c r="J1448" s="35">
        <f>VALUE(COUNTIF(Validation!$A$2:$H$47,D1448))</f>
        <v>0</v>
      </c>
      <c r="K1448" s="361">
        <f>IF(OR(M1448="RFA",M1448="UFA",M1448="",M1448=0),0,M1448)</f>
        <v>0</v>
      </c>
      <c r="L1448" s="361">
        <f>IF(OR(N1448="RFA",N1448="UFA",N1448="",N1448=0),0,N1448)</f>
        <v>0</v>
      </c>
      <c r="M1448" s="358"/>
      <c r="N1448" s="358"/>
      <c r="O1448" s="358"/>
      <c r="P1448" s="358"/>
      <c r="Q1448" s="358"/>
      <c r="R1448" s="358"/>
      <c r="S1448" s="358"/>
      <c r="T1448" s="35">
        <f>COUNTIF(M1448:S1448,"&gt;0")</f>
        <v>0</v>
      </c>
      <c r="V1448">
        <f t="shared" si="69"/>
        <v>46</v>
      </c>
      <c r="W1448" s="35">
        <f t="shared" si="70"/>
        <v>0</v>
      </c>
      <c r="X1448">
        <f t="shared" si="71"/>
        <v>1</v>
      </c>
    </row>
    <row r="1449" spans="1:24" ht="15.75" x14ac:dyDescent="0.25">
      <c r="A1449" t="e">
        <f>B1449&amp;" "&amp;C1449</f>
        <v>#VALUE!</v>
      </c>
      <c r="C1449" t="e">
        <f>LEFT(D1449,SEARCH(",",D1449,1)-1)</f>
        <v>#VALUE!</v>
      </c>
      <c r="D1449" s="39" t="s">
        <v>2904</v>
      </c>
      <c r="G1449" s="35"/>
      <c r="H1449" s="9"/>
      <c r="J1449" s="35">
        <f>VALUE(COUNTIF(Validation!$A$2:$H$47,D1449))</f>
        <v>0</v>
      </c>
      <c r="K1449" s="361">
        <f>IF(OR(M1449="RFA",M1449="UFA",M1449="",M1449=0),0,M1449)</f>
        <v>0</v>
      </c>
      <c r="L1449" s="361">
        <f>IF(OR(N1449="RFA",N1449="UFA",N1449="",N1449=0),0,N1449)</f>
        <v>0</v>
      </c>
      <c r="M1449" s="358"/>
      <c r="N1449" s="358"/>
      <c r="O1449" s="358"/>
      <c r="P1449" s="358"/>
      <c r="Q1449" s="358"/>
      <c r="R1449" s="358"/>
      <c r="S1449" s="358"/>
      <c r="T1449" s="35">
        <f>COUNTIF(M1449:S1449,"&gt;0")</f>
        <v>0</v>
      </c>
      <c r="V1449">
        <f t="shared" si="69"/>
        <v>46</v>
      </c>
      <c r="W1449" s="35">
        <f t="shared" si="70"/>
        <v>0</v>
      </c>
      <c r="X1449">
        <f t="shared" si="71"/>
        <v>1</v>
      </c>
    </row>
    <row r="1450" spans="1:24" ht="15.75" x14ac:dyDescent="0.25">
      <c r="A1450" t="e">
        <f>B1450&amp;" "&amp;C1450</f>
        <v>#VALUE!</v>
      </c>
      <c r="C1450" t="e">
        <f>LEFT(D1450,SEARCH(",",D1450,1)-1)</f>
        <v>#VALUE!</v>
      </c>
      <c r="D1450" s="39" t="s">
        <v>2904</v>
      </c>
      <c r="G1450" s="35"/>
      <c r="H1450" s="9"/>
      <c r="J1450" s="35">
        <f>VALUE(COUNTIF(Validation!$A$2:$H$47,D1450))</f>
        <v>0</v>
      </c>
      <c r="K1450" s="361">
        <f>IF(OR(M1450="RFA",M1450="UFA",M1450="",M1450=0),0,M1450)</f>
        <v>0</v>
      </c>
      <c r="L1450" s="361">
        <f>IF(OR(N1450="RFA",N1450="UFA",N1450="",N1450=0),0,N1450)</f>
        <v>0</v>
      </c>
      <c r="M1450" s="358"/>
      <c r="N1450" s="358"/>
      <c r="O1450" s="358"/>
      <c r="P1450" s="358"/>
      <c r="Q1450" s="358"/>
      <c r="R1450" s="358"/>
      <c r="S1450" s="358"/>
      <c r="T1450" s="35">
        <f>COUNTIF(M1450:S1450,"&gt;0")</f>
        <v>0</v>
      </c>
      <c r="V1450">
        <f t="shared" si="69"/>
        <v>46</v>
      </c>
      <c r="W1450" s="35">
        <f t="shared" si="70"/>
        <v>0</v>
      </c>
      <c r="X1450">
        <f t="shared" si="71"/>
        <v>1</v>
      </c>
    </row>
    <row r="1451" spans="1:24" ht="15.75" x14ac:dyDescent="0.25">
      <c r="A1451" t="e">
        <f>B1451&amp;" "&amp;C1451</f>
        <v>#VALUE!</v>
      </c>
      <c r="C1451" t="e">
        <f>LEFT(D1451,SEARCH(",",D1451,1)-1)</f>
        <v>#VALUE!</v>
      </c>
      <c r="D1451" s="39" t="s">
        <v>2904</v>
      </c>
      <c r="H1451" s="9"/>
      <c r="J1451" s="35">
        <f>VALUE(COUNTIF(Validation!$A$2:$H$47,D1451))</f>
        <v>0</v>
      </c>
      <c r="K1451" s="361">
        <f>IF(OR(M1451="RFA",M1451="UFA",M1451="",M1451=0),0,M1451)</f>
        <v>0</v>
      </c>
      <c r="L1451" s="361">
        <f>IF(OR(N1451="RFA",N1451="UFA",N1451="",N1451=0),0,N1451)</f>
        <v>0</v>
      </c>
      <c r="M1451" s="358"/>
      <c r="N1451" s="358"/>
      <c r="O1451" s="358"/>
      <c r="P1451" s="358"/>
      <c r="Q1451" s="358"/>
      <c r="R1451" s="358"/>
      <c r="S1451" s="358"/>
      <c r="T1451" s="35">
        <f>COUNTIF(M1451:S1451,"&gt;0")</f>
        <v>0</v>
      </c>
      <c r="V1451">
        <f t="shared" si="69"/>
        <v>46</v>
      </c>
      <c r="W1451" s="35">
        <f t="shared" si="70"/>
        <v>0</v>
      </c>
      <c r="X1451">
        <f t="shared" si="71"/>
        <v>1</v>
      </c>
    </row>
    <row r="1452" spans="1:24" ht="15.75" x14ac:dyDescent="0.25">
      <c r="A1452" t="e">
        <f>B1452&amp;" "&amp;C1452</f>
        <v>#VALUE!</v>
      </c>
      <c r="C1452" t="e">
        <f>LEFT(D1452,SEARCH(",",D1452,1)-1)</f>
        <v>#VALUE!</v>
      </c>
      <c r="D1452" s="39" t="s">
        <v>2904</v>
      </c>
      <c r="H1452" s="9"/>
      <c r="J1452" s="35">
        <f>VALUE(COUNTIF(Validation!$A$2:$H$47,D1452))</f>
        <v>0</v>
      </c>
      <c r="K1452" s="361">
        <f>IF(OR(M1452="RFA",M1452="UFA",M1452="",M1452=0),0,M1452)</f>
        <v>0</v>
      </c>
      <c r="L1452" s="361">
        <f>IF(OR(N1452="RFA",N1452="UFA",N1452="",N1452=0),0,N1452)</f>
        <v>0</v>
      </c>
      <c r="M1452" s="358"/>
      <c r="N1452" s="358"/>
      <c r="O1452" s="358"/>
      <c r="P1452" s="358"/>
      <c r="Q1452" s="358"/>
      <c r="R1452" s="358"/>
      <c r="S1452" s="358"/>
      <c r="T1452" s="35">
        <f>COUNTIF(M1452:S1452,"&gt;0")</f>
        <v>0</v>
      </c>
      <c r="V1452">
        <f t="shared" si="69"/>
        <v>46</v>
      </c>
      <c r="W1452" s="35">
        <f t="shared" si="70"/>
        <v>0</v>
      </c>
      <c r="X1452">
        <f t="shared" si="71"/>
        <v>1</v>
      </c>
    </row>
    <row r="1453" spans="1:24" ht="15.75" x14ac:dyDescent="0.25">
      <c r="A1453" t="e">
        <f>B1453&amp;" "&amp;C1453</f>
        <v>#VALUE!</v>
      </c>
      <c r="C1453" t="e">
        <f>LEFT(D1453,SEARCH(",",D1453,1)-1)</f>
        <v>#VALUE!</v>
      </c>
      <c r="D1453" s="39" t="s">
        <v>2904</v>
      </c>
      <c r="H1453" s="9"/>
      <c r="J1453" s="35">
        <f>VALUE(COUNTIF(Validation!$A$2:$H$47,D1453))</f>
        <v>0</v>
      </c>
      <c r="K1453" s="361">
        <f>IF(OR(M1453="RFA",M1453="UFA",M1453="",M1453=0),0,M1453)</f>
        <v>0</v>
      </c>
      <c r="L1453" s="361">
        <f>IF(OR(N1453="RFA",N1453="UFA",N1453="",N1453=0),0,N1453)</f>
        <v>0</v>
      </c>
      <c r="M1453" s="358"/>
      <c r="N1453" s="358"/>
      <c r="O1453" s="358"/>
      <c r="P1453" s="358"/>
      <c r="Q1453" s="358"/>
      <c r="R1453" s="358"/>
      <c r="S1453" s="358"/>
      <c r="T1453" s="35">
        <f>COUNTIF(M1453:S1453,"&gt;0")</f>
        <v>0</v>
      </c>
      <c r="V1453">
        <f t="shared" si="69"/>
        <v>46</v>
      </c>
      <c r="W1453" s="35">
        <f t="shared" si="70"/>
        <v>0</v>
      </c>
      <c r="X1453">
        <f t="shared" si="71"/>
        <v>1</v>
      </c>
    </row>
    <row r="1454" spans="1:24" ht="15.75" x14ac:dyDescent="0.25">
      <c r="A1454" t="e">
        <f>B1454&amp;" "&amp;C1454</f>
        <v>#VALUE!</v>
      </c>
      <c r="C1454" t="e">
        <f>LEFT(D1454,SEARCH(",",D1454,1)-1)</f>
        <v>#VALUE!</v>
      </c>
      <c r="D1454" s="39" t="s">
        <v>2904</v>
      </c>
      <c r="H1454" s="9"/>
      <c r="J1454" s="35">
        <f>VALUE(COUNTIF(Validation!$A$2:$H$47,D1454))</f>
        <v>0</v>
      </c>
      <c r="K1454" s="361">
        <f>IF(OR(M1454="RFA",M1454="UFA",M1454="",M1454=0),0,M1454)</f>
        <v>0</v>
      </c>
      <c r="L1454" s="361">
        <f>IF(OR(N1454="RFA",N1454="UFA",N1454="",N1454=0),0,N1454)</f>
        <v>0</v>
      </c>
      <c r="M1454" s="358"/>
      <c r="N1454" s="358"/>
      <c r="O1454" s="358"/>
      <c r="P1454" s="358"/>
      <c r="Q1454" s="358"/>
      <c r="R1454" s="358"/>
      <c r="S1454" s="358"/>
      <c r="T1454" s="35">
        <f>COUNTIF(M1454:S1454,"&gt;0")</f>
        <v>0</v>
      </c>
      <c r="V1454">
        <f t="shared" si="69"/>
        <v>46</v>
      </c>
      <c r="W1454" s="35">
        <f t="shared" si="70"/>
        <v>0</v>
      </c>
      <c r="X1454">
        <f t="shared" si="71"/>
        <v>1</v>
      </c>
    </row>
    <row r="1455" spans="1:24" ht="15.75" x14ac:dyDescent="0.25">
      <c r="A1455" t="e">
        <f>B1455&amp;" "&amp;C1455</f>
        <v>#VALUE!</v>
      </c>
      <c r="C1455" t="e">
        <f>LEFT(D1455,SEARCH(",",D1455,1)-1)</f>
        <v>#VALUE!</v>
      </c>
      <c r="D1455" s="39" t="s">
        <v>2904</v>
      </c>
      <c r="H1455" s="9"/>
      <c r="J1455" s="35">
        <f>VALUE(COUNTIF(Validation!$A$2:$H$47,D1455))</f>
        <v>0</v>
      </c>
      <c r="K1455" s="361">
        <f>IF(OR(M1455="RFA",M1455="UFA",M1455="",M1455=0),0,M1455)</f>
        <v>0</v>
      </c>
      <c r="L1455" s="361">
        <f>IF(OR(N1455="RFA",N1455="UFA",N1455="",N1455=0),0,N1455)</f>
        <v>0</v>
      </c>
      <c r="M1455" s="358"/>
      <c r="N1455" s="358"/>
      <c r="O1455" s="358"/>
      <c r="P1455" s="358"/>
      <c r="Q1455" s="358"/>
      <c r="R1455" s="358"/>
      <c r="S1455" s="358"/>
      <c r="T1455" s="35">
        <f>COUNTIF(M1455:S1455,"&gt;0")</f>
        <v>0</v>
      </c>
      <c r="V1455">
        <f t="shared" si="69"/>
        <v>46</v>
      </c>
      <c r="W1455" s="35">
        <f t="shared" si="70"/>
        <v>0</v>
      </c>
      <c r="X1455">
        <f t="shared" si="71"/>
        <v>1</v>
      </c>
    </row>
    <row r="1456" spans="1:24" ht="15.75" x14ac:dyDescent="0.25">
      <c r="A1456" t="e">
        <f>B1456&amp;" "&amp;C1456</f>
        <v>#VALUE!</v>
      </c>
      <c r="C1456" t="e">
        <f>LEFT(D1456,SEARCH(",",D1456,1)-1)</f>
        <v>#VALUE!</v>
      </c>
      <c r="D1456" s="39" t="s">
        <v>2904</v>
      </c>
      <c r="G1456" s="9"/>
      <c r="H1456" s="9"/>
      <c r="I1456" s="9"/>
      <c r="J1456" s="35">
        <f>VALUE(COUNTIF(Validation!$A$2:$H$47,D1456))</f>
        <v>0</v>
      </c>
      <c r="K1456" s="361">
        <f>IF(OR(M1456="RFA",M1456="UFA",M1456="",M1456=0),0,M1456)</f>
        <v>0</v>
      </c>
      <c r="L1456" s="361">
        <f>IF(OR(N1456="RFA",N1456="UFA",N1456="",N1456=0),0,N1456)</f>
        <v>0</v>
      </c>
      <c r="M1456" s="358"/>
      <c r="N1456" s="358"/>
      <c r="O1456" s="358"/>
      <c r="P1456" s="358"/>
      <c r="Q1456" s="358"/>
      <c r="R1456" s="358"/>
      <c r="S1456" s="358"/>
      <c r="T1456" s="35">
        <f>COUNTIF(M1456:S1456,"&gt;0")</f>
        <v>0</v>
      </c>
      <c r="V1456">
        <f t="shared" si="69"/>
        <v>46</v>
      </c>
      <c r="W1456" s="35">
        <f t="shared" si="70"/>
        <v>0</v>
      </c>
      <c r="X1456">
        <f t="shared" si="71"/>
        <v>1</v>
      </c>
    </row>
    <row r="1457" spans="1:24" ht="15.75" x14ac:dyDescent="0.25">
      <c r="A1457" t="e">
        <f>B1457&amp;" "&amp;C1457</f>
        <v>#VALUE!</v>
      </c>
      <c r="C1457" t="e">
        <f>LEFT(D1457,SEARCH(",",D1457,1)-1)</f>
        <v>#VALUE!</v>
      </c>
      <c r="D1457" s="39" t="s">
        <v>2904</v>
      </c>
      <c r="H1457" s="9"/>
      <c r="J1457" s="35">
        <f>VALUE(COUNTIF(Validation!$A$2:$H$47,D1457))</f>
        <v>0</v>
      </c>
      <c r="K1457" s="361">
        <f>IF(OR(M1457="RFA",M1457="UFA",M1457="",M1457=0),0,M1457)</f>
        <v>0</v>
      </c>
      <c r="L1457" s="361">
        <f>IF(OR(N1457="RFA",N1457="UFA",N1457="",N1457=0),0,N1457)</f>
        <v>0</v>
      </c>
      <c r="M1457" s="358"/>
      <c r="N1457" s="358"/>
      <c r="O1457" s="358"/>
      <c r="P1457" s="358"/>
      <c r="Q1457" s="358"/>
      <c r="R1457" s="358"/>
      <c r="S1457" s="358"/>
      <c r="T1457" s="35">
        <f>COUNTIF(M1457:S1457,"&gt;0")</f>
        <v>0</v>
      </c>
      <c r="V1457">
        <f t="shared" si="69"/>
        <v>46</v>
      </c>
      <c r="W1457" s="35">
        <f t="shared" si="70"/>
        <v>0</v>
      </c>
      <c r="X1457">
        <f t="shared" si="71"/>
        <v>1</v>
      </c>
    </row>
    <row r="1458" spans="1:24" ht="15.75" x14ac:dyDescent="0.25">
      <c r="A1458" t="e">
        <f>B1458&amp;" "&amp;C1458</f>
        <v>#VALUE!</v>
      </c>
      <c r="C1458" t="e">
        <f>LEFT(D1458,SEARCH(",",D1458,1)-1)</f>
        <v>#VALUE!</v>
      </c>
      <c r="D1458" s="39" t="s">
        <v>2904</v>
      </c>
      <c r="H1458" s="9"/>
      <c r="J1458" s="35">
        <f>VALUE(COUNTIF(Validation!$A$2:$H$47,D1458))</f>
        <v>0</v>
      </c>
      <c r="K1458" s="361">
        <f>IF(OR(M1458="RFA",M1458="UFA",M1458="",M1458=0),0,M1458)</f>
        <v>0</v>
      </c>
      <c r="L1458" s="361">
        <f>IF(OR(N1458="RFA",N1458="UFA",N1458="",N1458=0),0,N1458)</f>
        <v>0</v>
      </c>
      <c r="M1458" s="358"/>
      <c r="N1458" s="358"/>
      <c r="O1458" s="358"/>
      <c r="P1458" s="358"/>
      <c r="Q1458" s="358"/>
      <c r="R1458" s="358"/>
      <c r="S1458" s="358"/>
      <c r="T1458" s="35">
        <f>COUNTIF(M1458:S1458,"&gt;0")</f>
        <v>0</v>
      </c>
      <c r="V1458">
        <f t="shared" si="69"/>
        <v>46</v>
      </c>
      <c r="W1458" s="35">
        <f t="shared" si="70"/>
        <v>0</v>
      </c>
      <c r="X1458">
        <f t="shared" si="71"/>
        <v>1</v>
      </c>
    </row>
    <row r="1459" spans="1:24" ht="15.75" x14ac:dyDescent="0.25">
      <c r="A1459" t="e">
        <f>B1459&amp;" "&amp;C1459</f>
        <v>#VALUE!</v>
      </c>
      <c r="C1459" t="e">
        <f>LEFT(D1459,SEARCH(",",D1459,1)-1)</f>
        <v>#VALUE!</v>
      </c>
      <c r="D1459" s="39" t="s">
        <v>2904</v>
      </c>
      <c r="J1459" s="35">
        <f>VALUE(COUNTIF(Validation!$A$2:$H$47,D1459))</f>
        <v>0</v>
      </c>
      <c r="K1459" s="361">
        <f>IF(OR(M1459="RFA",M1459="UFA",M1459="",M1459=0),0,M1459)</f>
        <v>0</v>
      </c>
      <c r="L1459" s="361">
        <f>IF(OR(N1459="RFA",N1459="UFA",N1459="",N1459=0),0,N1459)</f>
        <v>0</v>
      </c>
      <c r="M1459" s="358"/>
      <c r="N1459" s="358"/>
      <c r="O1459" s="358"/>
      <c r="P1459" s="358"/>
      <c r="Q1459" s="358"/>
      <c r="R1459" s="358"/>
      <c r="S1459" s="358"/>
      <c r="T1459" s="35">
        <f>COUNTIF(M1459:S1459,"&gt;0")</f>
        <v>0</v>
      </c>
      <c r="V1459">
        <f t="shared" si="69"/>
        <v>46</v>
      </c>
      <c r="W1459" s="35">
        <f t="shared" si="70"/>
        <v>0</v>
      </c>
      <c r="X1459">
        <f t="shared" si="71"/>
        <v>1</v>
      </c>
    </row>
    <row r="1460" spans="1:24" ht="15.75" x14ac:dyDescent="0.25">
      <c r="A1460" t="e">
        <f>B1460&amp;" "&amp;C1460</f>
        <v>#VALUE!</v>
      </c>
      <c r="C1460" t="e">
        <f>LEFT(D1460,SEARCH(",",D1460,1)-1)</f>
        <v>#VALUE!</v>
      </c>
      <c r="D1460" s="39" t="s">
        <v>2904</v>
      </c>
      <c r="H1460" s="9"/>
      <c r="J1460" s="35">
        <f>VALUE(COUNTIF(Validation!$A$2:$H$47,D1460))</f>
        <v>0</v>
      </c>
      <c r="K1460" s="361">
        <f>IF(OR(M1460="RFA",M1460="UFA",M1460="",M1460=0),0,M1460)</f>
        <v>0</v>
      </c>
      <c r="L1460" s="361">
        <f>IF(OR(N1460="RFA",N1460="UFA",N1460="",N1460=0),0,N1460)</f>
        <v>0</v>
      </c>
      <c r="M1460" s="358"/>
      <c r="N1460" s="358"/>
      <c r="O1460" s="358"/>
      <c r="P1460" s="358"/>
      <c r="Q1460" s="358"/>
      <c r="R1460" s="358"/>
      <c r="S1460" s="358"/>
      <c r="T1460" s="35">
        <f>COUNTIF(M1460:S1460,"&gt;0")</f>
        <v>0</v>
      </c>
      <c r="V1460">
        <f t="shared" si="69"/>
        <v>46</v>
      </c>
      <c r="W1460" s="35">
        <f t="shared" si="70"/>
        <v>0</v>
      </c>
      <c r="X1460">
        <f t="shared" si="71"/>
        <v>1</v>
      </c>
    </row>
    <row r="1461" spans="1:24" ht="15.75" x14ac:dyDescent="0.25">
      <c r="A1461" t="e">
        <f>B1461&amp;" "&amp;C1461</f>
        <v>#VALUE!</v>
      </c>
      <c r="C1461" t="e">
        <f>LEFT(D1461,SEARCH(",",D1461,1)-1)</f>
        <v>#VALUE!</v>
      </c>
      <c r="D1461" s="39" t="s">
        <v>2904</v>
      </c>
      <c r="H1461" s="9"/>
      <c r="J1461" s="35">
        <f>VALUE(COUNTIF(Validation!$A$2:$H$47,D1461))</f>
        <v>0</v>
      </c>
      <c r="K1461" s="361">
        <f>IF(OR(M1461="RFA",M1461="UFA",M1461="",M1461=0),0,M1461)</f>
        <v>0</v>
      </c>
      <c r="L1461" s="361">
        <f>IF(OR(N1461="RFA",N1461="UFA",N1461="",N1461=0),0,N1461)</f>
        <v>0</v>
      </c>
      <c r="M1461" s="358"/>
      <c r="N1461" s="358"/>
      <c r="O1461" s="358"/>
      <c r="P1461" s="358"/>
      <c r="Q1461" s="358"/>
      <c r="R1461" s="358"/>
      <c r="S1461" s="358"/>
      <c r="T1461" s="35">
        <f>COUNTIF(M1461:S1461,"&gt;0")</f>
        <v>0</v>
      </c>
      <c r="V1461">
        <f t="shared" si="69"/>
        <v>46</v>
      </c>
      <c r="W1461" s="35">
        <f t="shared" si="70"/>
        <v>0</v>
      </c>
      <c r="X1461">
        <f t="shared" si="71"/>
        <v>1</v>
      </c>
    </row>
    <row r="1462" spans="1:24" ht="15.75" x14ac:dyDescent="0.25">
      <c r="A1462" t="e">
        <f>B1462&amp;" "&amp;C1462</f>
        <v>#VALUE!</v>
      </c>
      <c r="C1462" t="e">
        <f>LEFT(D1462,SEARCH(",",D1462,1)-1)</f>
        <v>#VALUE!</v>
      </c>
      <c r="D1462" s="39" t="s">
        <v>2904</v>
      </c>
      <c r="J1462" s="35">
        <f>VALUE(COUNTIF(Validation!$A$2:$H$47,D1462))</f>
        <v>0</v>
      </c>
      <c r="K1462" s="361">
        <f>IF(OR(M1462="RFA",M1462="UFA",M1462="",M1462=0),0,M1462)</f>
        <v>0</v>
      </c>
      <c r="L1462" s="361">
        <f>IF(OR(N1462="RFA",N1462="UFA",N1462="",N1462=0),0,N1462)</f>
        <v>0</v>
      </c>
      <c r="M1462" s="358"/>
      <c r="N1462" s="358"/>
      <c r="O1462" s="358"/>
      <c r="P1462" s="358"/>
      <c r="Q1462" s="358"/>
      <c r="R1462" s="358"/>
      <c r="S1462" s="358"/>
      <c r="T1462" s="35">
        <f>COUNTIF(M1462:S1462,"&gt;0")</f>
        <v>0</v>
      </c>
      <c r="V1462">
        <f t="shared" si="69"/>
        <v>46</v>
      </c>
      <c r="W1462" s="35">
        <f t="shared" si="70"/>
        <v>0</v>
      </c>
      <c r="X1462">
        <f t="shared" si="71"/>
        <v>1</v>
      </c>
    </row>
    <row r="1463" spans="1:24" ht="15.75" x14ac:dyDescent="0.25">
      <c r="A1463" t="e">
        <f>B1463&amp;" "&amp;C1463</f>
        <v>#VALUE!</v>
      </c>
      <c r="C1463" t="e">
        <f>LEFT(D1463,SEARCH(",",D1463,1)-1)</f>
        <v>#VALUE!</v>
      </c>
      <c r="D1463" s="39" t="s">
        <v>2904</v>
      </c>
      <c r="G1463" s="35"/>
      <c r="J1463" s="35">
        <f>VALUE(COUNTIF(Validation!$A$2:$H$47,D1463))</f>
        <v>0</v>
      </c>
      <c r="K1463" s="361">
        <f>IF(OR(M1463="RFA",M1463="UFA",M1463="",M1463=0),0,M1463)</f>
        <v>0</v>
      </c>
      <c r="L1463" s="361">
        <f>IF(OR(N1463="RFA",N1463="UFA",N1463="",N1463=0),0,N1463)</f>
        <v>0</v>
      </c>
      <c r="M1463" s="358"/>
      <c r="N1463" s="358"/>
      <c r="O1463" s="358"/>
      <c r="P1463" s="358"/>
      <c r="Q1463" s="358"/>
      <c r="R1463" s="358"/>
      <c r="S1463" s="358"/>
      <c r="T1463" s="35">
        <f>COUNTIF(M1463:S1463,"&gt;0")</f>
        <v>0</v>
      </c>
      <c r="V1463">
        <f t="shared" si="69"/>
        <v>46</v>
      </c>
      <c r="W1463" s="35">
        <f t="shared" si="70"/>
        <v>0</v>
      </c>
      <c r="X1463">
        <f t="shared" si="71"/>
        <v>1</v>
      </c>
    </row>
    <row r="1464" spans="1:24" ht="15.75" x14ac:dyDescent="0.25">
      <c r="A1464" t="e">
        <f>B1464&amp;" "&amp;C1464</f>
        <v>#VALUE!</v>
      </c>
      <c r="C1464" t="e">
        <f>LEFT(D1464,SEARCH(",",D1464,1)-1)</f>
        <v>#VALUE!</v>
      </c>
      <c r="D1464" s="39" t="s">
        <v>2904</v>
      </c>
      <c r="E1464" s="35"/>
      <c r="G1464" s="35"/>
      <c r="J1464" s="35">
        <f>VALUE(COUNTIF(Validation!$A$2:$H$47,D1464))</f>
        <v>0</v>
      </c>
      <c r="K1464" s="361">
        <f>IF(OR(M1464="RFA",M1464="UFA",M1464="",M1464=0),0,M1464)</f>
        <v>0</v>
      </c>
      <c r="L1464" s="361">
        <f>IF(OR(N1464="RFA",N1464="UFA",N1464="",N1464=0),0,N1464)</f>
        <v>0</v>
      </c>
      <c r="M1464" s="358"/>
      <c r="N1464" s="358"/>
      <c r="O1464" s="358"/>
      <c r="P1464" s="358"/>
      <c r="Q1464" s="358"/>
      <c r="R1464" s="358"/>
      <c r="S1464" s="358"/>
      <c r="T1464" s="35">
        <f>COUNTIF(M1464:S1464,"&gt;0")</f>
        <v>0</v>
      </c>
      <c r="V1464">
        <f t="shared" si="69"/>
        <v>46</v>
      </c>
      <c r="W1464" s="35">
        <f t="shared" si="70"/>
        <v>0</v>
      </c>
      <c r="X1464">
        <f t="shared" si="71"/>
        <v>1</v>
      </c>
    </row>
    <row r="1465" spans="1:24" ht="15.75" x14ac:dyDescent="0.25">
      <c r="A1465" t="e">
        <f>B1465&amp;" "&amp;C1465</f>
        <v>#VALUE!</v>
      </c>
      <c r="C1465" t="e">
        <f>LEFT(D1465,SEARCH(",",D1465,1)-1)</f>
        <v>#VALUE!</v>
      </c>
      <c r="D1465" s="39" t="s">
        <v>2904</v>
      </c>
      <c r="G1465" s="35"/>
      <c r="J1465" s="35">
        <f>VALUE(COUNTIF(Validation!$A$2:$H$47,D1465))</f>
        <v>0</v>
      </c>
      <c r="K1465" s="361">
        <f>IF(OR(M1465="RFA",M1465="UFA",M1465="",M1465=0),0,M1465)</f>
        <v>0</v>
      </c>
      <c r="L1465" s="361">
        <f>IF(OR(N1465="RFA",N1465="UFA",N1465="",N1465=0),0,N1465)</f>
        <v>0</v>
      </c>
      <c r="M1465" s="358"/>
      <c r="N1465" s="358"/>
      <c r="O1465" s="358"/>
      <c r="P1465" s="358"/>
      <c r="Q1465" s="358"/>
      <c r="R1465" s="358"/>
      <c r="S1465" s="358"/>
      <c r="T1465" s="35">
        <f>COUNTIF(M1465:S1465,"&gt;0")</f>
        <v>0</v>
      </c>
      <c r="V1465">
        <f t="shared" si="69"/>
        <v>46</v>
      </c>
      <c r="W1465" s="35">
        <f t="shared" si="70"/>
        <v>0</v>
      </c>
      <c r="X1465">
        <f t="shared" si="71"/>
        <v>1</v>
      </c>
    </row>
    <row r="1466" spans="1:24" ht="15.75" x14ac:dyDescent="0.25">
      <c r="A1466" t="e">
        <f>B1466&amp;" "&amp;C1466</f>
        <v>#VALUE!</v>
      </c>
      <c r="C1466" t="e">
        <f>LEFT(D1466,SEARCH(",",D1466,1)-1)</f>
        <v>#VALUE!</v>
      </c>
      <c r="D1466" s="39" t="s">
        <v>2904</v>
      </c>
      <c r="G1466" s="35"/>
      <c r="J1466" s="35">
        <f>VALUE(COUNTIF(Validation!$A$2:$H$47,D1466))</f>
        <v>0</v>
      </c>
      <c r="K1466" s="361">
        <f>IF(OR(M1466="RFA",M1466="UFA",M1466="",M1466=0),0,M1466)</f>
        <v>0</v>
      </c>
      <c r="L1466" s="361">
        <f>IF(OR(N1466="RFA",N1466="UFA",N1466="",N1466=0),0,N1466)</f>
        <v>0</v>
      </c>
      <c r="M1466" s="358"/>
      <c r="N1466" s="358"/>
      <c r="O1466" s="358"/>
      <c r="P1466" s="358"/>
      <c r="Q1466" s="358"/>
      <c r="R1466" s="358"/>
      <c r="S1466" s="358"/>
      <c r="T1466" s="35">
        <f>COUNTIF(M1466:S1466,"&gt;0")</f>
        <v>0</v>
      </c>
      <c r="V1466">
        <f t="shared" si="69"/>
        <v>46</v>
      </c>
      <c r="W1466" s="35">
        <f t="shared" si="70"/>
        <v>0</v>
      </c>
      <c r="X1466">
        <f t="shared" si="71"/>
        <v>1</v>
      </c>
    </row>
    <row r="1467" spans="1:24" ht="15.75" x14ac:dyDescent="0.25">
      <c r="A1467" t="e">
        <f>B1467&amp;" "&amp;C1467</f>
        <v>#VALUE!</v>
      </c>
      <c r="C1467" t="e">
        <f>LEFT(D1467,SEARCH(",",D1467,1)-1)</f>
        <v>#VALUE!</v>
      </c>
      <c r="D1467" s="39" t="s">
        <v>2904</v>
      </c>
      <c r="G1467" s="35"/>
      <c r="J1467" s="35">
        <f>VALUE(COUNTIF(Validation!$A$2:$H$47,D1467))</f>
        <v>0</v>
      </c>
      <c r="K1467" s="361">
        <f>IF(OR(M1467="RFA",M1467="UFA",M1467="",M1467=0),0,M1467)</f>
        <v>0</v>
      </c>
      <c r="L1467" s="361">
        <f>IF(OR(N1467="RFA",N1467="UFA",N1467="",N1467=0),0,N1467)</f>
        <v>0</v>
      </c>
      <c r="M1467" s="358"/>
      <c r="N1467" s="358"/>
      <c r="O1467" s="358"/>
      <c r="P1467" s="358"/>
      <c r="Q1467" s="358"/>
      <c r="R1467" s="358"/>
      <c r="S1467" s="358"/>
      <c r="T1467" s="35">
        <f>COUNTIF(M1467:S1467,"&gt;0")</f>
        <v>0</v>
      </c>
      <c r="V1467">
        <f t="shared" si="69"/>
        <v>46</v>
      </c>
      <c r="W1467" s="35">
        <f t="shared" si="70"/>
        <v>0</v>
      </c>
      <c r="X1467">
        <f t="shared" si="71"/>
        <v>1</v>
      </c>
    </row>
    <row r="1468" spans="1:24" ht="15.75" x14ac:dyDescent="0.25">
      <c r="A1468" t="e">
        <f>B1468&amp;" "&amp;C1468</f>
        <v>#VALUE!</v>
      </c>
      <c r="C1468" t="e">
        <f>LEFT(D1468,SEARCH(",",D1468,1)-1)</f>
        <v>#VALUE!</v>
      </c>
      <c r="D1468" s="39" t="s">
        <v>2904</v>
      </c>
      <c r="G1468" s="35"/>
      <c r="J1468" s="35">
        <f>VALUE(COUNTIF(Validation!$A$2:$H$47,D1468))</f>
        <v>0</v>
      </c>
      <c r="K1468" s="361">
        <f>IF(OR(M1468="RFA",M1468="UFA",M1468="",M1468=0),0,M1468)</f>
        <v>0</v>
      </c>
      <c r="L1468" s="361">
        <f>IF(OR(N1468="RFA",N1468="UFA",N1468="",N1468=0),0,N1468)</f>
        <v>0</v>
      </c>
      <c r="M1468" s="358"/>
      <c r="N1468" s="358"/>
      <c r="O1468" s="358"/>
      <c r="P1468" s="358"/>
      <c r="Q1468" s="358"/>
      <c r="R1468" s="358"/>
      <c r="S1468" s="358"/>
      <c r="T1468" s="35">
        <f>COUNTIF(M1468:S1468,"&gt;0")</f>
        <v>0</v>
      </c>
      <c r="V1468">
        <f t="shared" si="69"/>
        <v>46</v>
      </c>
      <c r="W1468" s="35">
        <f t="shared" si="70"/>
        <v>0</v>
      </c>
      <c r="X1468">
        <f t="shared" si="71"/>
        <v>1</v>
      </c>
    </row>
    <row r="1469" spans="1:24" ht="15.75" x14ac:dyDescent="0.25">
      <c r="A1469" t="e">
        <f>B1469&amp;" "&amp;C1469</f>
        <v>#VALUE!</v>
      </c>
      <c r="C1469" t="e">
        <f>LEFT(D1469,SEARCH(",",D1469,1)-1)</f>
        <v>#VALUE!</v>
      </c>
      <c r="D1469" s="39" t="s">
        <v>2904</v>
      </c>
      <c r="G1469" s="35"/>
      <c r="J1469" s="35">
        <f>VALUE(COUNTIF(Validation!$A$2:$H$47,D1469))</f>
        <v>0</v>
      </c>
      <c r="K1469" s="361">
        <f>IF(OR(M1469="RFA",M1469="UFA",M1469="",M1469=0),0,M1469)</f>
        <v>0</v>
      </c>
      <c r="L1469" s="361">
        <f>IF(OR(N1469="RFA",N1469="UFA",N1469="",N1469=0),0,N1469)</f>
        <v>0</v>
      </c>
      <c r="M1469" s="358"/>
      <c r="N1469" s="358"/>
      <c r="O1469" s="358"/>
      <c r="P1469" s="358"/>
      <c r="Q1469" s="358"/>
      <c r="R1469" s="358"/>
      <c r="S1469" s="358"/>
      <c r="T1469" s="35">
        <f>COUNTIF(M1469:S1469,"&gt;0")</f>
        <v>0</v>
      </c>
      <c r="V1469">
        <f t="shared" si="69"/>
        <v>46</v>
      </c>
      <c r="W1469" s="35">
        <f t="shared" si="70"/>
        <v>0</v>
      </c>
      <c r="X1469">
        <f t="shared" si="71"/>
        <v>1</v>
      </c>
    </row>
    <row r="1470" spans="1:24" ht="15.75" x14ac:dyDescent="0.25">
      <c r="A1470" t="e">
        <f>B1470&amp;" "&amp;C1470</f>
        <v>#VALUE!</v>
      </c>
      <c r="C1470" t="e">
        <f>LEFT(D1470,SEARCH(",",D1470,1)-1)</f>
        <v>#VALUE!</v>
      </c>
      <c r="D1470" s="39" t="s">
        <v>2904</v>
      </c>
      <c r="G1470" s="35"/>
      <c r="J1470" s="35">
        <f>VALUE(COUNTIF(Validation!$A$2:$H$47,D1470))</f>
        <v>0</v>
      </c>
      <c r="K1470" s="361">
        <f>IF(OR(M1470="RFA",M1470="UFA",M1470="",M1470=0),0,M1470)</f>
        <v>0</v>
      </c>
      <c r="L1470" s="361">
        <f>IF(OR(N1470="RFA",N1470="UFA",N1470="",N1470=0),0,N1470)</f>
        <v>0</v>
      </c>
      <c r="M1470" s="358"/>
      <c r="N1470" s="358"/>
      <c r="O1470" s="358"/>
      <c r="P1470" s="358"/>
      <c r="Q1470" s="358"/>
      <c r="R1470" s="358"/>
      <c r="S1470" s="358"/>
      <c r="T1470" s="35">
        <f>COUNTIF(M1470:S1470,"&gt;0")</f>
        <v>0</v>
      </c>
      <c r="V1470">
        <f t="shared" si="69"/>
        <v>46</v>
      </c>
      <c r="W1470" s="35">
        <f t="shared" si="70"/>
        <v>0</v>
      </c>
      <c r="X1470">
        <f t="shared" si="71"/>
        <v>1</v>
      </c>
    </row>
    <row r="1471" spans="1:24" ht="15.75" x14ac:dyDescent="0.25">
      <c r="A1471" t="e">
        <f>B1471&amp;" "&amp;C1471</f>
        <v>#VALUE!</v>
      </c>
      <c r="C1471" t="e">
        <f>LEFT(D1471,SEARCH(",",D1471,1)-1)</f>
        <v>#VALUE!</v>
      </c>
      <c r="D1471" s="39" t="s">
        <v>2904</v>
      </c>
      <c r="G1471" s="35"/>
      <c r="J1471" s="35">
        <f>VALUE(COUNTIF(Validation!$A$2:$H$47,D1471))</f>
        <v>0</v>
      </c>
      <c r="K1471" s="361">
        <f>IF(OR(M1471="RFA",M1471="UFA",M1471="",M1471=0),0,M1471)</f>
        <v>0</v>
      </c>
      <c r="L1471" s="361">
        <f>IF(OR(N1471="RFA",N1471="UFA",N1471="",N1471=0),0,N1471)</f>
        <v>0</v>
      </c>
      <c r="M1471" s="358"/>
      <c r="N1471" s="358"/>
      <c r="O1471" s="358"/>
      <c r="P1471" s="358"/>
      <c r="Q1471" s="358"/>
      <c r="R1471" s="358"/>
      <c r="S1471" s="358"/>
      <c r="T1471" s="35">
        <f>COUNTIF(M1471:S1471,"&gt;0")</f>
        <v>0</v>
      </c>
      <c r="V1471">
        <f t="shared" ref="V1471:V1498" si="72">COUNTIF($D$3:$D$1490,D1471)</f>
        <v>46</v>
      </c>
      <c r="W1471" s="35">
        <f t="shared" ref="W1471:W1498" si="73">IF(LEFT(F1471,3)="ELC",1,0)</f>
        <v>0</v>
      </c>
      <c r="X1471">
        <f t="shared" ref="X1471:X1498" si="74">IF(K1471=L1471,1,0)</f>
        <v>1</v>
      </c>
    </row>
    <row r="1472" spans="1:24" ht="15.75" x14ac:dyDescent="0.25">
      <c r="A1472" t="e">
        <f>B1472&amp;" "&amp;C1472</f>
        <v>#VALUE!</v>
      </c>
      <c r="C1472" t="e">
        <f>LEFT(D1472,SEARCH(",",D1472,1)-1)</f>
        <v>#VALUE!</v>
      </c>
      <c r="D1472" s="39" t="s">
        <v>2904</v>
      </c>
      <c r="G1472" s="35"/>
      <c r="J1472" s="35">
        <f>VALUE(COUNTIF(Validation!$A$2:$H$47,D1472))</f>
        <v>0</v>
      </c>
      <c r="K1472" s="361">
        <f>IF(OR(M1472="RFA",M1472="UFA",M1472="",M1472=0),0,M1472)</f>
        <v>0</v>
      </c>
      <c r="L1472" s="361">
        <f>IF(OR(N1472="RFA",N1472="UFA",N1472="",N1472=0),0,N1472)</f>
        <v>0</v>
      </c>
      <c r="M1472" s="358"/>
      <c r="N1472" s="358"/>
      <c r="O1472" s="358"/>
      <c r="P1472" s="358"/>
      <c r="Q1472" s="358"/>
      <c r="R1472" s="358"/>
      <c r="S1472" s="358"/>
      <c r="T1472" s="35">
        <f>COUNTIF(M1472:S1472,"&gt;0")</f>
        <v>0</v>
      </c>
      <c r="V1472">
        <f t="shared" si="72"/>
        <v>46</v>
      </c>
      <c r="W1472" s="35">
        <f t="shared" si="73"/>
        <v>0</v>
      </c>
      <c r="X1472">
        <f t="shared" si="74"/>
        <v>1</v>
      </c>
    </row>
    <row r="1473" spans="1:24" ht="15.75" x14ac:dyDescent="0.25">
      <c r="A1473" t="e">
        <f>B1473&amp;" "&amp;C1473</f>
        <v>#VALUE!</v>
      </c>
      <c r="C1473" t="e">
        <f>LEFT(D1473,SEARCH(",",D1473,1)-1)</f>
        <v>#VALUE!</v>
      </c>
      <c r="D1473" s="39" t="s">
        <v>2904</v>
      </c>
      <c r="G1473" s="35"/>
      <c r="J1473" s="35">
        <f>VALUE(COUNTIF(Validation!$A$2:$H$47,D1473))</f>
        <v>0</v>
      </c>
      <c r="K1473" s="361">
        <f>IF(OR(M1473="RFA",M1473="UFA",M1473="",M1473=0),0,M1473)</f>
        <v>0</v>
      </c>
      <c r="L1473" s="361">
        <f>IF(OR(N1473="RFA",N1473="UFA",N1473="",N1473=0),0,N1473)</f>
        <v>0</v>
      </c>
      <c r="M1473" s="358"/>
      <c r="N1473" s="358"/>
      <c r="O1473" s="358"/>
      <c r="P1473" s="358"/>
      <c r="Q1473" s="358"/>
      <c r="R1473" s="358"/>
      <c r="S1473" s="358"/>
      <c r="T1473" s="35">
        <f>COUNTIF(M1473:S1473,"&gt;0")</f>
        <v>0</v>
      </c>
      <c r="V1473">
        <f t="shared" si="72"/>
        <v>46</v>
      </c>
      <c r="W1473" s="35">
        <f t="shared" si="73"/>
        <v>0</v>
      </c>
      <c r="X1473">
        <f t="shared" si="74"/>
        <v>1</v>
      </c>
    </row>
    <row r="1474" spans="1:24" ht="15.75" x14ac:dyDescent="0.25">
      <c r="A1474" t="e">
        <f>B1474&amp;" "&amp;C1474</f>
        <v>#VALUE!</v>
      </c>
      <c r="C1474" t="e">
        <f>LEFT(D1474,SEARCH(",",D1474,1)-1)</f>
        <v>#VALUE!</v>
      </c>
      <c r="D1474" s="39" t="s">
        <v>2904</v>
      </c>
      <c r="G1474" s="35"/>
      <c r="J1474" s="35">
        <f>VALUE(COUNTIF(Validation!$A$2:$H$47,D1474))</f>
        <v>0</v>
      </c>
      <c r="K1474" s="361">
        <f>IF(OR(M1474="RFA",M1474="UFA",M1474="",M1474=0),0,M1474)</f>
        <v>0</v>
      </c>
      <c r="L1474" s="361">
        <f>IF(OR(N1474="RFA",N1474="UFA",N1474="",N1474=0),0,N1474)</f>
        <v>0</v>
      </c>
      <c r="M1474" s="358"/>
      <c r="N1474" s="358"/>
      <c r="O1474" s="358"/>
      <c r="P1474" s="358"/>
      <c r="Q1474" s="358"/>
      <c r="R1474" s="358"/>
      <c r="S1474" s="358"/>
      <c r="T1474" s="35">
        <f>COUNTIF(M1474:S1474,"&gt;0")</f>
        <v>0</v>
      </c>
      <c r="V1474">
        <f t="shared" si="72"/>
        <v>46</v>
      </c>
      <c r="W1474" s="35">
        <f t="shared" si="73"/>
        <v>0</v>
      </c>
      <c r="X1474">
        <f t="shared" si="74"/>
        <v>1</v>
      </c>
    </row>
    <row r="1475" spans="1:24" ht="15.75" x14ac:dyDescent="0.25">
      <c r="A1475" t="e">
        <f>B1475&amp;" "&amp;C1475</f>
        <v>#VALUE!</v>
      </c>
      <c r="C1475" t="e">
        <f>LEFT(D1475,SEARCH(",",D1475,1)-1)</f>
        <v>#VALUE!</v>
      </c>
      <c r="D1475" s="39" t="s">
        <v>2904</v>
      </c>
      <c r="G1475" s="35"/>
      <c r="J1475" s="35">
        <f>VALUE(COUNTIF(Validation!$A$2:$H$47,D1475))</f>
        <v>0</v>
      </c>
      <c r="K1475" s="361">
        <f>IF(OR(M1475="RFA",M1475="UFA",M1475="",M1475=0),0,M1475)</f>
        <v>0</v>
      </c>
      <c r="L1475" s="361">
        <f>IF(OR(N1475="RFA",N1475="UFA",N1475="",N1475=0),0,N1475)</f>
        <v>0</v>
      </c>
      <c r="M1475" s="358"/>
      <c r="N1475" s="358"/>
      <c r="O1475" s="358"/>
      <c r="P1475" s="358"/>
      <c r="Q1475" s="358"/>
      <c r="R1475" s="358"/>
      <c r="S1475" s="358"/>
      <c r="T1475" s="35">
        <f>COUNTIF(M1475:S1475,"&gt;0")</f>
        <v>0</v>
      </c>
      <c r="V1475">
        <f t="shared" si="72"/>
        <v>46</v>
      </c>
      <c r="W1475" s="35">
        <f t="shared" si="73"/>
        <v>0</v>
      </c>
      <c r="X1475">
        <f t="shared" si="74"/>
        <v>1</v>
      </c>
    </row>
    <row r="1476" spans="1:24" ht="15.75" x14ac:dyDescent="0.25">
      <c r="A1476" t="e">
        <f>B1476&amp;" "&amp;C1476</f>
        <v>#VALUE!</v>
      </c>
      <c r="C1476" t="e">
        <f>LEFT(D1476,SEARCH(",",D1476,1)-1)</f>
        <v>#VALUE!</v>
      </c>
      <c r="D1476" s="39" t="s">
        <v>2904</v>
      </c>
      <c r="G1476" s="35"/>
      <c r="J1476" s="35">
        <f>VALUE(COUNTIF(Validation!$A$2:$H$47,D1476))</f>
        <v>0</v>
      </c>
      <c r="K1476" s="361">
        <f>IF(OR(M1476="RFA",M1476="UFA",M1476="",M1476=0),0,M1476)</f>
        <v>0</v>
      </c>
      <c r="L1476" s="361">
        <f>IF(OR(N1476="RFA",N1476="UFA",N1476="",N1476=0),0,N1476)</f>
        <v>0</v>
      </c>
      <c r="M1476" s="358"/>
      <c r="N1476" s="358"/>
      <c r="O1476" s="358"/>
      <c r="P1476" s="358"/>
      <c r="Q1476" s="358"/>
      <c r="R1476" s="358"/>
      <c r="S1476" s="358"/>
      <c r="T1476" s="35">
        <f>COUNTIF(M1476:S1476,"&gt;0")</f>
        <v>0</v>
      </c>
      <c r="V1476">
        <f t="shared" si="72"/>
        <v>46</v>
      </c>
      <c r="W1476" s="35">
        <f t="shared" si="73"/>
        <v>0</v>
      </c>
      <c r="X1476">
        <f t="shared" si="74"/>
        <v>1</v>
      </c>
    </row>
    <row r="1477" spans="1:24" ht="15.75" x14ac:dyDescent="0.25">
      <c r="A1477" t="e">
        <f>B1477&amp;" "&amp;C1477</f>
        <v>#VALUE!</v>
      </c>
      <c r="C1477" t="e">
        <f>LEFT(D1477,SEARCH(",",D1477,1)-1)</f>
        <v>#VALUE!</v>
      </c>
      <c r="D1477" s="39" t="s">
        <v>2904</v>
      </c>
      <c r="G1477" s="35"/>
      <c r="J1477" s="35">
        <f>VALUE(COUNTIF(Validation!$A$2:$H$47,D1477))</f>
        <v>0</v>
      </c>
      <c r="K1477" s="361">
        <f>IF(OR(M1477="RFA",M1477="UFA",M1477="",M1477=0),0,M1477)</f>
        <v>0</v>
      </c>
      <c r="L1477" s="361">
        <f>IF(OR(N1477="RFA",N1477="UFA",N1477="",N1477=0),0,N1477)</f>
        <v>0</v>
      </c>
      <c r="M1477" s="358"/>
      <c r="N1477" s="358"/>
      <c r="O1477" s="358"/>
      <c r="P1477" s="358"/>
      <c r="Q1477" s="358"/>
      <c r="R1477" s="358"/>
      <c r="S1477" s="358"/>
      <c r="T1477" s="35">
        <f>COUNTIF(M1477:S1477,"&gt;0")</f>
        <v>0</v>
      </c>
      <c r="V1477">
        <f t="shared" si="72"/>
        <v>46</v>
      </c>
      <c r="W1477" s="35">
        <f t="shared" si="73"/>
        <v>0</v>
      </c>
      <c r="X1477">
        <f t="shared" si="74"/>
        <v>1</v>
      </c>
    </row>
    <row r="1478" spans="1:24" ht="15.75" x14ac:dyDescent="0.25">
      <c r="A1478" t="e">
        <f>B1478&amp;" "&amp;C1478</f>
        <v>#VALUE!</v>
      </c>
      <c r="C1478" t="e">
        <f>LEFT(D1478,SEARCH(",",D1478,1)-1)</f>
        <v>#VALUE!</v>
      </c>
      <c r="D1478" s="39" t="s">
        <v>2904</v>
      </c>
      <c r="G1478" s="35"/>
      <c r="J1478" s="35">
        <f>VALUE(COUNTIF(Validation!$A$2:$H$47,D1478))</f>
        <v>0</v>
      </c>
      <c r="K1478" s="361">
        <f>IF(OR(M1478="RFA",M1478="UFA",M1478="",M1478=0),0,M1478)</f>
        <v>0</v>
      </c>
      <c r="L1478" s="361">
        <f>IF(OR(N1478="RFA",N1478="UFA",N1478="",N1478=0),0,N1478)</f>
        <v>0</v>
      </c>
      <c r="M1478" s="358"/>
      <c r="N1478" s="358"/>
      <c r="O1478" s="358"/>
      <c r="P1478" s="358"/>
      <c r="Q1478" s="358"/>
      <c r="R1478" s="358"/>
      <c r="S1478" s="358"/>
      <c r="T1478" s="35">
        <f>COUNTIF(M1478:S1478,"&gt;0")</f>
        <v>0</v>
      </c>
      <c r="V1478">
        <f t="shared" si="72"/>
        <v>46</v>
      </c>
      <c r="W1478" s="35">
        <f t="shared" si="73"/>
        <v>0</v>
      </c>
      <c r="X1478">
        <f t="shared" si="74"/>
        <v>1</v>
      </c>
    </row>
    <row r="1479" spans="1:24" ht="15.75" x14ac:dyDescent="0.25">
      <c r="A1479" t="e">
        <f>B1479&amp;" "&amp;C1479</f>
        <v>#VALUE!</v>
      </c>
      <c r="C1479" t="e">
        <f>LEFT(D1479,SEARCH(",",D1479,1)-1)</f>
        <v>#VALUE!</v>
      </c>
      <c r="D1479" s="39" t="s">
        <v>2904</v>
      </c>
      <c r="G1479" s="35"/>
      <c r="J1479" s="35">
        <f>VALUE(COUNTIF(Validation!$A$2:$H$47,D1479))</f>
        <v>0</v>
      </c>
      <c r="K1479" s="361">
        <f>IF(OR(M1479="RFA",M1479="UFA",M1479="",M1479=0),0,M1479)</f>
        <v>0</v>
      </c>
      <c r="L1479" s="361">
        <f>IF(OR(N1479="RFA",N1479="UFA",N1479="",N1479=0),0,N1479)</f>
        <v>0</v>
      </c>
      <c r="M1479" s="358"/>
      <c r="N1479" s="358"/>
      <c r="O1479" s="358"/>
      <c r="P1479" s="358"/>
      <c r="Q1479" s="358"/>
      <c r="R1479" s="358"/>
      <c r="S1479" s="358"/>
      <c r="T1479" s="35">
        <f>COUNTIF(M1479:S1479,"&gt;0")</f>
        <v>0</v>
      </c>
      <c r="V1479">
        <f t="shared" si="72"/>
        <v>46</v>
      </c>
      <c r="W1479" s="35">
        <f t="shared" si="73"/>
        <v>0</v>
      </c>
      <c r="X1479">
        <f t="shared" si="74"/>
        <v>1</v>
      </c>
    </row>
    <row r="1480" spans="1:24" ht="15.75" x14ac:dyDescent="0.25">
      <c r="A1480" t="e">
        <f>B1480&amp;" "&amp;C1480</f>
        <v>#VALUE!</v>
      </c>
      <c r="C1480" t="e">
        <f>LEFT(D1480,SEARCH(",",D1480,1)-1)</f>
        <v>#VALUE!</v>
      </c>
      <c r="D1480" s="39" t="s">
        <v>2904</v>
      </c>
      <c r="G1480" s="35"/>
      <c r="J1480" s="35">
        <f>VALUE(COUNTIF(Validation!$A$2:$H$47,D1480))</f>
        <v>0</v>
      </c>
      <c r="K1480" s="361">
        <f>IF(OR(M1480="RFA",M1480="UFA",M1480="",M1480=0),0,M1480)</f>
        <v>0</v>
      </c>
      <c r="L1480" s="361">
        <f>IF(OR(N1480="RFA",N1480="UFA",N1480="",N1480=0),0,N1480)</f>
        <v>0</v>
      </c>
      <c r="M1480" s="358"/>
      <c r="N1480" s="358"/>
      <c r="O1480" s="358"/>
      <c r="P1480" s="358"/>
      <c r="Q1480" s="358"/>
      <c r="R1480" s="358"/>
      <c r="S1480" s="358"/>
      <c r="T1480" s="35">
        <f>COUNTIF(M1480:S1480,"&gt;0")</f>
        <v>0</v>
      </c>
      <c r="V1480">
        <f t="shared" si="72"/>
        <v>46</v>
      </c>
      <c r="W1480" s="35">
        <f t="shared" si="73"/>
        <v>0</v>
      </c>
      <c r="X1480">
        <f t="shared" si="74"/>
        <v>1</v>
      </c>
    </row>
    <row r="1481" spans="1:24" ht="15.75" x14ac:dyDescent="0.25">
      <c r="A1481" t="e">
        <f>B1481&amp;" "&amp;C1481</f>
        <v>#VALUE!</v>
      </c>
      <c r="C1481" t="e">
        <f>LEFT(D1481,SEARCH(",",D1481,1)-1)</f>
        <v>#VALUE!</v>
      </c>
      <c r="D1481" s="39" t="s">
        <v>2904</v>
      </c>
      <c r="G1481" s="35"/>
      <c r="J1481" s="35">
        <f>VALUE(COUNTIF(Validation!$A$2:$H$47,D1481))</f>
        <v>0</v>
      </c>
      <c r="K1481" s="361">
        <f>IF(OR(M1481="RFA",M1481="UFA",M1481="",M1481=0),0,M1481)</f>
        <v>0</v>
      </c>
      <c r="L1481" s="361">
        <f>IF(OR(N1481="RFA",N1481="UFA",N1481="",N1481=0),0,N1481)</f>
        <v>0</v>
      </c>
      <c r="M1481" s="358"/>
      <c r="N1481" s="358"/>
      <c r="O1481" s="358"/>
      <c r="P1481" s="358"/>
      <c r="Q1481" s="358"/>
      <c r="R1481" s="358"/>
      <c r="S1481" s="358"/>
      <c r="T1481" s="35">
        <f>COUNTIF(M1481:S1481,"&gt;0")</f>
        <v>0</v>
      </c>
      <c r="V1481">
        <f t="shared" si="72"/>
        <v>46</v>
      </c>
      <c r="W1481" s="35">
        <f t="shared" si="73"/>
        <v>0</v>
      </c>
      <c r="X1481">
        <f t="shared" si="74"/>
        <v>1</v>
      </c>
    </row>
    <row r="1482" spans="1:24" ht="15.75" x14ac:dyDescent="0.25">
      <c r="A1482" t="e">
        <f>B1482&amp;" "&amp;C1482</f>
        <v>#VALUE!</v>
      </c>
      <c r="C1482" t="e">
        <f>LEFT(D1482,SEARCH(",",D1482,1)-1)</f>
        <v>#VALUE!</v>
      </c>
      <c r="D1482" s="39" t="s">
        <v>2904</v>
      </c>
      <c r="G1482" s="9"/>
      <c r="H1482" s="9"/>
      <c r="I1482" s="9"/>
      <c r="J1482" s="35">
        <f>VALUE(COUNTIF(Validation!$A$2:$H$47,D1482))</f>
        <v>0</v>
      </c>
      <c r="K1482" s="361">
        <f>IF(OR(M1482="RFA",M1482="UFA",M1482="",M1482=0),0,M1482)</f>
        <v>0</v>
      </c>
      <c r="L1482" s="361">
        <f>IF(OR(N1482="RFA",N1482="UFA",N1482="",N1482=0),0,N1482)</f>
        <v>0</v>
      </c>
      <c r="M1482" s="358"/>
      <c r="N1482" s="358"/>
      <c r="O1482" s="358"/>
      <c r="P1482" s="358"/>
      <c r="Q1482" s="358"/>
      <c r="R1482" s="358"/>
      <c r="S1482" s="358"/>
      <c r="T1482" s="35">
        <f>COUNTIF(M1482:S1482,"&gt;0")</f>
        <v>0</v>
      </c>
      <c r="V1482">
        <f t="shared" si="72"/>
        <v>46</v>
      </c>
      <c r="W1482" s="35">
        <f t="shared" si="73"/>
        <v>0</v>
      </c>
      <c r="X1482">
        <f t="shared" si="74"/>
        <v>1</v>
      </c>
    </row>
    <row r="1483" spans="1:24" ht="15.75" x14ac:dyDescent="0.25">
      <c r="A1483" t="e">
        <f>B1483&amp;" "&amp;C1483</f>
        <v>#VALUE!</v>
      </c>
      <c r="C1483" t="e">
        <f>LEFT(D1483,SEARCH(",",D1483,1)-1)</f>
        <v>#VALUE!</v>
      </c>
      <c r="D1483" s="39" t="s">
        <v>2904</v>
      </c>
      <c r="G1483" s="35"/>
      <c r="J1483" s="35">
        <f>VALUE(COUNTIF(Validation!$A$2:$H$47,D1483))</f>
        <v>0</v>
      </c>
      <c r="K1483" s="361">
        <f>IF(OR(M1483="RFA",M1483="UFA",M1483="",M1483=0),0,M1483)</f>
        <v>0</v>
      </c>
      <c r="L1483" s="361">
        <f>IF(OR(N1483="RFA",N1483="UFA",N1483="",N1483=0),0,N1483)</f>
        <v>0</v>
      </c>
      <c r="M1483" s="358"/>
      <c r="N1483" s="358"/>
      <c r="O1483" s="358"/>
      <c r="P1483" s="358"/>
      <c r="Q1483" s="358"/>
      <c r="R1483" s="358"/>
      <c r="S1483" s="358"/>
      <c r="T1483" s="35">
        <f>COUNTIF(M1483:S1483,"&gt;0")</f>
        <v>0</v>
      </c>
      <c r="V1483">
        <f t="shared" si="72"/>
        <v>46</v>
      </c>
      <c r="W1483" s="35">
        <f t="shared" si="73"/>
        <v>0</v>
      </c>
      <c r="X1483">
        <f t="shared" si="74"/>
        <v>1</v>
      </c>
    </row>
    <row r="1484" spans="1:24" ht="15.75" x14ac:dyDescent="0.25">
      <c r="A1484" t="e">
        <f>B1484&amp;" "&amp;C1484</f>
        <v>#VALUE!</v>
      </c>
      <c r="C1484" t="e">
        <f>LEFT(D1484,SEARCH(",",D1484,1)-1)</f>
        <v>#VALUE!</v>
      </c>
      <c r="D1484" s="39" t="s">
        <v>2904</v>
      </c>
      <c r="G1484" s="35"/>
      <c r="J1484" s="35">
        <f>VALUE(COUNTIF(Validation!$A$2:$H$47,D1484))</f>
        <v>0</v>
      </c>
      <c r="K1484" s="361">
        <f>IF(OR(M1484="RFA",M1484="UFA",M1484="",M1484=0),0,M1484)</f>
        <v>0</v>
      </c>
      <c r="L1484" s="361">
        <f>IF(OR(N1484="RFA",N1484="UFA",N1484="",N1484=0),0,N1484)</f>
        <v>0</v>
      </c>
      <c r="M1484" s="358"/>
      <c r="N1484" s="358"/>
      <c r="O1484" s="358"/>
      <c r="P1484" s="358"/>
      <c r="Q1484" s="358"/>
      <c r="R1484" s="358"/>
      <c r="S1484" s="358"/>
      <c r="T1484" s="35">
        <f>COUNTIF(M1484:S1484,"&gt;0")</f>
        <v>0</v>
      </c>
      <c r="V1484">
        <f t="shared" si="72"/>
        <v>46</v>
      </c>
      <c r="W1484" s="35">
        <f t="shared" si="73"/>
        <v>0</v>
      </c>
      <c r="X1484">
        <f t="shared" si="74"/>
        <v>1</v>
      </c>
    </row>
    <row r="1485" spans="1:24" ht="15.75" x14ac:dyDescent="0.25">
      <c r="A1485" t="e">
        <f>B1485&amp;" "&amp;C1485</f>
        <v>#VALUE!</v>
      </c>
      <c r="C1485" t="e">
        <f>LEFT(D1485,SEARCH(",",D1485,1)-1)</f>
        <v>#VALUE!</v>
      </c>
      <c r="D1485" s="39" t="s">
        <v>2904</v>
      </c>
      <c r="J1485" s="35">
        <f>VALUE(COUNTIF(Validation!$A$2:$H$47,D1485))</f>
        <v>0</v>
      </c>
      <c r="K1485" s="361">
        <f>IF(OR(M1485="RFA",M1485="UFA",M1485="",M1485=0),0,M1485)</f>
        <v>0</v>
      </c>
      <c r="L1485" s="361">
        <f>IF(OR(N1485="RFA",N1485="UFA",N1485="",N1485=0),0,N1485)</f>
        <v>0</v>
      </c>
      <c r="M1485" s="358"/>
      <c r="N1485" s="358"/>
      <c r="O1485" s="358"/>
      <c r="P1485" s="358"/>
      <c r="Q1485" s="358"/>
      <c r="R1485" s="358"/>
      <c r="S1485" s="358"/>
      <c r="T1485" s="35">
        <f>COUNTIF(M1485:S1485,"&gt;0")</f>
        <v>0</v>
      </c>
      <c r="V1485">
        <f t="shared" si="72"/>
        <v>46</v>
      </c>
      <c r="W1485" s="35">
        <f t="shared" si="73"/>
        <v>0</v>
      </c>
      <c r="X1485">
        <f t="shared" si="74"/>
        <v>1</v>
      </c>
    </row>
    <row r="1486" spans="1:24" ht="15.75" x14ac:dyDescent="0.25">
      <c r="A1486" t="e">
        <f>B1486&amp;" "&amp;C1486</f>
        <v>#VALUE!</v>
      </c>
      <c r="C1486" t="e">
        <f>LEFT(D1486,SEARCH(",",D1486,1)-1)</f>
        <v>#VALUE!</v>
      </c>
      <c r="D1486" s="39" t="s">
        <v>2904</v>
      </c>
      <c r="J1486" s="35">
        <f>VALUE(COUNTIF(Validation!$A$2:$H$47,D1486))</f>
        <v>0</v>
      </c>
      <c r="K1486" s="361">
        <f>IF(OR(M1486="RFA",M1486="UFA",M1486="",M1486=0),0,M1486)</f>
        <v>0</v>
      </c>
      <c r="L1486" s="361">
        <f>IF(OR(N1486="RFA",N1486="UFA",N1486="",N1486=0),0,N1486)</f>
        <v>0</v>
      </c>
      <c r="M1486" s="358"/>
      <c r="N1486" s="358"/>
      <c r="O1486" s="358"/>
      <c r="P1486" s="358"/>
      <c r="Q1486" s="358"/>
      <c r="R1486" s="358"/>
      <c r="S1486" s="358"/>
      <c r="T1486" s="35">
        <f>COUNTIF(M1486:S1486,"&gt;0")</f>
        <v>0</v>
      </c>
      <c r="V1486">
        <f t="shared" si="72"/>
        <v>46</v>
      </c>
      <c r="W1486" s="35">
        <f t="shared" si="73"/>
        <v>0</v>
      </c>
      <c r="X1486">
        <f t="shared" si="74"/>
        <v>1</v>
      </c>
    </row>
    <row r="1487" spans="1:24" ht="15.75" x14ac:dyDescent="0.25">
      <c r="A1487" t="e">
        <f>B1487&amp;" "&amp;C1487</f>
        <v>#VALUE!</v>
      </c>
      <c r="C1487" t="e">
        <f>LEFT(D1487,SEARCH(",",D1487,1)-1)</f>
        <v>#VALUE!</v>
      </c>
      <c r="D1487" s="39" t="s">
        <v>2904</v>
      </c>
      <c r="J1487" s="35">
        <f>VALUE(COUNTIF(Validation!$A$2:$H$47,D1487))</f>
        <v>0</v>
      </c>
      <c r="K1487" s="361">
        <f>IF(OR(M1487="RFA",M1487="UFA",M1487="",M1487=0),0,M1487)</f>
        <v>0</v>
      </c>
      <c r="L1487" s="361">
        <f>IF(OR(N1487="RFA",N1487="UFA",N1487="",N1487=0),0,N1487)</f>
        <v>0</v>
      </c>
      <c r="M1487" s="358"/>
      <c r="N1487" s="358"/>
      <c r="O1487" s="358"/>
      <c r="P1487" s="358"/>
      <c r="Q1487" s="358"/>
      <c r="R1487" s="358"/>
      <c r="S1487" s="358"/>
      <c r="T1487" s="35">
        <f>COUNTIF(M1487:S1487,"&gt;0")</f>
        <v>0</v>
      </c>
      <c r="V1487">
        <f t="shared" si="72"/>
        <v>46</v>
      </c>
      <c r="W1487" s="35">
        <f t="shared" si="73"/>
        <v>0</v>
      </c>
      <c r="X1487">
        <f t="shared" si="74"/>
        <v>1</v>
      </c>
    </row>
    <row r="1488" spans="1:24" ht="15.75" x14ac:dyDescent="0.25">
      <c r="A1488" t="e">
        <f>B1488&amp;" "&amp;C1488</f>
        <v>#VALUE!</v>
      </c>
      <c r="C1488" t="e">
        <f>LEFT(D1488,SEARCH(",",D1488,1)-1)</f>
        <v>#VALUE!</v>
      </c>
      <c r="D1488" s="39" t="s">
        <v>2904</v>
      </c>
      <c r="J1488" s="35">
        <f>VALUE(COUNTIF(Validation!$A$2:$H$47,D1488))</f>
        <v>0</v>
      </c>
      <c r="K1488" s="361">
        <f>IF(OR(M1488="RFA",M1488="UFA",M1488="",M1488=0),0,M1488)</f>
        <v>0</v>
      </c>
      <c r="L1488" s="361">
        <f>IF(OR(N1488="RFA",N1488="UFA",N1488="",N1488=0),0,N1488)</f>
        <v>0</v>
      </c>
      <c r="M1488" s="358"/>
      <c r="N1488" s="358"/>
      <c r="O1488" s="358"/>
      <c r="P1488" s="358"/>
      <c r="Q1488" s="358"/>
      <c r="R1488" s="358"/>
      <c r="S1488" s="358"/>
      <c r="T1488" s="35">
        <f>COUNTIF(M1488:S1488,"&gt;0")</f>
        <v>0</v>
      </c>
      <c r="V1488">
        <f t="shared" si="72"/>
        <v>46</v>
      </c>
      <c r="W1488" s="35">
        <f t="shared" si="73"/>
        <v>0</v>
      </c>
      <c r="X1488">
        <f t="shared" si="74"/>
        <v>1</v>
      </c>
    </row>
    <row r="1489" spans="1:24" ht="15.75" x14ac:dyDescent="0.25">
      <c r="A1489" t="e">
        <f>B1489&amp;" "&amp;C1489</f>
        <v>#VALUE!</v>
      </c>
      <c r="C1489" t="e">
        <f>LEFT(D1489,SEARCH(",",D1489,1)-1)</f>
        <v>#VALUE!</v>
      </c>
      <c r="D1489" s="39" t="s">
        <v>2904</v>
      </c>
      <c r="J1489" s="35">
        <f>VALUE(COUNTIF(Validation!$A$2:$H$47,D1489))</f>
        <v>0</v>
      </c>
      <c r="K1489" s="361">
        <f>IF(OR(M1489="RFA",M1489="UFA",M1489="",M1489=0),0,M1489)</f>
        <v>0</v>
      </c>
      <c r="L1489" s="361">
        <f>IF(OR(N1489="RFA",N1489="UFA",N1489="",N1489=0),0,N1489)</f>
        <v>0</v>
      </c>
      <c r="M1489" s="358"/>
      <c r="N1489" s="358"/>
      <c r="O1489" s="358"/>
      <c r="P1489" s="358"/>
      <c r="Q1489" s="358"/>
      <c r="R1489" s="358"/>
      <c r="S1489" s="358"/>
      <c r="T1489" s="35">
        <f>COUNTIF(M1489:S1489,"&gt;0")</f>
        <v>0</v>
      </c>
      <c r="V1489">
        <f t="shared" si="72"/>
        <v>46</v>
      </c>
      <c r="W1489" s="35">
        <f t="shared" si="73"/>
        <v>0</v>
      </c>
      <c r="X1489">
        <f t="shared" si="74"/>
        <v>1</v>
      </c>
    </row>
    <row r="1490" spans="1:24" ht="15.75" x14ac:dyDescent="0.25">
      <c r="A1490" t="e">
        <f>B1490&amp;" "&amp;C1490</f>
        <v>#VALUE!</v>
      </c>
      <c r="C1490" t="e">
        <f>LEFT(D1490,SEARCH(",",D1490,1)-1)</f>
        <v>#VALUE!</v>
      </c>
      <c r="D1490" s="39" t="s">
        <v>2904</v>
      </c>
      <c r="J1490" s="35">
        <f>VALUE(COUNTIF(Validation!$A$2:$H$47,D1490))</f>
        <v>0</v>
      </c>
      <c r="K1490" s="361">
        <f>IF(OR(M1490="RFA",M1490="UFA",M1490="",M1490=0),0,M1490)</f>
        <v>0</v>
      </c>
      <c r="L1490" s="361">
        <f>IF(OR(N1490="RFA",N1490="UFA",N1490="",N1490=0),0,N1490)</f>
        <v>0</v>
      </c>
      <c r="M1490" s="358"/>
      <c r="N1490" s="358"/>
      <c r="O1490" s="358"/>
      <c r="P1490" s="358"/>
      <c r="Q1490" s="358"/>
      <c r="R1490" s="358"/>
      <c r="S1490" s="358"/>
      <c r="T1490" s="35">
        <f>COUNTIF(M1490:S1490,"&gt;0")</f>
        <v>0</v>
      </c>
      <c r="V1490">
        <f t="shared" si="72"/>
        <v>46</v>
      </c>
      <c r="W1490" s="35">
        <f t="shared" si="73"/>
        <v>0</v>
      </c>
      <c r="X1490">
        <f t="shared" si="74"/>
        <v>1</v>
      </c>
    </row>
    <row r="1491" spans="1:24" ht="15.75" x14ac:dyDescent="0.25">
      <c r="A1491" t="e">
        <f>B1491&amp;" "&amp;C1491</f>
        <v>#VALUE!</v>
      </c>
      <c r="C1491" t="e">
        <f>LEFT(D1491,SEARCH(",",D1491,1)-1)</f>
        <v>#VALUE!</v>
      </c>
      <c r="D1491" s="39" t="s">
        <v>2904</v>
      </c>
      <c r="J1491" s="35">
        <f>VALUE(COUNTIF(Validation!$A$2:$H$47,D1491))</f>
        <v>0</v>
      </c>
      <c r="K1491" s="361">
        <f>IF(OR(M1491="RFA",M1491="UFA",M1491="",M1491=0),0,M1491)</f>
        <v>0</v>
      </c>
      <c r="L1491" s="361">
        <f>IF(OR(N1491="RFA",N1491="UFA",N1491="",N1491=0),0,N1491)</f>
        <v>0</v>
      </c>
      <c r="M1491" s="358"/>
      <c r="N1491" s="358"/>
      <c r="O1491" s="358"/>
      <c r="P1491" s="358"/>
      <c r="Q1491" s="358"/>
      <c r="R1491" s="358"/>
      <c r="S1491" s="358"/>
      <c r="T1491" s="35">
        <f>COUNTIF(M1491:S1491,"&gt;0")</f>
        <v>0</v>
      </c>
      <c r="V1491">
        <f t="shared" si="72"/>
        <v>46</v>
      </c>
      <c r="W1491" s="35">
        <f t="shared" si="73"/>
        <v>0</v>
      </c>
      <c r="X1491">
        <f t="shared" si="74"/>
        <v>1</v>
      </c>
    </row>
    <row r="1492" spans="1:24" ht="15.75" x14ac:dyDescent="0.25">
      <c r="A1492" t="e">
        <f>B1492&amp;" "&amp;C1492</f>
        <v>#VALUE!</v>
      </c>
      <c r="C1492" t="e">
        <f>LEFT(D1492,SEARCH(",",D1492,1)-1)</f>
        <v>#VALUE!</v>
      </c>
      <c r="D1492" s="39" t="s">
        <v>2904</v>
      </c>
      <c r="J1492" s="35">
        <f>VALUE(COUNTIF(Validation!$A$2:$H$47,D1492))</f>
        <v>0</v>
      </c>
      <c r="K1492" s="361">
        <f>IF(OR(M1492="RFA",M1492="UFA",M1492="",M1492=0),0,M1492)</f>
        <v>0</v>
      </c>
      <c r="L1492" s="361">
        <f>IF(OR(N1492="RFA",N1492="UFA",N1492="",N1492=0),0,N1492)</f>
        <v>0</v>
      </c>
      <c r="M1492" s="358"/>
      <c r="N1492" s="358"/>
      <c r="O1492" s="358"/>
      <c r="P1492" s="358"/>
      <c r="Q1492" s="358"/>
      <c r="R1492" s="358"/>
      <c r="S1492" s="358"/>
      <c r="T1492" s="35">
        <f>COUNTIF(M1492:S1492,"&gt;0")</f>
        <v>0</v>
      </c>
      <c r="V1492">
        <f t="shared" si="72"/>
        <v>46</v>
      </c>
      <c r="W1492" s="35">
        <f t="shared" si="73"/>
        <v>0</v>
      </c>
      <c r="X1492">
        <f t="shared" si="74"/>
        <v>1</v>
      </c>
    </row>
    <row r="1493" spans="1:24" ht="15.75" x14ac:dyDescent="0.25">
      <c r="A1493" t="e">
        <f>B1493&amp;" "&amp;C1493</f>
        <v>#VALUE!</v>
      </c>
      <c r="C1493" t="e">
        <f>LEFT(D1493,SEARCH(",",D1493,1)-1)</f>
        <v>#VALUE!</v>
      </c>
      <c r="D1493" s="39" t="s">
        <v>2904</v>
      </c>
      <c r="G1493" s="9"/>
      <c r="H1493" s="9"/>
      <c r="I1493" s="9"/>
      <c r="J1493" s="35">
        <f>VALUE(COUNTIF(Validation!$A$2:$H$47,D1493))</f>
        <v>0</v>
      </c>
      <c r="K1493" s="361">
        <f>IF(OR(M1493="RFA",M1493="UFA",M1493="",M1493=0),0,M1493)</f>
        <v>0</v>
      </c>
      <c r="L1493" s="361">
        <f>IF(OR(N1493="RFA",N1493="UFA",N1493="",N1493=0),0,N1493)</f>
        <v>0</v>
      </c>
      <c r="M1493" s="358"/>
      <c r="N1493" s="358"/>
      <c r="O1493" s="358"/>
      <c r="P1493" s="358"/>
      <c r="Q1493" s="362"/>
      <c r="R1493" s="358"/>
      <c r="S1493" s="358"/>
      <c r="T1493" s="35">
        <f>COUNTIF(M1493:S1493,"&gt;0")</f>
        <v>0</v>
      </c>
      <c r="V1493">
        <f t="shared" si="72"/>
        <v>46</v>
      </c>
      <c r="W1493" s="35">
        <f t="shared" si="73"/>
        <v>0</v>
      </c>
      <c r="X1493">
        <f t="shared" si="74"/>
        <v>1</v>
      </c>
    </row>
    <row r="1494" spans="1:24" ht="15.75" x14ac:dyDescent="0.25">
      <c r="A1494" t="e">
        <f>B1494&amp;" "&amp;C1494</f>
        <v>#VALUE!</v>
      </c>
      <c r="C1494" t="e">
        <f>LEFT(D1494,SEARCH(",",D1494,1)-1)</f>
        <v>#VALUE!</v>
      </c>
      <c r="D1494" s="39" t="s">
        <v>2904</v>
      </c>
      <c r="J1494" s="35">
        <f>VALUE(COUNTIF(Validation!$A$2:$H$47,D1494))</f>
        <v>0</v>
      </c>
      <c r="K1494" s="361">
        <f>IF(OR(M1494="RFA",M1494="UFA",M1494="",M1494=0),0,M1494)</f>
        <v>0</v>
      </c>
      <c r="L1494" s="361">
        <f>IF(OR(N1494="RFA",N1494="UFA",N1494="",N1494=0),0,N1494)</f>
        <v>0</v>
      </c>
      <c r="M1494" s="358"/>
      <c r="N1494" s="358"/>
      <c r="O1494" s="358"/>
      <c r="P1494" s="358"/>
      <c r="Q1494" s="358"/>
      <c r="R1494" s="358"/>
      <c r="S1494" s="358"/>
      <c r="T1494" s="35">
        <f>COUNTIF(M1494:S1494,"&gt;0")</f>
        <v>0</v>
      </c>
      <c r="V1494">
        <f t="shared" si="72"/>
        <v>46</v>
      </c>
      <c r="W1494" s="35">
        <f t="shared" si="73"/>
        <v>0</v>
      </c>
      <c r="X1494">
        <f t="shared" si="74"/>
        <v>1</v>
      </c>
    </row>
    <row r="1495" spans="1:24" ht="15.75" x14ac:dyDescent="0.25">
      <c r="A1495" t="e">
        <f>B1495&amp;" "&amp;C1495</f>
        <v>#VALUE!</v>
      </c>
      <c r="C1495" t="e">
        <f>LEFT(D1495,SEARCH(",",D1495,1)-1)</f>
        <v>#VALUE!</v>
      </c>
      <c r="D1495" s="39" t="s">
        <v>2904</v>
      </c>
      <c r="J1495" s="35">
        <f>VALUE(COUNTIF(Validation!$A$2:$H$47,D1495))</f>
        <v>0</v>
      </c>
      <c r="K1495" s="361">
        <f>IF(OR(M1495="RFA",M1495="UFA",M1495="",M1495=0),0,M1495)</f>
        <v>0</v>
      </c>
      <c r="L1495" s="361">
        <f>IF(OR(N1495="RFA",N1495="UFA",N1495="",N1495=0),0,N1495)</f>
        <v>0</v>
      </c>
      <c r="M1495" s="358"/>
      <c r="N1495" s="358"/>
      <c r="O1495" s="358"/>
      <c r="P1495" s="358"/>
      <c r="Q1495" s="358"/>
      <c r="R1495" s="358"/>
      <c r="S1495" s="358"/>
      <c r="T1495" s="35">
        <f>COUNTIF(M1495:S1495,"&gt;0")</f>
        <v>0</v>
      </c>
      <c r="V1495">
        <f t="shared" si="72"/>
        <v>46</v>
      </c>
      <c r="W1495" s="35">
        <f t="shared" si="73"/>
        <v>0</v>
      </c>
      <c r="X1495">
        <f t="shared" si="74"/>
        <v>1</v>
      </c>
    </row>
    <row r="1496" spans="1:24" ht="15.75" x14ac:dyDescent="0.25">
      <c r="A1496" t="e">
        <f>B1496&amp;" "&amp;C1496</f>
        <v>#VALUE!</v>
      </c>
      <c r="C1496" t="e">
        <f>LEFT(D1496,SEARCH(",",D1496,1)-1)</f>
        <v>#VALUE!</v>
      </c>
      <c r="D1496" s="39" t="s">
        <v>2904</v>
      </c>
      <c r="J1496" s="35">
        <f>VALUE(COUNTIF(Validation!$A$2:$H$47,D1496))</f>
        <v>0</v>
      </c>
      <c r="K1496" s="361">
        <f>IF(OR(M1496="RFA",M1496="UFA",M1496="",M1496=0),0,M1496)</f>
        <v>0</v>
      </c>
      <c r="L1496" s="361">
        <f>IF(OR(N1496="RFA",N1496="UFA",N1496="",N1496=0),0,N1496)</f>
        <v>0</v>
      </c>
      <c r="M1496" s="358"/>
      <c r="N1496" s="358"/>
      <c r="O1496" s="358"/>
      <c r="P1496" s="358"/>
      <c r="Q1496" s="358"/>
      <c r="R1496" s="358"/>
      <c r="S1496" s="358"/>
      <c r="T1496" s="35">
        <f>COUNTIF(M1496:S1496,"&gt;0")</f>
        <v>0</v>
      </c>
      <c r="V1496">
        <f t="shared" si="72"/>
        <v>46</v>
      </c>
      <c r="W1496" s="35">
        <f t="shared" si="73"/>
        <v>0</v>
      </c>
      <c r="X1496">
        <f t="shared" si="74"/>
        <v>1</v>
      </c>
    </row>
    <row r="1497" spans="1:24" ht="15.75" x14ac:dyDescent="0.25">
      <c r="A1497" t="e">
        <f>B1497&amp;" "&amp;C1497</f>
        <v>#VALUE!</v>
      </c>
      <c r="C1497" t="e">
        <f>LEFT(D1497,SEARCH(",",D1497,1)-1)</f>
        <v>#VALUE!</v>
      </c>
      <c r="D1497" s="39" t="s">
        <v>2904</v>
      </c>
      <c r="G1497" s="9"/>
      <c r="H1497" s="9"/>
      <c r="I1497" s="9"/>
      <c r="J1497" s="35">
        <f>VALUE(COUNTIF(Validation!$A$2:$H$47,D1497))</f>
        <v>0</v>
      </c>
      <c r="K1497" s="361">
        <f>IF(OR(M1497="RFA",M1497="UFA",M1497="",M1497=0),0,M1497)</f>
        <v>0</v>
      </c>
      <c r="L1497" s="361">
        <f>IF(OR(N1497="RFA",N1497="UFA",N1497="",N1497=0),0,N1497)</f>
        <v>0</v>
      </c>
      <c r="M1497" s="358"/>
      <c r="N1497" s="358"/>
      <c r="O1497" s="358"/>
      <c r="P1497" s="358"/>
      <c r="Q1497" s="358"/>
      <c r="R1497" s="358"/>
      <c r="S1497" s="358"/>
      <c r="T1497" s="35">
        <f>COUNTIF(M1497:S1497,"&gt;0")</f>
        <v>0</v>
      </c>
      <c r="V1497">
        <f t="shared" si="72"/>
        <v>46</v>
      </c>
      <c r="W1497" s="35">
        <f t="shared" si="73"/>
        <v>0</v>
      </c>
      <c r="X1497">
        <f t="shared" si="74"/>
        <v>1</v>
      </c>
    </row>
    <row r="1498" spans="1:24" ht="15.75" x14ac:dyDescent="0.25">
      <c r="A1498" t="e">
        <f>B1498&amp;" "&amp;C1498</f>
        <v>#VALUE!</v>
      </c>
      <c r="C1498" t="e">
        <f>LEFT(D1498,SEARCH(",",D1498,1)-1)</f>
        <v>#VALUE!</v>
      </c>
      <c r="D1498" s="39" t="s">
        <v>2904</v>
      </c>
      <c r="J1498" s="35">
        <f>VALUE(COUNTIF(Validation!$A$2:$H$47,D1498))</f>
        <v>0</v>
      </c>
      <c r="K1498" s="361">
        <f>IF(OR(M1498="RFA",M1498="UFA",M1498="",M1498=0),0,M1498)</f>
        <v>0</v>
      </c>
      <c r="L1498" s="361">
        <f>IF(OR(N1498="RFA",N1498="UFA",N1498="",N1498=0),0,N1498)</f>
        <v>0</v>
      </c>
      <c r="M1498" s="358"/>
      <c r="N1498" s="358"/>
      <c r="O1498" s="358"/>
      <c r="P1498" s="358"/>
      <c r="Q1498" s="358"/>
      <c r="R1498" s="358"/>
      <c r="S1498" s="358"/>
      <c r="T1498" s="35">
        <f>COUNTIF(M1498:S1498,"&gt;0")</f>
        <v>0</v>
      </c>
      <c r="V1498">
        <f t="shared" si="72"/>
        <v>46</v>
      </c>
      <c r="W1498" s="35">
        <f t="shared" si="73"/>
        <v>0</v>
      </c>
      <c r="X1498">
        <f t="shared" si="74"/>
        <v>1</v>
      </c>
    </row>
  </sheetData>
  <autoFilter ref="D2:V1491" xr:uid="{00000000-0009-0000-0000-000003000000}">
    <sortState xmlns:xlrd2="http://schemas.microsoft.com/office/spreadsheetml/2017/richdata2" ref="D3:Z1684">
      <sortCondition ref="E3:E1684"/>
      <sortCondition descending="1" ref="K3:K1684"/>
    </sortState>
  </autoFilter>
  <sortState xmlns:xlrd2="http://schemas.microsoft.com/office/spreadsheetml/2017/richdata2" ref="A3:T1498">
    <sortCondition ref="E3:E1498"/>
    <sortCondition descending="1" ref="K3:K1498"/>
  </sortState>
  <mergeCells count="2">
    <mergeCell ref="K1:L1"/>
    <mergeCell ref="M1:S1"/>
  </mergeCells>
  <phoneticPr fontId="0" type="noConversion"/>
  <conditionalFormatting sqref="M1418:P1490 M330:P343 M1229:P1269 M1228:S1228 M1370:P1376 M1369:S1369 M1309:P1368 M1308:R1308 M1081:P1112 M1080:R1080 M1378:P1415 M1377:S1377 M1271:P1307 M1270:R1270 M3:P218 Q522 M345:P929 M344:S344 M220:P328 M219:S219 M1114:P1183 M1113:S1113 M931:P1079 M930:S930 M1185:P1227 M1184:S1184">
    <cfRule type="cellIs" dxfId="21" priority="45" stopIfTrue="1" operator="equal">
      <formula>"RFA"</formula>
    </cfRule>
    <cfRule type="cellIs" dxfId="20" priority="46" stopIfTrue="1" operator="equal">
      <formula>"UFA"</formula>
    </cfRule>
  </conditionalFormatting>
  <conditionalFormatting sqref="M329:P329">
    <cfRule type="cellIs" dxfId="19" priority="27" stopIfTrue="1" operator="equal">
      <formula>"RFA"</formula>
    </cfRule>
    <cfRule type="cellIs" dxfId="18" priority="28" stopIfTrue="1" operator="equal">
      <formula>"UFA"</formula>
    </cfRule>
  </conditionalFormatting>
  <conditionalFormatting sqref="J3:J1491">
    <cfRule type="iconSet" priority="52">
      <iconSet iconSet="3Symbols" showValue="0" reverse="1">
        <cfvo type="percent" val="0"/>
        <cfvo type="percent" val="0" gte="0"/>
        <cfvo type="percent" val="1"/>
      </iconSet>
    </cfRule>
  </conditionalFormatting>
  <conditionalFormatting sqref="K3">
    <cfRule type="expression" dxfId="17" priority="6">
      <formula>"&lt;&gt;H3"</formula>
    </cfRule>
    <cfRule type="cellIs" dxfId="16" priority="10" operator="equal">
      <formula>0</formula>
    </cfRule>
  </conditionalFormatting>
  <conditionalFormatting sqref="K4:K1498">
    <cfRule type="cellIs" dxfId="15" priority="9" operator="equal">
      <formula>0</formula>
    </cfRule>
  </conditionalFormatting>
  <conditionalFormatting sqref="L3:L1498">
    <cfRule type="cellIs" dxfId="14" priority="8" operator="equal">
      <formula>0</formula>
    </cfRule>
  </conditionalFormatting>
  <conditionalFormatting sqref="L4:L16">
    <cfRule type="expression" dxfId="13" priority="5">
      <formula>"&lt;&gt;H3"</formula>
    </cfRule>
  </conditionalFormatting>
  <conditionalFormatting sqref="L3:L1498">
    <cfRule type="cellIs" dxfId="12" priority="4" operator="notEqual">
      <formula>K3</formula>
    </cfRule>
  </conditionalFormatting>
  <conditionalFormatting sqref="L4:L16">
    <cfRule type="cellIs" dxfId="11" priority="3" operator="notEqual">
      <formula>K4</formula>
    </cfRule>
  </conditionalFormatting>
  <conditionalFormatting sqref="Q3:S218 Q1229:S1269 Q1370:S1376 Q1309:S1368 S1308 Q1081:S1112 S1080 Q1378:S1498 Q1271:S1307 S1270 Q523:S929 R522:S522 Q345:S521 Q220:S343 Q1114:S1183 Q931:S1079 Q1185:S1227">
    <cfRule type="cellIs" dxfId="10" priority="1" stopIfTrue="1" operator="equal">
      <formula>"RFA"</formula>
    </cfRule>
    <cfRule type="cellIs" dxfId="9" priority="2" stopIfTrue="1" operator="equal">
      <formula>"UFA"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4"/>
  <sheetViews>
    <sheetView zoomScale="85" zoomScaleNormal="85" workbookViewId="0">
      <selection activeCell="B3" sqref="B3"/>
    </sheetView>
  </sheetViews>
  <sheetFormatPr baseColWidth="10" defaultColWidth="11.42578125" defaultRowHeight="15" x14ac:dyDescent="0.25"/>
  <cols>
    <col min="1" max="1" width="12.42578125" style="60" customWidth="1"/>
    <col min="2" max="2" width="24.7109375" style="60" customWidth="1"/>
    <col min="3" max="3" width="9.28515625" style="74" bestFit="1" customWidth="1"/>
    <col min="4" max="4" width="6.28515625" style="74" bestFit="1" customWidth="1"/>
    <col min="5" max="5" width="13.140625" style="60" bestFit="1" customWidth="1"/>
    <col min="6" max="6" width="25.28515625" style="60" bestFit="1" customWidth="1"/>
    <col min="7" max="7" width="15.42578125" style="85" bestFit="1" customWidth="1"/>
    <col min="8" max="8" width="23.7109375" style="60" bestFit="1" customWidth="1"/>
    <col min="9" max="9" width="11.28515625" style="60" customWidth="1"/>
    <col min="10" max="10" width="2" style="60" customWidth="1"/>
    <col min="11" max="11" width="12.5703125" style="60" bestFit="1" customWidth="1"/>
    <col min="12" max="12" width="25.140625" style="60" customWidth="1"/>
    <col min="13" max="13" width="2" style="59" customWidth="1"/>
    <col min="14" max="14" width="13.7109375" style="60" customWidth="1"/>
    <col min="15" max="15" width="19.28515625" style="60" bestFit="1" customWidth="1"/>
    <col min="16" max="16" width="24.42578125" style="60" bestFit="1" customWidth="1"/>
    <col min="17" max="18" width="10.5703125" style="60" bestFit="1" customWidth="1"/>
    <col min="19" max="16384" width="11.42578125" style="60"/>
  </cols>
  <sheetData>
    <row r="1" spans="1:20" ht="21.75" thickBot="1" x14ac:dyDescent="0.4">
      <c r="A1" s="493" t="s">
        <v>41</v>
      </c>
      <c r="B1" s="493"/>
      <c r="C1" s="493"/>
      <c r="D1" s="341"/>
      <c r="E1" s="57" t="s">
        <v>188</v>
      </c>
      <c r="F1" s="305">
        <f>SUM(F3:F30)</f>
        <v>100939444</v>
      </c>
      <c r="G1" s="57" t="s">
        <v>189</v>
      </c>
      <c r="H1" s="305">
        <f>F32</f>
        <v>-2359444</v>
      </c>
      <c r="I1" s="58"/>
      <c r="J1" s="59"/>
      <c r="K1" s="61" t="s">
        <v>59</v>
      </c>
      <c r="L1" s="61"/>
      <c r="N1" s="59"/>
      <c r="O1" s="498" t="s">
        <v>45</v>
      </c>
      <c r="P1" s="498"/>
      <c r="Q1" s="498"/>
      <c r="R1" s="498"/>
      <c r="S1" s="86"/>
    </row>
    <row r="2" spans="1:20" ht="30" x14ac:dyDescent="0.25">
      <c r="A2" s="500" t="s">
        <v>38</v>
      </c>
      <c r="B2" s="62" t="s">
        <v>36</v>
      </c>
      <c r="C2" s="62" t="s">
        <v>52</v>
      </c>
      <c r="D2" s="62" t="s">
        <v>412</v>
      </c>
      <c r="E2" s="62" t="s">
        <v>5</v>
      </c>
      <c r="F2" s="63" t="s">
        <v>135</v>
      </c>
      <c r="G2" s="64" t="s">
        <v>190</v>
      </c>
      <c r="H2" s="65" t="s">
        <v>1165</v>
      </c>
      <c r="I2" s="51" t="s">
        <v>2576</v>
      </c>
      <c r="J2" s="59"/>
      <c r="N2" s="68" t="s">
        <v>112</v>
      </c>
      <c r="O2" s="381" t="s">
        <v>108</v>
      </c>
      <c r="P2" s="389" t="s">
        <v>109</v>
      </c>
      <c r="Q2" s="66" t="s">
        <v>46</v>
      </c>
      <c r="R2" s="66" t="s">
        <v>55</v>
      </c>
    </row>
    <row r="3" spans="1:20" ht="15.75" x14ac:dyDescent="0.25">
      <c r="A3" s="500"/>
      <c r="B3" s="209" t="s">
        <v>325</v>
      </c>
      <c r="C3" s="70" t="str">
        <f>IF(ISERROR(VLOOKUP(B3,Données!$A$3:$K$1490,5,FALSE)),"",VLOOKUP(B3,Données!$A$3:$K$1490,5,FALSE))</f>
        <v>NJD</v>
      </c>
      <c r="D3" s="347">
        <f>IF(ISERROR(VLOOKUP(B3,Données!$A$3:$W$1490,22,FALSE)),"",VLOOKUP(B3,Données!$A$3:$W$1490,22,FALSE))</f>
        <v>1</v>
      </c>
      <c r="E3" s="70" t="str">
        <f>IF(ISERROR(VLOOKUP(B3,Données!$A$3:$K$1490,7,FALSE)),"",VLOOKUP(B3,Données!$A$3:$K$1490,7,FALSE))</f>
        <v>AG, AD</v>
      </c>
      <c r="F3" s="71">
        <f>IF(ISERROR(VLOOKUP(B3,Données!$A$3:$T$1490,11,FALSE)),0,VLOOKUP(B3,Données!$A$3:$T$1490,11,FALSE))</f>
        <v>825000</v>
      </c>
      <c r="G3" s="72">
        <f>VALUE(COUNTIF(Validation!$A$2:$H$64,B3))-1</f>
        <v>0</v>
      </c>
      <c r="H3" s="363">
        <f>IF(ISERROR(VLOOKUP(B3,Données!$A$3:$T$1490,12,FALSE)),0,VLOOKUP(B3,Données!$A$3:$T$1490,12,FALSE))</f>
        <v>0</v>
      </c>
      <c r="I3" s="73">
        <f>IF(ISERROR(VLOOKUP(B3,Données!$A$3:$T$1490,20,FALSE)),0,VLOOKUP(B3,Données!$A$3:$T$1490,20,FALSE))</f>
        <v>1</v>
      </c>
      <c r="J3" s="59"/>
      <c r="O3" s="41"/>
      <c r="P3" s="41"/>
      <c r="Q3" s="484"/>
      <c r="R3" s="484" t="str">
        <f>IF(Q3="","",Q3+7)</f>
        <v/>
      </c>
    </row>
    <row r="4" spans="1:20" ht="15.75" x14ac:dyDescent="0.25">
      <c r="A4" s="500"/>
      <c r="B4" s="274" t="s">
        <v>326</v>
      </c>
      <c r="C4" s="70" t="str">
        <f>IF(ISERROR(VLOOKUP(B4,Données!$A$3:$K$1490,5,FALSE)),"",VLOOKUP(B4,Données!$A$3:$K$1490,5,FALSE))</f>
        <v>CHI</v>
      </c>
      <c r="D4" s="347">
        <f>IF(ISERROR(VLOOKUP(B4,Données!$A$3:$W$1490,22,FALSE)),"",VLOOKUP(B4,Données!$A$3:$W$1490,22,FALSE))</f>
        <v>1</v>
      </c>
      <c r="E4" s="70" t="str">
        <f>IF(ISERROR(VLOOKUP(B4,Données!$A$3:$K$1490,7,FALSE)),"",VLOOKUP(B4,Données!$A$3:$K$1490,7,FALSE))</f>
        <v>AD, C</v>
      </c>
      <c r="F4" s="71">
        <f>IF(ISERROR(VLOOKUP(B4,Données!$A$3:$T$1490,11,FALSE)),0,VLOOKUP(B4,Données!$A$3:$T$1490,11,FALSE))</f>
        <v>10500000</v>
      </c>
      <c r="G4" s="72">
        <f>VALUE(COUNTIF(Validation!$A$2:$H$64,B4))-1</f>
        <v>0</v>
      </c>
      <c r="H4" s="363">
        <f>IF(ISERROR(VLOOKUP(B4,Données!$A$3:$T$1490,12,FALSE)),0,VLOOKUP(B4,Données!$A$3:$T$1490,12,FALSE))</f>
        <v>10500000</v>
      </c>
      <c r="I4" s="73">
        <f>IF(ISERROR(VLOOKUP(B4,Données!$A$3:$T$1490,20,FALSE)),0,VLOOKUP(B4,Données!$A$3:$T$1490,20,FALSE))</f>
        <v>4</v>
      </c>
      <c r="J4" s="59"/>
      <c r="N4" s="41"/>
      <c r="O4" s="41"/>
      <c r="P4" s="41"/>
      <c r="R4" s="484" t="str">
        <f t="shared" ref="R4:R30" si="0">IF(Q4="","",Q4+7)</f>
        <v/>
      </c>
    </row>
    <row r="5" spans="1:20" ht="15.75" x14ac:dyDescent="0.25">
      <c r="A5" s="500"/>
      <c r="B5" s="274" t="s">
        <v>327</v>
      </c>
      <c r="C5" s="70" t="str">
        <f>IF(ISERROR(VLOOKUP(B5,Données!$A$3:$K$1490,5,FALSE)),"",VLOOKUP(B5,Données!$A$3:$K$1490,5,FALSE))</f>
        <v>SJS</v>
      </c>
      <c r="D5" s="347">
        <f>IF(ISERROR(VLOOKUP(B5,Données!$A$3:$W$1490,22,FALSE)),"",VLOOKUP(B5,Données!$A$3:$W$1490,22,FALSE))</f>
        <v>1</v>
      </c>
      <c r="E5" s="70" t="str">
        <f>IF(ISERROR(VLOOKUP(B5,Données!$A$3:$K$1490,7,FALSE)),"",VLOOKUP(B5,Données!$A$3:$K$1490,7,FALSE))</f>
        <v>C, AD</v>
      </c>
      <c r="F5" s="71">
        <f>IF(ISERROR(VLOOKUP(B5,Données!$A$3:$T$1490,11,FALSE)),0,VLOOKUP(B5,Données!$A$3:$T$1490,11,FALSE))</f>
        <v>5625000</v>
      </c>
      <c r="G5" s="72">
        <f>VALUE(COUNTIF(Validation!$A$2:$H$64,B5))-1</f>
        <v>0</v>
      </c>
      <c r="H5" s="363">
        <f>IF(ISERROR(VLOOKUP(B5,Données!$A$3:$T$1490,12,FALSE)),0,VLOOKUP(B5,Données!$A$3:$T$1490,12,FALSE))</f>
        <v>5625000</v>
      </c>
      <c r="I5" s="73">
        <f>IF(ISERROR(VLOOKUP(B5,Données!$A$3:$T$1490,20,FALSE)),0,VLOOKUP(B5,Données!$A$3:$T$1490,20,FALSE))</f>
        <v>3</v>
      </c>
      <c r="J5" s="59"/>
      <c r="O5" s="41"/>
      <c r="P5" s="41"/>
      <c r="R5" s="484" t="str">
        <f t="shared" si="0"/>
        <v/>
      </c>
    </row>
    <row r="6" spans="1:20" ht="15.75" x14ac:dyDescent="0.25">
      <c r="A6" s="500"/>
      <c r="B6" s="209" t="s">
        <v>328</v>
      </c>
      <c r="C6" s="75" t="str">
        <f>IF(ISERROR(VLOOKUP(B6,Données!$A$3:$K$1490,5,FALSE)),"",VLOOKUP(B6,Données!$A$3:$K$1490,5,FALSE))</f>
        <v/>
      </c>
      <c r="D6" s="348" t="str">
        <f>IF(ISERROR(VLOOKUP(B6,Données!$A$3:$W$1490,22,FALSE)),"",VLOOKUP(B6,Données!$A$3:$W$1490,22,FALSE))</f>
        <v/>
      </c>
      <c r="E6" s="70" t="str">
        <f>IF(ISERROR(VLOOKUP(B6,Données!$A$3:$K$1490,7,FALSE)),"",VLOOKUP(B6,Données!$A$3:$K$1490,7,FALSE))</f>
        <v/>
      </c>
      <c r="F6" s="71">
        <f>IF(ISERROR(VLOOKUP(B6,Données!$A$3:$T$1490,11,FALSE)),0,VLOOKUP(B6,Données!$A$3:$T$1490,11,FALSE))</f>
        <v>0</v>
      </c>
      <c r="G6" s="72">
        <f>VALUE(COUNTIF(Validation!$A$2:$H$64,B6))-1</f>
        <v>0</v>
      </c>
      <c r="H6" s="363">
        <f>IF(ISERROR(VLOOKUP(B6,Données!$A$3:$T$1490,12,FALSE)),0,VLOOKUP(B6,Données!$A$3:$T$1490,12,FALSE))</f>
        <v>0</v>
      </c>
      <c r="I6" s="73">
        <f>IF(ISERROR(VLOOKUP(B6,Données!$A$3:$T$1490,20,FALSE)),0,VLOOKUP(B6,Données!$A$3:$T$1490,20,FALSE))</f>
        <v>0</v>
      </c>
      <c r="J6" s="59"/>
      <c r="P6" s="41"/>
      <c r="R6" s="484" t="str">
        <f t="shared" si="0"/>
        <v/>
      </c>
    </row>
    <row r="7" spans="1:20" ht="15.75" x14ac:dyDescent="0.25">
      <c r="A7" s="500"/>
      <c r="B7" s="209" t="s">
        <v>329</v>
      </c>
      <c r="C7" s="75" t="str">
        <f>IF(ISERROR(VLOOKUP(B7,Données!$A$3:$K$1490,5,FALSE)),"",VLOOKUP(B7,Données!$A$3:$K$1490,5,FALSE))</f>
        <v>CGY</v>
      </c>
      <c r="D7" s="348">
        <f>IF(ISERROR(VLOOKUP(B7,Données!$A$3:$W$1490,22,FALSE)),"",VLOOKUP(B7,Données!$A$3:$W$1490,22,FALSE))</f>
        <v>1</v>
      </c>
      <c r="E7" s="70" t="str">
        <f>IF(ISERROR(VLOOKUP(B7,Données!$A$3:$K$1490,7,FALSE)),"",VLOOKUP(B7,Données!$A$3:$K$1490,7,FALSE))</f>
        <v>AG</v>
      </c>
      <c r="F7" s="71">
        <f>IF(ISERROR(VLOOKUP(B7,Données!$A$3:$T$1490,11,FALSE)),0,VLOOKUP(B7,Données!$A$3:$T$1490,11,FALSE))</f>
        <v>0</v>
      </c>
      <c r="G7" s="72">
        <f>VALUE(COUNTIF(Validation!$A$2:$H$64,B7))-1</f>
        <v>0</v>
      </c>
      <c r="H7" s="363">
        <f>IF(ISERROR(VLOOKUP(B7,Données!$A$3:$T$1490,12,FALSE)),0,VLOOKUP(B7,Données!$A$3:$T$1490,12,FALSE))</f>
        <v>0</v>
      </c>
      <c r="I7" s="73">
        <f>IF(ISERROR(VLOOKUP(B7,Données!$A$3:$T$1490,20,FALSE)),0,VLOOKUP(B7,Données!$A$3:$T$1490,20,FALSE))</f>
        <v>0</v>
      </c>
      <c r="J7" s="59"/>
      <c r="N7" s="397"/>
      <c r="Q7" s="397"/>
      <c r="R7" s="484" t="str">
        <f t="shared" si="0"/>
        <v/>
      </c>
      <c r="S7" s="397"/>
      <c r="T7" s="397"/>
    </row>
    <row r="8" spans="1:20" ht="15.75" x14ac:dyDescent="0.25">
      <c r="A8" s="500"/>
      <c r="B8" s="209" t="s">
        <v>330</v>
      </c>
      <c r="C8" s="75" t="str">
        <f>IF(ISERROR(VLOOKUP(B8,Données!$A$3:$K$1490,5,FALSE)),"",VLOOKUP(B8,Données!$A$3:$K$1490,5,FALSE))</f>
        <v>SJS</v>
      </c>
      <c r="D8" s="348">
        <f>IF(ISERROR(VLOOKUP(B8,Données!$A$3:$W$1490,22,FALSE)),"",VLOOKUP(B8,Données!$A$3:$W$1490,22,FALSE))</f>
        <v>1</v>
      </c>
      <c r="E8" s="70" t="str">
        <f>IF(ISERROR(VLOOKUP(B8,Données!$A$3:$K$1490,7,FALSE)),"",VLOOKUP(B8,Données!$A$3:$K$1490,7,FALSE))</f>
        <v>C, AG</v>
      </c>
      <c r="F8" s="71">
        <f>IF(ISERROR(VLOOKUP(B8,Données!$A$3:$T$1490,11,FALSE)),0,VLOOKUP(B8,Données!$A$3:$T$1490,11,FALSE))</f>
        <v>8000000</v>
      </c>
      <c r="G8" s="72">
        <f>VALUE(COUNTIF(Validation!$A$2:$H$64,B8))-1</f>
        <v>0</v>
      </c>
      <c r="H8" s="363">
        <f>IF(ISERROR(VLOOKUP(B8,Données!$A$3:$T$1490,12,FALSE)),0,VLOOKUP(B8,Données!$A$3:$T$1490,12,FALSE))</f>
        <v>8000000</v>
      </c>
      <c r="I8" s="73">
        <f>IF(ISERROR(VLOOKUP(B8,Données!$A$3:$T$1490,20,FALSE)),0,VLOOKUP(B8,Données!$A$3:$T$1490,20,FALSE))</f>
        <v>7</v>
      </c>
      <c r="J8" s="59"/>
      <c r="R8" s="484" t="str">
        <f t="shared" si="0"/>
        <v/>
      </c>
    </row>
    <row r="9" spans="1:20" ht="15.75" x14ac:dyDescent="0.25">
      <c r="A9" s="500"/>
      <c r="B9" s="209" t="s">
        <v>331</v>
      </c>
      <c r="C9" s="75" t="str">
        <f>IF(ISERROR(VLOOKUP(B9,Données!$A$3:$K$1490,5,FALSE)),"",VLOOKUP(B9,Données!$A$3:$K$1490,5,FALSE))</f>
        <v>VAN</v>
      </c>
      <c r="D9" s="348">
        <f>IF(ISERROR(VLOOKUP(B9,Données!$A$3:$W$1490,22,FALSE)),"",VLOOKUP(B9,Données!$A$3:$W$1490,22,FALSE))</f>
        <v>1</v>
      </c>
      <c r="E9" s="70" t="str">
        <f>IF(ISERROR(VLOOKUP(B9,Données!$A$3:$K$1490,7,FALSE)),"",VLOOKUP(B9,Données!$A$3:$K$1490,7,FALSE))</f>
        <v>C</v>
      </c>
      <c r="F9" s="71">
        <f>IF(ISERROR(VLOOKUP(B9,Données!$A$3:$T$1490,11,FALSE)),0,VLOOKUP(B9,Données!$A$3:$T$1490,11,FALSE))</f>
        <v>5500000</v>
      </c>
      <c r="G9" s="72">
        <f>VALUE(COUNTIF(Validation!$A$2:$H$64,B9))-1</f>
        <v>0</v>
      </c>
      <c r="H9" s="363">
        <f>IF(ISERROR(VLOOKUP(B9,Données!$A$3:$T$1490,12,FALSE)),0,VLOOKUP(B9,Données!$A$3:$T$1490,12,FALSE))</f>
        <v>5500000</v>
      </c>
      <c r="I9" s="73">
        <f>IF(ISERROR(VLOOKUP(B9,Données!$A$3:$T$1490,20,FALSE)),0,VLOOKUP(B9,Données!$A$3:$T$1490,20,FALSE))</f>
        <v>4</v>
      </c>
      <c r="J9" s="59"/>
      <c r="K9" s="502" t="s">
        <v>60</v>
      </c>
      <c r="L9" s="502"/>
      <c r="R9" s="484" t="str">
        <f t="shared" si="0"/>
        <v/>
      </c>
    </row>
    <row r="10" spans="1:20" ht="15.75" x14ac:dyDescent="0.25">
      <c r="A10" s="500"/>
      <c r="B10" s="209" t="s">
        <v>344</v>
      </c>
      <c r="C10" s="75" t="str">
        <f>IF(ISERROR(VLOOKUP(B10,Données!$A$3:$K$1490,5,FALSE)),"",VLOOKUP(B10,Données!$A$3:$K$1490,5,FALSE))</f>
        <v>CLB</v>
      </c>
      <c r="D10" s="348">
        <f>IF(ISERROR(VLOOKUP(B10,Données!$A$3:$W$1490,22,FALSE)),"",VLOOKUP(B10,Données!$A$3:$W$1490,22,FALSE))</f>
        <v>1</v>
      </c>
      <c r="E10" s="70" t="str">
        <f>IF(ISERROR(VLOOKUP(B10,Données!$A$3:$K$1490,7,FALSE)),"",VLOOKUP(B10,Données!$A$3:$K$1490,7,FALSE))</f>
        <v>AD, AG</v>
      </c>
      <c r="F10" s="71">
        <f>IF(ISERROR(VLOOKUP(B10,Données!$A$3:$T$1490,11,FALSE)),0,VLOOKUP(B10,Données!$A$3:$T$1490,11,FALSE))</f>
        <v>5875000</v>
      </c>
      <c r="G10" s="72">
        <f>VALUE(COUNTIF(Validation!$A$2:$H$64,B10))-1</f>
        <v>0</v>
      </c>
      <c r="H10" s="363">
        <f>IF(ISERROR(VLOOKUP(B10,Données!$A$3:$T$1490,12,FALSE)),0,VLOOKUP(B10,Données!$A$3:$T$1490,12,FALSE))</f>
        <v>5875000</v>
      </c>
      <c r="I10" s="73">
        <f>IF(ISERROR(VLOOKUP(B10,Données!$A$3:$T$1490,20,FALSE)),0,VLOOKUP(B10,Données!$A$3:$T$1490,20,FALSE))</f>
        <v>6</v>
      </c>
      <c r="J10" s="59"/>
      <c r="K10" s="66" t="s">
        <v>62</v>
      </c>
      <c r="L10" s="66" t="s">
        <v>61</v>
      </c>
      <c r="R10" s="484" t="str">
        <f t="shared" si="0"/>
        <v/>
      </c>
    </row>
    <row r="11" spans="1:20" ht="15.75" x14ac:dyDescent="0.25">
      <c r="A11" s="500"/>
      <c r="B11" s="209" t="s">
        <v>2966</v>
      </c>
      <c r="C11" s="75" t="str">
        <f>IF(ISERROR(VLOOKUP(B11,Données!$A$3:$K$1490,5,FALSE)),"",VLOOKUP(B11,Données!$A$3:$K$1490,5,FALSE))</f>
        <v>DAL</v>
      </c>
      <c r="D11" s="348">
        <f>IF(ISERROR(VLOOKUP(B11,Données!$A$3:$W$1490,22,FALSE)),"",VLOOKUP(B11,Données!$A$3:$W$1490,22,FALSE))</f>
        <v>1</v>
      </c>
      <c r="E11" s="70" t="str">
        <f>IF(ISERROR(VLOOKUP(B11,Données!$A$3:$K$1490,7,FALSE)),"",VLOOKUP(B11,Données!$A$3:$K$1490,7,FALSE))</f>
        <v>C, AD</v>
      </c>
      <c r="F11" s="71">
        <f>IF(ISERROR(VLOOKUP(B11,Données!$A$3:$T$1490,11,FALSE)),0,VLOOKUP(B11,Données!$A$3:$T$1490,11,FALSE))</f>
        <v>9850000</v>
      </c>
      <c r="G11" s="72">
        <f>VALUE(COUNTIF(Validation!$A$2:$H$64,B11))-1</f>
        <v>0</v>
      </c>
      <c r="H11" s="363">
        <f>IF(ISERROR(VLOOKUP(B11,Données!$A$3:$T$1490,12,FALSE)),0,VLOOKUP(B11,Données!$A$3:$T$1490,12,FALSE))</f>
        <v>9850000</v>
      </c>
      <c r="I11" s="73">
        <f>IF(ISERROR(VLOOKUP(B11,Données!$A$3:$T$1490,20,FALSE)),0,VLOOKUP(B11,Données!$A$3:$T$1490,20,FALSE))</f>
        <v>7</v>
      </c>
      <c r="J11" s="59"/>
      <c r="K11" s="41" t="s">
        <v>192</v>
      </c>
      <c r="L11" s="41" t="s">
        <v>1351</v>
      </c>
      <c r="R11" s="484" t="str">
        <f t="shared" si="0"/>
        <v/>
      </c>
    </row>
    <row r="12" spans="1:20" ht="15.75" x14ac:dyDescent="0.25">
      <c r="A12" s="500"/>
      <c r="B12" s="209" t="s">
        <v>333</v>
      </c>
      <c r="C12" s="75" t="str">
        <f>IF(ISERROR(VLOOKUP(B12,Données!$A$3:$K$1490,5,FALSE)),"",VLOOKUP(B12,Données!$A$3:$K$1490,5,FALSE))</f>
        <v>NAS</v>
      </c>
      <c r="D12" s="348">
        <f>IF(ISERROR(VLOOKUP(B12,Données!$A$3:$W$1490,22,FALSE)),"",VLOOKUP(B12,Données!$A$3:$W$1490,22,FALSE))</f>
        <v>1</v>
      </c>
      <c r="E12" s="70" t="str">
        <f>IF(ISERROR(VLOOKUP(B12,Données!$A$3:$K$1490,7,FALSE)),"",VLOOKUP(B12,Données!$A$3:$K$1490,7,FALSE))</f>
        <v>AG</v>
      </c>
      <c r="F12" s="71">
        <f>IF(ISERROR(VLOOKUP(B12,Données!$A$3:$T$1490,11,FALSE)),0,VLOOKUP(B12,Données!$A$3:$T$1490,11,FALSE))</f>
        <v>6000000</v>
      </c>
      <c r="G12" s="72">
        <f>VALUE(COUNTIF(Validation!$A$2:$H$64,B12))-1</f>
        <v>0</v>
      </c>
      <c r="H12" s="363">
        <f>IF(ISERROR(VLOOKUP(B12,Données!$A$3:$T$1490,12,FALSE)),0,VLOOKUP(B12,Données!$A$3:$T$1490,12,FALSE))</f>
        <v>6000000</v>
      </c>
      <c r="I12" s="73">
        <f>IF(ISERROR(VLOOKUP(B12,Données!$A$3:$T$1490,20,FALSE)),0,VLOOKUP(B12,Données!$A$3:$T$1490,20,FALSE))</f>
        <v>3</v>
      </c>
      <c r="J12" s="59"/>
      <c r="K12" s="41" t="s">
        <v>194</v>
      </c>
      <c r="L12" s="60" t="s">
        <v>1351</v>
      </c>
      <c r="R12" s="484" t="str">
        <f t="shared" si="0"/>
        <v/>
      </c>
    </row>
    <row r="13" spans="1:20" ht="15.75" x14ac:dyDescent="0.25">
      <c r="A13" s="500"/>
      <c r="B13" s="209" t="s">
        <v>302</v>
      </c>
      <c r="C13" s="75" t="str">
        <f>IF(ISERROR(VLOOKUP(B13,Données!$A$3:$K$1490,5,FALSE)),"",VLOOKUP(B13,Données!$A$3:$K$1490,5,FALSE))</f>
        <v>ANA</v>
      </c>
      <c r="D13" s="348">
        <f>IF(ISERROR(VLOOKUP(B13,Données!$A$3:$W$1490,22,FALSE)),"",VLOOKUP(B13,Données!$A$3:$W$1490,22,FALSE))</f>
        <v>1</v>
      </c>
      <c r="E13" s="70" t="str">
        <f>IF(ISERROR(VLOOKUP(B13,Données!$A$3:$K$1490,7,FALSE)),"",VLOOKUP(B13,Données!$A$3:$K$1490,7,FALSE))</f>
        <v>C, AD, AG</v>
      </c>
      <c r="F13" s="71">
        <f>IF(ISERROR(VLOOKUP(B13,Données!$A$3:$T$1490,11,FALSE)),0,VLOOKUP(B13,Données!$A$3:$T$1490,11,FALSE))</f>
        <v>3789444</v>
      </c>
      <c r="G13" s="72">
        <f>VALUE(COUNTIF(Validation!$A$2:$H$64,B13))-1</f>
        <v>0</v>
      </c>
      <c r="H13" s="363">
        <f>IF(ISERROR(VLOOKUP(B13,Données!$A$3:$T$1490,12,FALSE)),0,VLOOKUP(B13,Données!$A$3:$T$1490,12,FALSE))</f>
        <v>3789444</v>
      </c>
      <c r="I13" s="73">
        <f>IF(ISERROR(VLOOKUP(B13,Données!$A$3:$T$1490,20,FALSE)),0,VLOOKUP(B13,Données!$A$3:$T$1490,20,FALSE))</f>
        <v>3</v>
      </c>
      <c r="J13" s="59"/>
      <c r="K13" s="41" t="s">
        <v>195</v>
      </c>
      <c r="L13" s="60" t="s">
        <v>1351</v>
      </c>
      <c r="R13" s="484" t="str">
        <f t="shared" si="0"/>
        <v/>
      </c>
    </row>
    <row r="14" spans="1:20" ht="15.75" x14ac:dyDescent="0.25">
      <c r="A14" s="501"/>
      <c r="B14" s="278" t="s">
        <v>335</v>
      </c>
      <c r="C14" s="76" t="str">
        <f>IF(ISERROR(VLOOKUP(B14,Données!$A$3:$K$1490,5,FALSE)),"",VLOOKUP(B14,Données!$A$3:$K$1490,5,FALSE))</f>
        <v>MTL</v>
      </c>
      <c r="D14" s="349">
        <f>IF(ISERROR(VLOOKUP(B14,Données!$A$3:$W$1490,22,FALSE)),"",VLOOKUP(B14,Données!$A$3:$W$1490,22,FALSE))</f>
        <v>1</v>
      </c>
      <c r="E14" s="76" t="str">
        <f>IF(ISERROR(VLOOKUP(B14,Données!$A$3:$K$1490,7,FALSE)),"",VLOOKUP(B14,Données!$A$3:$K$1490,7,FALSE))</f>
        <v>AG, AD</v>
      </c>
      <c r="F14" s="77">
        <f>IF(ISERROR(VLOOKUP(B14,Données!$A$3:$T$1490,11,FALSE)),0,VLOOKUP(B14,Données!$A$3:$T$1490,11,FALSE))</f>
        <v>3400000</v>
      </c>
      <c r="G14" s="78">
        <f>VALUE(COUNTIF(Validation!$A$2:$H$64,B14))-1</f>
        <v>0</v>
      </c>
      <c r="H14" s="364">
        <f>IF(ISERROR(VLOOKUP(B14,Données!$A$3:$T$1490,12,FALSE)),0,VLOOKUP(B14,Données!$A$3:$T$1490,12,FALSE))</f>
        <v>3400000</v>
      </c>
      <c r="I14" s="79">
        <f>IF(ISERROR(VLOOKUP(B14,Données!$A$3:$T$1490,20,FALSE)),0,VLOOKUP(B14,Données!$A$3:$T$1490,20,FALSE))</f>
        <v>4</v>
      </c>
      <c r="J14" s="59"/>
      <c r="R14" s="484" t="str">
        <f t="shared" si="0"/>
        <v/>
      </c>
    </row>
    <row r="15" spans="1:20" ht="15.75" x14ac:dyDescent="0.25">
      <c r="A15" s="503" t="s">
        <v>39</v>
      </c>
      <c r="B15" s="276" t="s">
        <v>336</v>
      </c>
      <c r="C15" s="80" t="str">
        <f>IF(ISERROR(VLOOKUP(B15,Données!$A$3:$K$1490,5,FALSE)),"",VLOOKUP(B15,Données!$A$3:$K$1490,5,FALSE))</f>
        <v>TBL</v>
      </c>
      <c r="D15" s="350">
        <f>IF(ISERROR(VLOOKUP(B15,Données!$A$3:$W$1490,22,FALSE)),"",VLOOKUP(B15,Données!$A$3:$W$1490,22,FALSE))</f>
        <v>1</v>
      </c>
      <c r="E15" s="80" t="str">
        <f>IF(ISERROR(VLOOKUP(B15,Données!$A$3:$K$1490,7,FALSE)),"",VLOOKUP(B15,Données!$A$3:$K$1490,7,FALSE))</f>
        <v>DG</v>
      </c>
      <c r="F15" s="81">
        <f>IF(ISERROR(VLOOKUP(B15,Données!$A$3:$T$1490,11,FALSE)),0,VLOOKUP(B15,Données!$A$3:$T$1490,11,FALSE))</f>
        <v>7875000</v>
      </c>
      <c r="G15" s="72">
        <f>VALUE(COUNTIF(Validation!$A$2:$H$64,B15))-1</f>
        <v>0</v>
      </c>
      <c r="H15" s="363">
        <f>IF(ISERROR(VLOOKUP(B15,Données!$A$3:$T$1490,12,FALSE)),0,VLOOKUP(B15,Données!$A$3:$T$1490,12,FALSE))</f>
        <v>7875000</v>
      </c>
      <c r="I15" s="73">
        <f>IF(ISERROR(VLOOKUP(B15,Données!$A$3:$T$1490,20,FALSE)),0,VLOOKUP(B15,Données!$A$3:$T$1490,20,FALSE))</f>
        <v>6</v>
      </c>
      <c r="J15" s="59"/>
      <c r="R15" s="484" t="str">
        <f t="shared" si="0"/>
        <v/>
      </c>
    </row>
    <row r="16" spans="1:20" ht="15.75" x14ac:dyDescent="0.25">
      <c r="A16" s="504"/>
      <c r="B16" s="209" t="s">
        <v>342</v>
      </c>
      <c r="C16" s="70" t="str">
        <f>IF(ISERROR(VLOOKUP(B16,Données!$A$3:$K$1490,5,FALSE)),"",VLOOKUP(B16,Données!$A$3:$K$1490,5,FALSE))</f>
        <v>NAS</v>
      </c>
      <c r="D16" s="347">
        <f>IF(ISERROR(VLOOKUP(B16,Données!$A$3:$W$1490,22,FALSE)),"",VLOOKUP(B16,Données!$A$3:$W$1490,22,FALSE))</f>
        <v>1</v>
      </c>
      <c r="E16" s="70" t="str">
        <f>IF(ISERROR(VLOOKUP(B16,Données!$A$3:$K$1490,7,FALSE)),"",VLOOKUP(B16,Données!$A$3:$K$1490,7,FALSE))</f>
        <v>DD</v>
      </c>
      <c r="F16" s="71">
        <f>IF(ISERROR(VLOOKUP(B16,Données!$A$3:$T$1490,11,FALSE)),0,VLOOKUP(B16,Données!$A$3:$T$1490,11,FALSE))</f>
        <v>6250000</v>
      </c>
      <c r="G16" s="72">
        <f>VALUE(COUNTIF(Validation!$A$2:$H$64,B16))-1</f>
        <v>0</v>
      </c>
      <c r="H16" s="363">
        <f>IF(ISERROR(VLOOKUP(B16,Données!$A$3:$T$1490,12,FALSE)),0,VLOOKUP(B16,Données!$A$3:$T$1490,12,FALSE))</f>
        <v>6250000</v>
      </c>
      <c r="I16" s="73">
        <f>IF(ISERROR(VLOOKUP(B16,Données!$A$3:$T$1490,20,FALSE)),0,VLOOKUP(B16,Données!$A$3:$T$1490,20,FALSE))</f>
        <v>7</v>
      </c>
      <c r="J16" s="59"/>
      <c r="R16" s="484" t="str">
        <f t="shared" si="0"/>
        <v/>
      </c>
    </row>
    <row r="17" spans="1:18" ht="15.75" x14ac:dyDescent="0.25">
      <c r="A17" s="504"/>
      <c r="B17" s="209" t="s">
        <v>337</v>
      </c>
      <c r="C17" s="70" t="str">
        <f>IF(ISERROR(VLOOKUP(B17,Données!$A$3:$K$1490,5,FALSE)),"",VLOOKUP(B17,Données!$A$3:$K$1490,5,FALSE))</f>
        <v>COL</v>
      </c>
      <c r="D17" s="347">
        <f>IF(ISERROR(VLOOKUP(B17,Données!$A$3:$W$1490,22,FALSE)),"",VLOOKUP(B17,Données!$A$3:$W$1490,22,FALSE))</f>
        <v>2</v>
      </c>
      <c r="E17" s="70">
        <f>IF(ISERROR(VLOOKUP(B17,Données!$A$3:$K$1490,7,FALSE)),"",VLOOKUP(B17,Données!$A$3:$K$1490,7,FALSE))</f>
        <v>0</v>
      </c>
      <c r="F17" s="71">
        <f>IF(ISERROR(VLOOKUP(B17,Données!$A$3:$T$1490,11,FALSE)),0,VLOOKUP(B17,Données!$A$3:$T$1490,11,FALSE))</f>
        <v>0</v>
      </c>
      <c r="G17" s="72">
        <f>VALUE(COUNTIF(Validation!$A$2:$H$64,B17))-1</f>
        <v>0</v>
      </c>
      <c r="H17" s="363">
        <f>IF(ISERROR(VLOOKUP(B17,Données!$A$3:$T$1490,12,FALSE)),0,VLOOKUP(B17,Données!$A$3:$T$1490,12,FALSE))</f>
        <v>0</v>
      </c>
      <c r="I17" s="73">
        <f>IF(ISERROR(VLOOKUP(B17,Données!$A$3:$T$1490,20,FALSE)),0,VLOOKUP(B17,Données!$A$3:$T$1490,20,FALSE))</f>
        <v>0</v>
      </c>
      <c r="J17" s="59"/>
      <c r="R17" s="484" t="str">
        <f t="shared" si="0"/>
        <v/>
      </c>
    </row>
    <row r="18" spans="1:18" ht="15.75" x14ac:dyDescent="0.25">
      <c r="A18" s="504"/>
      <c r="B18" s="209" t="s">
        <v>338</v>
      </c>
      <c r="C18" s="75" t="str">
        <f>IF(ISERROR(VLOOKUP(B18,Données!$A$3:$K$1490,5,FALSE)),"",VLOOKUP(B18,Données!$A$3:$K$1490,5,FALSE))</f>
        <v>VAN</v>
      </c>
      <c r="D18" s="348">
        <f>IF(ISERROR(VLOOKUP(B18,Données!$A$3:$W$1490,22,FALSE)),"",VLOOKUP(B18,Données!$A$3:$W$1490,22,FALSE))</f>
        <v>1</v>
      </c>
      <c r="E18" s="70" t="str">
        <f>IF(ISERROR(VLOOKUP(B18,Données!$A$3:$K$1490,7,FALSE)),"",VLOOKUP(B18,Données!$A$3:$K$1490,7,FALSE))</f>
        <v>DD</v>
      </c>
      <c r="F18" s="71">
        <f>IF(ISERROR(VLOOKUP(B18,Données!$A$3:$T$1490,11,FALSE)),0,VLOOKUP(B18,Données!$A$3:$T$1490,11,FALSE))</f>
        <v>2325000</v>
      </c>
      <c r="G18" s="72">
        <f>VALUE(COUNTIF(Validation!$A$2:$H$64,B18))-1</f>
        <v>0</v>
      </c>
      <c r="H18" s="363">
        <f>IF(ISERROR(VLOOKUP(B18,Données!$A$3:$T$1490,12,FALSE)),0,VLOOKUP(B18,Données!$A$3:$T$1490,12,FALSE))</f>
        <v>0</v>
      </c>
      <c r="I18" s="73">
        <f>IF(ISERROR(VLOOKUP(B18,Données!$A$3:$T$1490,20,FALSE)),0,VLOOKUP(B18,Données!$A$3:$T$1490,20,FALSE))</f>
        <v>1</v>
      </c>
      <c r="J18" s="82"/>
      <c r="R18" s="484" t="str">
        <f t="shared" si="0"/>
        <v/>
      </c>
    </row>
    <row r="19" spans="1:18" ht="15.75" x14ac:dyDescent="0.25">
      <c r="A19" s="504"/>
      <c r="B19" s="209" t="s">
        <v>743</v>
      </c>
      <c r="C19" s="75" t="str">
        <f>IF(ISERROR(VLOOKUP(B19,Données!$A$3:$K$1490,5,FALSE)),"",VLOOKUP(B19,Données!$A$3:$K$1490,5,FALSE))</f>
        <v>BUF</v>
      </c>
      <c r="D19" s="348">
        <f>IF(ISERROR(VLOOKUP(B19,Données!$A$3:$W$1490,22,FALSE)),"",VLOOKUP(B19,Données!$A$3:$W$1490,22,FALSE))</f>
        <v>1</v>
      </c>
      <c r="E19" s="70" t="str">
        <f>IF(ISERROR(VLOOKUP(B19,Données!$A$3:$K$1490,7,FALSE)),"",VLOOKUP(B19,Données!$A$3:$K$1490,7,FALSE))</f>
        <v>DG</v>
      </c>
      <c r="F19" s="71">
        <f>IF(ISERROR(VLOOKUP(B19,Données!$A$3:$T$1490,11,FALSE)),0,VLOOKUP(B19,Données!$A$3:$T$1490,11,FALSE))</f>
        <v>3775000</v>
      </c>
      <c r="G19" s="72">
        <f>VALUE(COUNTIF(Validation!$A$2:$H$64,B19))-1</f>
        <v>0</v>
      </c>
      <c r="H19" s="363">
        <f>IF(ISERROR(VLOOKUP(B19,Données!$A$3:$T$1490,12,FALSE)),0,VLOOKUP(B19,Données!$A$3:$T$1490,12,FALSE))</f>
        <v>3775000</v>
      </c>
      <c r="I19" s="73">
        <f>IF(ISERROR(VLOOKUP(B19,Données!$A$3:$T$1490,20,FALSE)),0,VLOOKUP(B19,Données!$A$3:$T$1490,20,FALSE))</f>
        <v>2</v>
      </c>
      <c r="J19" s="82"/>
      <c r="R19" s="484" t="str">
        <f t="shared" si="0"/>
        <v/>
      </c>
    </row>
    <row r="20" spans="1:18" ht="15.75" x14ac:dyDescent="0.25">
      <c r="A20" s="505"/>
      <c r="B20" s="277" t="s">
        <v>568</v>
      </c>
      <c r="C20" s="76" t="str">
        <f>IF(ISERROR(VLOOKUP(B20,Données!$A$3:$K$1490,5,FALSE)),"",VLOOKUP(B20,Données!$A$3:$K$1490,5,FALSE))</f>
        <v>EDM</v>
      </c>
      <c r="D20" s="349">
        <f>IF(ISERROR(VLOOKUP(B20,Données!$A$3:$W$1490,22,FALSE)),"",VLOOKUP(B20,Données!$A$3:$W$1490,22,FALSE))</f>
        <v>1</v>
      </c>
      <c r="E20" s="76" t="str">
        <f>IF(ISERROR(VLOOKUP(B20,Données!$A$3:$K$1490,7,FALSE)),"",VLOOKUP(B20,Données!$A$3:$K$1490,7,FALSE))</f>
        <v>DG</v>
      </c>
      <c r="F20" s="77">
        <f>IF(ISERROR(VLOOKUP(B20,Données!$A$3:$T$1490,11,FALSE)),0,VLOOKUP(B20,Données!$A$3:$T$1490,11,FALSE))</f>
        <v>3200000</v>
      </c>
      <c r="G20" s="78">
        <f>VALUE(COUNTIF(Validation!$A$2:$H$64,B20))-1</f>
        <v>0</v>
      </c>
      <c r="H20" s="364">
        <f>IF(ISERROR(VLOOKUP(B20,Données!$A$3:$T$1490,12,FALSE)),0,VLOOKUP(B20,Données!$A$3:$T$1490,12,FALSE))</f>
        <v>0</v>
      </c>
      <c r="I20" s="79">
        <f>IF(ISERROR(VLOOKUP(B20,Données!$A$3:$T$1490,20,FALSE)),0,VLOOKUP(B20,Données!$A$3:$T$1490,20,FALSE))</f>
        <v>1</v>
      </c>
      <c r="J20" s="82"/>
      <c r="R20" s="484" t="str">
        <f t="shared" si="0"/>
        <v/>
      </c>
    </row>
    <row r="21" spans="1:18" ht="20.25" customHeight="1" x14ac:dyDescent="0.25">
      <c r="A21" s="506" t="s">
        <v>40</v>
      </c>
      <c r="B21" s="274" t="s">
        <v>814</v>
      </c>
      <c r="C21" s="70" t="str">
        <f>IF(ISERROR(VLOOKUP(B21,Données!$A$3:$K$1490,5,FALSE)),"",VLOOKUP(B21,Données!$A$3:$K$1490,5,FALSE))</f>
        <v>VGK</v>
      </c>
      <c r="D21" s="347">
        <f>IF(ISERROR(VLOOKUP(B21,Données!$A$3:$W$1490,22,FALSE)),"",VLOOKUP(B21,Données!$A$3:$W$1490,22,FALSE))</f>
        <v>1</v>
      </c>
      <c r="E21" s="70" t="str">
        <f>IF(ISERROR(VLOOKUP(B21,Données!$A$3:$K$1490,7,FALSE)),"",VLOOKUP(B21,Données!$A$3:$K$1490,7,FALSE))</f>
        <v>G</v>
      </c>
      <c r="F21" s="71">
        <f>IF(ISERROR(VLOOKUP(B21,Données!$A$3:$T$1490,11,FALSE)),0,VLOOKUP(B21,Données!$A$3:$T$1490,11,FALSE))</f>
        <v>7000000</v>
      </c>
      <c r="G21" s="72">
        <f>VALUE(COUNTIF(Validation!$A$2:$H$64,B21))-1</f>
        <v>0</v>
      </c>
      <c r="H21" s="363">
        <f>IF(ISERROR(VLOOKUP(B21,Données!$A$3:$T$1490,12,FALSE)),0,VLOOKUP(B21,Données!$A$3:$T$1490,12,FALSE))</f>
        <v>7000000</v>
      </c>
      <c r="I21" s="73">
        <f>IF(ISERROR(VLOOKUP(B21,Données!$A$3:$T$1490,20,FALSE)),0,VLOOKUP(B21,Données!$A$3:$T$1490,20,FALSE))</f>
        <v>3</v>
      </c>
      <c r="J21" s="59"/>
      <c r="R21" s="484" t="str">
        <f t="shared" si="0"/>
        <v/>
      </c>
    </row>
    <row r="22" spans="1:18" ht="15.75" customHeight="1" x14ac:dyDescent="0.25">
      <c r="A22" s="507"/>
      <c r="B22" s="277" t="s">
        <v>340</v>
      </c>
      <c r="C22" s="76" t="str">
        <f>IF(ISERROR(VLOOKUP(B22,Données!$A$3:$K$1490,5,FALSE)),"",VLOOKUP(B22,Données!$A$3:$K$1490,5,FALSE))</f>
        <v>TOR</v>
      </c>
      <c r="D22" s="349">
        <f>IF(ISERROR(VLOOKUP(B22,Données!$A$3:$W$1490,22,FALSE)),"",VLOOKUP(B22,Données!$A$3:$W$1490,22,FALSE))</f>
        <v>1</v>
      </c>
      <c r="E22" s="76" t="str">
        <f>IF(ISERROR(VLOOKUP(B22,Données!$A$3:$K$1490,7,FALSE)),"",VLOOKUP(B22,Données!$A$3:$K$1490,7,FALSE))</f>
        <v>G</v>
      </c>
      <c r="F22" s="77">
        <f>IF(ISERROR(VLOOKUP(B22,Données!$A$3:$T$1490,11,FALSE)),0,VLOOKUP(B22,Données!$A$3:$T$1490,11,FALSE))</f>
        <v>5000000</v>
      </c>
      <c r="G22" s="78">
        <f>VALUE(COUNTIF(Validation!$A$2:$H$64,B22))-1</f>
        <v>0</v>
      </c>
      <c r="H22" s="364">
        <f>IF(ISERROR(VLOOKUP(B22,Données!$A$3:$T$1490,12,FALSE)),0,VLOOKUP(B22,Données!$A$3:$T$1490,12,FALSE))</f>
        <v>5000000</v>
      </c>
      <c r="I22" s="79">
        <f>IF(ISERROR(VLOOKUP(B22,Données!$A$3:$T$1490,20,FALSE)),0,VLOOKUP(B22,Données!$A$3:$T$1490,20,FALSE))</f>
        <v>2</v>
      </c>
      <c r="J22" s="59"/>
      <c r="R22" s="484" t="str">
        <f t="shared" si="0"/>
        <v/>
      </c>
    </row>
    <row r="23" spans="1:18" ht="15.75" customHeight="1" x14ac:dyDescent="0.25">
      <c r="A23" s="494" t="s">
        <v>42</v>
      </c>
      <c r="B23" s="209" t="s">
        <v>341</v>
      </c>
      <c r="C23" s="70" t="str">
        <f>IF(ISERROR(VLOOKUP(B23,Données!$A$3:$K$1490,5,FALSE)),"",VLOOKUP(B23,Données!$A$3:$K$1490,5,FALSE))</f>
        <v>STL</v>
      </c>
      <c r="D23" s="347">
        <f>IF(ISERROR(VLOOKUP(B23,Données!$A$3:$W$1490,22,FALSE)),"",VLOOKUP(B23,Données!$A$3:$W$1490,22,FALSE))</f>
        <v>1</v>
      </c>
      <c r="E23" s="70" t="str">
        <f>IF(ISERROR(VLOOKUP(B23,Données!$A$3:$K$1490,7,FALSE)),"",VLOOKUP(B23,Données!$A$3:$K$1490,7,FALSE))</f>
        <v>AG, C</v>
      </c>
      <c r="F23" s="71">
        <f>IF(ISERROR(VLOOKUP(B23,Données!$A$3:$T$1490,11,FALSE)),0,VLOOKUP(B23,Données!$A$3:$T$1490,11,FALSE))</f>
        <v>0</v>
      </c>
      <c r="G23" s="72">
        <f>VALUE(COUNTIF(Validation!$A$2:$H$64,B23))-1</f>
        <v>0</v>
      </c>
      <c r="H23" s="363">
        <f>IF(ISERROR(VLOOKUP(B23,Données!$A$3:$T$1490,12,FALSE)),0,VLOOKUP(B23,Données!$A$3:$T$1490,12,FALSE))</f>
        <v>0</v>
      </c>
      <c r="I23" s="73">
        <f>IF(ISERROR(VLOOKUP(B23,Données!$A$3:$T$1490,20,FALSE)),0,VLOOKUP(B23,Données!$A$3:$T$1490,20,FALSE))</f>
        <v>0</v>
      </c>
      <c r="J23" s="59"/>
      <c r="R23" s="484" t="str">
        <f t="shared" si="0"/>
        <v/>
      </c>
    </row>
    <row r="24" spans="1:18" ht="15.75" customHeight="1" x14ac:dyDescent="0.25">
      <c r="A24" s="495"/>
      <c r="B24" s="209" t="s">
        <v>345</v>
      </c>
      <c r="C24" s="70" t="str">
        <f>IF(ISERROR(VLOOKUP(B24,Données!$A$3:$K$1490,5,FALSE)),"",VLOOKUP(B24,Données!$A$3:$K$1490,5,FALSE))</f>
        <v>CAR</v>
      </c>
      <c r="D24" s="347">
        <f>IF(ISERROR(VLOOKUP(B24,Données!$A$3:$W$1490,22,FALSE)),"",VLOOKUP(B24,Données!$A$3:$W$1490,22,FALSE))</f>
        <v>1</v>
      </c>
      <c r="E24" s="70" t="str">
        <f>IF(ISERROR(VLOOKUP(B24,Données!$A$3:$K$1490,7,FALSE)),"",VLOOKUP(B24,Données!$A$3:$K$1490,7,FALSE))</f>
        <v>C, AG</v>
      </c>
      <c r="F24" s="71">
        <f>IF(ISERROR(VLOOKUP(B24,Données!$A$3:$T$1490,11,FALSE)),0,VLOOKUP(B24,Données!$A$3:$T$1490,11,FALSE))</f>
        <v>2750000</v>
      </c>
      <c r="G24" s="72">
        <f>VALUE(COUNTIF(Validation!$A$2:$H$64,B24))-1</f>
        <v>0</v>
      </c>
      <c r="H24" s="363">
        <f>IF(ISERROR(VLOOKUP(B24,Données!$A$3:$T$1490,12,FALSE)),0,VLOOKUP(B24,Données!$A$3:$T$1490,12,FALSE))</f>
        <v>0</v>
      </c>
      <c r="I24" s="73">
        <f>IF(ISERROR(VLOOKUP(B24,Données!$A$3:$T$1490,20,FALSE)),0,VLOOKUP(B24,Données!$A$3:$T$1490,20,FALSE))</f>
        <v>1</v>
      </c>
      <c r="J24" s="59"/>
      <c r="R24" s="484" t="str">
        <f t="shared" si="0"/>
        <v/>
      </c>
    </row>
    <row r="25" spans="1:18" ht="15.75" customHeight="1" x14ac:dyDescent="0.25">
      <c r="A25" s="495"/>
      <c r="B25" s="209" t="s">
        <v>343</v>
      </c>
      <c r="C25" s="70" t="str">
        <f>IF(ISERROR(VLOOKUP(B25,Données!$A$3:$K$1490,5,FALSE)),"",VLOOKUP(B25,Données!$A$3:$K$1490,5,FALSE))</f>
        <v>MTL</v>
      </c>
      <c r="D25" s="347">
        <f>IF(ISERROR(VLOOKUP(B25,Données!$A$3:$W$1490,22,FALSE)),"",VLOOKUP(B25,Données!$A$3:$W$1490,22,FALSE))</f>
        <v>1</v>
      </c>
      <c r="E25" s="70" t="str">
        <f>IF(ISERROR(VLOOKUP(B25,Données!$A$3:$K$1490,7,FALSE)),"",VLOOKUP(B25,Données!$A$3:$K$1490,7,FALSE))</f>
        <v>AG, AD</v>
      </c>
      <c r="F25" s="71">
        <f>IF(ISERROR(VLOOKUP(B25,Données!$A$3:$T$1490,11,FALSE)),0,VLOOKUP(B25,Données!$A$3:$T$1490,11,FALSE))</f>
        <v>0</v>
      </c>
      <c r="G25" s="72">
        <f>VALUE(COUNTIF(Validation!$A$2:$H$64,B25))-1</f>
        <v>0</v>
      </c>
      <c r="H25" s="363">
        <f>IF(ISERROR(VLOOKUP(B25,Données!$A$3:$T$1490,12,FALSE)),0,VLOOKUP(B25,Données!$A$3:$T$1490,12,FALSE))</f>
        <v>0</v>
      </c>
      <c r="I25" s="73">
        <f>IF(ISERROR(VLOOKUP(B25,Données!$A$3:$T$1490,20,FALSE)),0,VLOOKUP(B25,Données!$A$3:$T$1490,20,FALSE))</f>
        <v>0</v>
      </c>
      <c r="J25" s="59"/>
      <c r="R25" s="484" t="str">
        <f t="shared" si="0"/>
        <v/>
      </c>
    </row>
    <row r="26" spans="1:18" ht="15.75" customHeight="1" x14ac:dyDescent="0.25">
      <c r="A26" s="495"/>
      <c r="B26" s="209" t="s">
        <v>944</v>
      </c>
      <c r="C26" s="70" t="str">
        <f>IF(ISERROR(VLOOKUP(B26,Données!$A$3:$K$1490,5,FALSE)),"",VLOOKUP(B26,Données!$A$3:$K$1490,5,FALSE))</f>
        <v>TOR</v>
      </c>
      <c r="D26" s="347">
        <f>IF(ISERROR(VLOOKUP(B26,Données!$A$3:$W$1490,22,FALSE)),"",VLOOKUP(B26,Données!$A$3:$W$1490,22,FALSE))</f>
        <v>1</v>
      </c>
      <c r="E26" s="70" t="str">
        <f>IF(ISERROR(VLOOKUP(B26,Données!$A$3:$K$1490,7,FALSE)),"",VLOOKUP(B26,Données!$A$3:$K$1490,7,FALSE))</f>
        <v>AG</v>
      </c>
      <c r="F26" s="71">
        <f>IF(ISERROR(VLOOKUP(B26,Données!$A$3:$T$1490,11,FALSE)),0,VLOOKUP(B26,Données!$A$3:$T$1490,11,FALSE))</f>
        <v>3400000</v>
      </c>
      <c r="G26" s="72">
        <f>VALUE(COUNTIF(Validation!$A$2:$H$64,B26))-1</f>
        <v>0</v>
      </c>
      <c r="H26" s="363">
        <f>IF(ISERROR(VLOOKUP(B26,Données!$A$3:$T$1490,12,FALSE)),0,VLOOKUP(B26,Données!$A$3:$T$1490,12,FALSE))</f>
        <v>3400000</v>
      </c>
      <c r="I26" s="73">
        <f>IF(ISERROR(VLOOKUP(B26,Données!$A$3:$T$1490,20,FALSE)),0,VLOOKUP(B26,Données!$A$3:$T$1490,20,FALSE))</f>
        <v>4</v>
      </c>
      <c r="J26" s="59"/>
      <c r="R26" s="484" t="str">
        <f t="shared" si="0"/>
        <v/>
      </c>
    </row>
    <row r="27" spans="1:18" ht="15.75" customHeight="1" x14ac:dyDescent="0.25">
      <c r="A27" s="495"/>
      <c r="B27" s="209"/>
      <c r="C27" s="70" t="str">
        <f>IF(ISERROR(VLOOKUP(B27,Données!$A$3:$K$1490,5,FALSE)),"",VLOOKUP(B27,Données!$A$3:$K$1490,5,FALSE))</f>
        <v/>
      </c>
      <c r="D27" s="347" t="str">
        <f>IF(ISERROR(VLOOKUP(B27,Données!$A$3:$W$1490,22,FALSE)),"",VLOOKUP(B27,Données!$A$3:$W$1490,22,FALSE))</f>
        <v/>
      </c>
      <c r="E27" s="70" t="str">
        <f>IF(ISERROR(VLOOKUP(B27,Données!$A$3:$K$1490,7,FALSE)),"",VLOOKUP(B27,Données!$A$3:$K$1490,7,FALSE))</f>
        <v/>
      </c>
      <c r="F27" s="71">
        <f>IF(ISERROR(VLOOKUP(B27,Données!$A$3:$T$1490,11,FALSE)),0,VLOOKUP(B27,Données!$A$3:$T$1490,11,FALSE))</f>
        <v>0</v>
      </c>
      <c r="G27" s="72">
        <f>VALUE(COUNTIF(Validation!$A$2:$H$64,B27))-1</f>
        <v>198</v>
      </c>
      <c r="H27" s="363">
        <f>IF(ISERROR(VLOOKUP(B27,Données!$A$3:$T$1490,12,FALSE)),0,VLOOKUP(B27,Données!$A$3:$T$1490,12,FALSE))</f>
        <v>0</v>
      </c>
      <c r="I27" s="73">
        <f>IF(ISERROR(VLOOKUP(B27,Données!$A$3:$T$1490,20,FALSE)),0,VLOOKUP(B27,Données!$A$3:$T$1490,20,FALSE))</f>
        <v>0</v>
      </c>
      <c r="J27" s="59"/>
      <c r="R27" s="60" t="str">
        <f t="shared" si="0"/>
        <v/>
      </c>
    </row>
    <row r="28" spans="1:18" ht="15.75" customHeight="1" x14ac:dyDescent="0.25">
      <c r="A28" s="495"/>
      <c r="B28" s="69"/>
      <c r="C28" s="70" t="str">
        <f>IF(ISERROR(VLOOKUP(B28,Données!$A$3:$K$1490,5,FALSE)),"",VLOOKUP(B28,Données!$A$3:$K$1490,5,FALSE))</f>
        <v/>
      </c>
      <c r="D28" s="347" t="str">
        <f>IF(ISERROR(VLOOKUP(B28,Données!$A$3:$W$1490,22,FALSE)),"",VLOOKUP(B28,Données!$A$3:$W$1490,22,FALSE))</f>
        <v/>
      </c>
      <c r="E28" s="70" t="str">
        <f>IF(ISERROR(VLOOKUP(B28,Données!$A$3:$K$1490,7,FALSE)),"",VLOOKUP(B28,Données!$A$3:$K$1490,7,FALSE))</f>
        <v/>
      </c>
      <c r="F28" s="71">
        <f>IF(ISERROR(VLOOKUP(B28,Données!$A$3:$T$1490,11,FALSE)),0,VLOOKUP(B28,Données!$A$3:$T$1490,11,FALSE))</f>
        <v>0</v>
      </c>
      <c r="G28" s="72">
        <f>VALUE(COUNTIF(Validation!$A$2:$H$64,B28))-1</f>
        <v>198</v>
      </c>
      <c r="H28" s="363">
        <f>IF(ISERROR(VLOOKUP(B28,Données!$A$3:$T$1490,12,FALSE)),0,VLOOKUP(B28,Données!$A$3:$T$1490,12,FALSE))</f>
        <v>0</v>
      </c>
      <c r="I28" s="73">
        <f>IF(ISERROR(VLOOKUP(B28,Données!$A$3:$T$1490,20,FALSE)),0,VLOOKUP(B28,Données!$A$3:$T$1490,20,FALSE))</f>
        <v>0</v>
      </c>
      <c r="J28" s="59"/>
      <c r="R28" s="60" t="str">
        <f t="shared" si="0"/>
        <v/>
      </c>
    </row>
    <row r="29" spans="1:18" ht="15.75" customHeight="1" x14ac:dyDescent="0.25">
      <c r="A29" s="495"/>
      <c r="B29" s="69"/>
      <c r="C29" s="70" t="str">
        <f>IF(ISERROR(VLOOKUP(B29,Données!$A$3:$K$1490,5,FALSE)),"",VLOOKUP(B29,Données!$A$3:$K$1490,5,FALSE))</f>
        <v/>
      </c>
      <c r="D29" s="347" t="str">
        <f>IF(ISERROR(VLOOKUP(B29,Données!$A$3:$W$1490,22,FALSE)),"",VLOOKUP(B29,Données!$A$3:$W$1490,22,FALSE))</f>
        <v/>
      </c>
      <c r="E29" s="70" t="str">
        <f>IF(ISERROR(VLOOKUP(B29,Données!$A$3:$K$1490,7,FALSE)),"",VLOOKUP(B29,Données!$A$3:$K$1490,7,FALSE))</f>
        <v/>
      </c>
      <c r="F29" s="71">
        <f>IF(ISERROR(VLOOKUP(B29,Données!$A$3:$T$1490,11,FALSE)),0,VLOOKUP(B29,Données!$A$3:$T$1490,11,FALSE))</f>
        <v>0</v>
      </c>
      <c r="G29" s="72">
        <f>VALUE(COUNTIF(Validation!$A$2:$H$64,B29))-1</f>
        <v>198</v>
      </c>
      <c r="H29" s="363">
        <f>IF(ISERROR(VLOOKUP(B29,Données!$A$3:$T$1490,12,FALSE)),0,VLOOKUP(B29,Données!$A$3:$T$1490,12,FALSE))</f>
        <v>0</v>
      </c>
      <c r="I29" s="73">
        <f>IF(ISERROR(VLOOKUP(B29,Données!$A$3:$T$1490,20,FALSE)),0,VLOOKUP(B29,Données!$A$3:$T$1490,20,FALSE))</f>
        <v>0</v>
      </c>
      <c r="J29" s="59"/>
      <c r="R29" s="60" t="str">
        <f t="shared" si="0"/>
        <v/>
      </c>
    </row>
    <row r="30" spans="1:18" ht="15.75" customHeight="1" x14ac:dyDescent="0.25">
      <c r="A30" s="495"/>
      <c r="B30" s="83"/>
      <c r="C30" s="76" t="str">
        <f>IF(ISERROR(VLOOKUP(B30,Données!$A$3:$K$1490,5,FALSE)),"",VLOOKUP(B30,Données!$A$3:$K$1490,5,FALSE))</f>
        <v/>
      </c>
      <c r="D30" s="349" t="str">
        <f>IF(ISERROR(VLOOKUP(B30,Données!$A$3:$W$1490,22,FALSE)),"",VLOOKUP(B30,Données!$A$3:$W$1490,22,FALSE))</f>
        <v/>
      </c>
      <c r="E30" s="76" t="str">
        <f>IF(ISERROR(VLOOKUP(B30,Données!$A$3:$K$1490,7,FALSE)),"",VLOOKUP(B30,Données!$A$3:$K$1490,7,FALSE))</f>
        <v/>
      </c>
      <c r="F30" s="77">
        <f>IF(ISERROR(VLOOKUP(B30,Données!$A$3:$T$1490,11,FALSE)),0,VLOOKUP(B30,Données!$A$3:$T$1490,11,FALSE))</f>
        <v>0</v>
      </c>
      <c r="G30" s="78">
        <f>VALUE(COUNTIF(Validation!$A$2:$H$64,B30))-1</f>
        <v>198</v>
      </c>
      <c r="H30" s="364">
        <f>IF(ISERROR(VLOOKUP(B30,Données!$A$3:$T$1490,12,FALSE)),0,VLOOKUP(B30,Données!$A$3:$T$1490,12,FALSE))</f>
        <v>0</v>
      </c>
      <c r="I30" s="79">
        <f>IF(ISERROR(VLOOKUP(B30,Données!$A$3:$T$1490,20,FALSE)),0,VLOOKUP(B30,Données!$A$3:$T$1490,20,FALSE))</f>
        <v>0</v>
      </c>
      <c r="J30" s="59"/>
      <c r="R30" s="60" t="str">
        <f t="shared" si="0"/>
        <v/>
      </c>
    </row>
    <row r="31" spans="1:18" ht="15.75" x14ac:dyDescent="0.25">
      <c r="A31" s="496" t="s">
        <v>37</v>
      </c>
      <c r="B31" s="496"/>
      <c r="C31" s="496"/>
      <c r="D31" s="496"/>
      <c r="E31" s="496"/>
      <c r="F31" s="313">
        <f>ROUNDDOWN(SUM(F3:F30),2)</f>
        <v>100939444</v>
      </c>
      <c r="G31" s="84"/>
      <c r="H31" s="329">
        <f>SUM(H3:H30)</f>
        <v>91839444</v>
      </c>
      <c r="J31" s="59"/>
    </row>
    <row r="32" spans="1:18" ht="19.5" thickBot="1" x14ac:dyDescent="0.35">
      <c r="A32" s="497" t="s">
        <v>44</v>
      </c>
      <c r="B32" s="497"/>
      <c r="C32" s="497"/>
      <c r="D32" s="497"/>
      <c r="E32" s="497"/>
      <c r="F32" s="321">
        <f>'Calcul Masse Salariale'!$B$5-F31</f>
        <v>-2359444</v>
      </c>
      <c r="G32" s="87"/>
      <c r="H32" s="337">
        <f>'Calcul Masse Salariale'!$B$6-H31</f>
        <v>-91839342</v>
      </c>
      <c r="J32" s="59"/>
    </row>
    <row r="33" spans="1:10" ht="16.5" thickBot="1" x14ac:dyDescent="0.3">
      <c r="F33" s="366"/>
      <c r="J33" s="59"/>
    </row>
    <row r="34" spans="1:10" ht="30.75" thickBot="1" x14ac:dyDescent="0.3">
      <c r="B34" s="408" t="s">
        <v>36</v>
      </c>
      <c r="C34" s="409" t="s">
        <v>52</v>
      </c>
      <c r="D34" s="409" t="s">
        <v>412</v>
      </c>
      <c r="E34" s="409" t="s">
        <v>5</v>
      </c>
      <c r="F34" s="410" t="s">
        <v>135</v>
      </c>
      <c r="G34" s="411" t="s">
        <v>190</v>
      </c>
      <c r="H34" s="412" t="s">
        <v>1165</v>
      </c>
      <c r="I34" s="413" t="s">
        <v>2576</v>
      </c>
      <c r="J34" s="59"/>
    </row>
    <row r="35" spans="1:10"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4">
        <f>VALUE(COUNTIF(Validation!$A$2:$H$47,B35))-1</f>
        <v>66</v>
      </c>
      <c r="H35" s="404">
        <f>IF(ISERROR(VLOOKUP(B35,Données!$A$3:$T$1490,12,FALSE)),0,VLOOKUP(B35,Données!$A$3:$T$1490,12,FALSE))</f>
        <v>0</v>
      </c>
      <c r="I35" s="405">
        <f>IF(ISERROR(VLOOKUP(B35,Données!$A$3:$T$1490,20,FALSE)),0,VLOOKUP(B35,Données!$A$3:$T$1490,20,FALSE))</f>
        <v>0</v>
      </c>
      <c r="J35" s="59"/>
    </row>
    <row r="36" spans="1:10" ht="19.5" thickBot="1" x14ac:dyDescent="0.35">
      <c r="A36" s="509"/>
      <c r="B36" s="406" t="s">
        <v>2577</v>
      </c>
      <c r="C36" s="510"/>
      <c r="D36" s="510"/>
      <c r="E36" s="510"/>
      <c r="F36" s="407" t="s">
        <v>2578</v>
      </c>
      <c r="G36" s="510" t="str">
        <f>IF(C36="","",C36+28)</f>
        <v/>
      </c>
      <c r="H36" s="510"/>
      <c r="I36" s="510"/>
      <c r="J36" s="59"/>
    </row>
    <row r="37" spans="1:10" x14ac:dyDescent="0.25">
      <c r="J37" s="59"/>
    </row>
    <row r="38" spans="1:10" ht="45" x14ac:dyDescent="0.25">
      <c r="B38" s="62" t="s">
        <v>36</v>
      </c>
      <c r="C38" s="62" t="s">
        <v>52</v>
      </c>
      <c r="D38" s="62" t="s">
        <v>412</v>
      </c>
      <c r="E38" s="7" t="s">
        <v>2575</v>
      </c>
      <c r="F38" s="399" t="s">
        <v>135</v>
      </c>
      <c r="G38" s="67" t="s">
        <v>124</v>
      </c>
      <c r="H38" s="67" t="s">
        <v>1</v>
      </c>
      <c r="I38" s="68" t="s">
        <v>196</v>
      </c>
      <c r="J38" s="59"/>
    </row>
    <row r="39" spans="1:10" x14ac:dyDescent="0.25">
      <c r="A39" s="499" t="s">
        <v>43</v>
      </c>
      <c r="B39" s="354" t="s">
        <v>758</v>
      </c>
      <c r="C39" s="74" t="str">
        <f>IF(ISERROR(VLOOKUP(B39,Données!$A$3:$K$1490,5,FALSE)),"",VLOOKUP(B39,Données!$A$3:$K$1490,5,FALSE))</f>
        <v>CGY</v>
      </c>
      <c r="D39" s="347">
        <f>IF(ISERROR(VLOOKUP(B39,Données!$A$3:$W$1490,22,FALSE)),"",VLOOKUP(B39,Données!$A$3:$W$1490,22,FALSE))</f>
        <v>1</v>
      </c>
      <c r="E39" s="74">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 si="1">H39</f>
        <v>0</v>
      </c>
      <c r="J39" s="59"/>
    </row>
    <row r="40" spans="1:10" x14ac:dyDescent="0.25">
      <c r="A40" s="499"/>
      <c r="B40" s="354" t="s">
        <v>916</v>
      </c>
      <c r="C40" s="74" t="str">
        <f>IF(ISERROR(VLOOKUP(B40,Données!$A$3:$K$1490,5,FALSE)),"",VLOOKUP(B40,Données!$A$3:$K$1490,5,FALSE))</f>
        <v/>
      </c>
      <c r="D40" s="347" t="str">
        <f>IF(ISERROR(VLOOKUP(B40,Données!$A$3:$W$1490,22,FALSE)),"",VLOOKUP(B40,Données!$A$3:$W$1490,22,FALSE))</f>
        <v/>
      </c>
      <c r="E40" s="74">
        <v>2014</v>
      </c>
      <c r="F40" s="358">
        <f>IF(ISERROR(VLOOKUP(B40,Données!$A$3:$T$1490,11,FALSE)),0,VLOOKUP(B40,Données!$A$3:$T$1490,11,FALSE))</f>
        <v>0</v>
      </c>
      <c r="G40" s="401">
        <f>IF(ISERROR(VLOOKUP(B40,Données!$A$3:$T$1490,20,FALSE)),0,VLOOKUP(B40,Données!$A$3:$T$1490,20,FALSE))</f>
        <v>0</v>
      </c>
      <c r="H40" s="74">
        <f>IF(((E40+5)-'Calcul Masse Salariale'!$B$1)&lt;=0,0,(E40+5)-'Calcul Masse Salariale'!$B$1)</f>
        <v>0</v>
      </c>
      <c r="I40" s="74">
        <f t="shared" ref="I40:I51" si="2">H40</f>
        <v>0</v>
      </c>
      <c r="J40" s="59"/>
    </row>
    <row r="41" spans="1:10" x14ac:dyDescent="0.25">
      <c r="A41" s="499"/>
      <c r="B41" s="354" t="s">
        <v>1007</v>
      </c>
      <c r="C41" s="74" t="str">
        <f>IF(ISERROR(VLOOKUP(B41,Données!$A$3:$K$1490,5,FALSE)),"",VLOOKUP(B41,Données!$A$3:$K$1490,5,FALSE))</f>
        <v>BOS</v>
      </c>
      <c r="D41" s="347">
        <f>IF(ISERROR(VLOOKUP(B41,Données!$A$3:$W$1490,22,FALSE)),"",VLOOKUP(B41,Données!$A$3:$W$1490,22,FALSE))</f>
        <v>1</v>
      </c>
      <c r="E41" s="74">
        <v>2015</v>
      </c>
      <c r="F41" s="358">
        <f>IF(ISERROR(VLOOKUP(B41,Données!$A$3:$T$1490,11,FALSE)),0,VLOOKUP(B41,Données!$A$3:$T$1490,11,FALSE))</f>
        <v>1288333</v>
      </c>
      <c r="G41" s="401">
        <f>IF(ISERROR(VLOOKUP(B41,Données!$A$3:$T$1490,20,FALSE)),0,VLOOKUP(B41,Données!$A$3:$T$1490,20,FALSE))</f>
        <v>1</v>
      </c>
      <c r="H41" s="74">
        <f>IF(((E41+5)-'Calcul Masse Salariale'!$B$1)&lt;=0,0,(E41+5)-'Calcul Masse Salariale'!$B$1)</f>
        <v>1</v>
      </c>
      <c r="I41" s="74">
        <f t="shared" si="2"/>
        <v>1</v>
      </c>
      <c r="J41" s="59"/>
    </row>
    <row r="42" spans="1:10" ht="18.75" x14ac:dyDescent="0.3">
      <c r="A42" s="499"/>
      <c r="B42" s="354" t="s">
        <v>795</v>
      </c>
      <c r="C42" s="74" t="str">
        <f>IF(ISERROR(VLOOKUP(B42,Données!$A$3:$K$1490,5,FALSE)),"",VLOOKUP(B42,Données!$A$3:$K$1490,5,FALSE))</f>
        <v>MTL</v>
      </c>
      <c r="D42" s="347">
        <f>IF(ISERROR(VLOOKUP(B42,Données!$A$3:$W$1490,22,FALSE)),"",VLOOKUP(B42,Données!$A$3:$W$1490,22,FALSE))</f>
        <v>1</v>
      </c>
      <c r="E42" s="74">
        <v>2015</v>
      </c>
      <c r="F42" s="358">
        <f>IF(ISERROR(VLOOKUP(B42,Données!$A$3:$T$1490,11,FALSE)),0,VLOOKUP(B42,Données!$A$3:$T$1490,11,FALSE))</f>
        <v>1063333</v>
      </c>
      <c r="G42" s="401">
        <f>IF(ISERROR(VLOOKUP(B42,Données!$A$3:$T$1490,20,FALSE)),0,VLOOKUP(B42,Données!$A$3:$T$1490,20,FALSE))</f>
        <v>1</v>
      </c>
      <c r="H42" s="74">
        <f>IF(((E42+5)-'Calcul Masse Salariale'!$B$1)&lt;=0,0,(E42+5)-'Calcul Masse Salariale'!$B$1)</f>
        <v>1</v>
      </c>
      <c r="I42" s="74">
        <f t="shared" si="2"/>
        <v>1</v>
      </c>
      <c r="J42" s="88"/>
    </row>
    <row r="43" spans="1:10" x14ac:dyDescent="0.25">
      <c r="A43" s="499"/>
      <c r="B43" s="354" t="s">
        <v>696</v>
      </c>
      <c r="C43" s="74" t="str">
        <f>IF(ISERROR(VLOOKUP(B43,Données!$A$3:$K$1490,5,FALSE)),"",VLOOKUP(B43,Données!$A$3:$K$1490,5,FALSE))</f>
        <v>OTT</v>
      </c>
      <c r="D43" s="347">
        <f>IF(ISERROR(VLOOKUP(B43,Données!$A$3:$W$1490,22,FALSE)),"",VLOOKUP(B43,Données!$A$3:$W$1490,22,FALSE))</f>
        <v>1</v>
      </c>
      <c r="E43" s="74">
        <v>2016</v>
      </c>
      <c r="F43" s="358">
        <f>IF(ISERROR(VLOOKUP(B43,Données!$A$3:$T$1490,11,FALSE)),0,VLOOKUP(B43,Données!$A$3:$T$1490,11,FALSE))</f>
        <v>1573333</v>
      </c>
      <c r="G43" s="401">
        <f>IF(ISERROR(VLOOKUP(B43,Données!$A$3:$T$1490,20,FALSE)),0,VLOOKUP(B43,Données!$A$3:$T$1490,20,FALSE))</f>
        <v>2</v>
      </c>
      <c r="H43" s="74">
        <f>IF(((E43+5)-'Calcul Masse Salariale'!$B$1)&lt;=0,0,(E43+5)-'Calcul Masse Salariale'!$B$1)</f>
        <v>2</v>
      </c>
      <c r="I43" s="74">
        <f t="shared" si="2"/>
        <v>2</v>
      </c>
      <c r="J43" s="59"/>
    </row>
    <row r="44" spans="1:10" x14ac:dyDescent="0.25">
      <c r="A44" s="499"/>
      <c r="B44" s="354" t="s">
        <v>1008</v>
      </c>
      <c r="C44" s="74" t="str">
        <f>IF(ISERROR(VLOOKUP(B44,Données!$A$3:$K$1490,5,FALSE)),"",VLOOKUP(B44,Données!$A$3:$K$1490,5,FALSE))</f>
        <v>NAS</v>
      </c>
      <c r="D44" s="347">
        <f>IF(ISERROR(VLOOKUP(B44,Données!$A$3:$W$1490,22,FALSE)),"",VLOOKUP(B44,Données!$A$3:$W$1490,22,FALSE))</f>
        <v>1</v>
      </c>
      <c r="E44" s="74">
        <v>2016</v>
      </c>
      <c r="F44" s="358">
        <f>IF(ISERROR(VLOOKUP(B44,Données!$A$3:$T$1490,11,FALSE)),0,VLOOKUP(B44,Données!$A$3:$T$1490,11,FALSE))</f>
        <v>1491666</v>
      </c>
      <c r="G44" s="401">
        <f>IF(ISERROR(VLOOKUP(B44,Données!$A$3:$T$1490,20,FALSE)),0,VLOOKUP(B44,Données!$A$3:$T$1490,20,FALSE))</f>
        <v>2</v>
      </c>
      <c r="H44" s="74">
        <f>IF(((E44+5)-'Calcul Masse Salariale'!$B$1)&lt;=0,0,(E44+5)-'Calcul Masse Salariale'!$B$1)</f>
        <v>2</v>
      </c>
      <c r="I44" s="74">
        <f t="shared" si="2"/>
        <v>2</v>
      </c>
      <c r="J44" s="59"/>
    </row>
    <row r="45" spans="1:10" x14ac:dyDescent="0.25">
      <c r="A45" s="499"/>
      <c r="B45" s="354" t="s">
        <v>674</v>
      </c>
      <c r="C45" s="74" t="str">
        <f>IF(ISERROR(VLOOKUP(B45,Données!$A$3:$K$1490,5,FALSE)),"",VLOOKUP(B45,Données!$A$3:$K$1490,5,FALSE))</f>
        <v>NYR</v>
      </c>
      <c r="D45" s="347">
        <f>IF(ISERROR(VLOOKUP(B45,Données!$A$3:$W$1490,22,FALSE)),"",VLOOKUP(B45,Données!$A$3:$W$1490,22,FALSE))</f>
        <v>1</v>
      </c>
      <c r="E45" s="74">
        <v>2016</v>
      </c>
      <c r="F45" s="358">
        <f>IF(ISERROR(VLOOKUP(B45,Données!$A$3:$T$1490,11,FALSE)),0,VLOOKUP(B45,Données!$A$3:$T$1490,11,FALSE))</f>
        <v>863333</v>
      </c>
      <c r="G45" s="401">
        <f>IF(ISERROR(VLOOKUP(B45,Données!$A$3:$T$1490,20,FALSE)),0,VLOOKUP(B45,Données!$A$3:$T$1490,20,FALSE))</f>
        <v>2</v>
      </c>
      <c r="H45" s="74">
        <f>IF(((E45+5)-'Calcul Masse Salariale'!$B$1)&lt;=0,0,(E45+5)-'Calcul Masse Salariale'!$B$1)</f>
        <v>2</v>
      </c>
      <c r="I45" s="74">
        <f t="shared" si="2"/>
        <v>2</v>
      </c>
      <c r="J45" s="59"/>
    </row>
    <row r="46" spans="1:10" x14ac:dyDescent="0.25">
      <c r="A46" s="499"/>
      <c r="B46" s="357" t="s">
        <v>143</v>
      </c>
      <c r="C46" s="74" t="str">
        <f>IF(ISERROR(VLOOKUP(B46,Données!$A$3:$K$1490,5,FALSE)),"",VLOOKUP(B46,Données!$A$3:$K$1490,5,FALSE))</f>
        <v>VGK</v>
      </c>
      <c r="D46" s="347">
        <f>IF(ISERROR(VLOOKUP(B46,Données!$A$3:$W$1490,22,FALSE)),"",VLOOKUP(B46,Données!$A$3:$W$1490,22,FALSE))</f>
        <v>1</v>
      </c>
      <c r="E46" s="74">
        <v>2017</v>
      </c>
      <c r="F46" s="358">
        <f>IF(ISERROR(VLOOKUP(B46,Données!$A$3:$T$1490,11,FALSE)),0,VLOOKUP(B46,Données!$A$3:$T$1490,11,FALSE))</f>
        <v>1713333</v>
      </c>
      <c r="G46" s="401">
        <f>IF(ISERROR(VLOOKUP(B46,Données!$A$3:$T$1490,20,FALSE)),0,VLOOKUP(B46,Données!$A$3:$T$1490,20,FALSE))</f>
        <v>3</v>
      </c>
      <c r="H46" s="74">
        <f>IF(((E46+5)-'Calcul Masse Salariale'!$B$1)&lt;=0,0,(E46+5)-'Calcul Masse Salariale'!$B$1)</f>
        <v>3</v>
      </c>
      <c r="I46" s="74">
        <f t="shared" si="2"/>
        <v>3</v>
      </c>
      <c r="J46" s="59"/>
    </row>
    <row r="47" spans="1:10" x14ac:dyDescent="0.25">
      <c r="A47" s="499"/>
      <c r="B47" s="356" t="s">
        <v>153</v>
      </c>
      <c r="C47" s="74" t="str">
        <f>IF(ISERROR(VLOOKUP(B47,Données!$A$3:$K$1490,5,FALSE)),"",VLOOKUP(B47,Données!$A$3:$K$1490,5,FALSE))</f>
        <v/>
      </c>
      <c r="D47" s="347" t="str">
        <f>IF(ISERROR(VLOOKUP(B47,Données!$A$3:$W$1490,22,FALSE)),"",VLOOKUP(B47,Données!$A$3:$W$1490,22,FALSE))</f>
        <v/>
      </c>
      <c r="E47" s="74">
        <v>2017</v>
      </c>
      <c r="F47" s="358">
        <f>IF(ISERROR(VLOOKUP(B47,Données!$A$3:$T$1490,11,FALSE)),0,VLOOKUP(B47,Données!$A$3:$T$1490,11,FALSE))</f>
        <v>0</v>
      </c>
      <c r="G47" s="401">
        <f>IF(ISERROR(VLOOKUP(B47,Données!$A$3:$T$1490,20,FALSE)),0,VLOOKUP(B47,Données!$A$3:$T$1490,20,FALSE))</f>
        <v>0</v>
      </c>
      <c r="H47" s="74">
        <f>IF(((E47+5)-'Calcul Masse Salariale'!$B$1)&lt;=0,0,(E47+5)-'Calcul Masse Salariale'!$B$1)</f>
        <v>3</v>
      </c>
      <c r="I47" s="74">
        <f t="shared" si="2"/>
        <v>3</v>
      </c>
      <c r="J47" s="59"/>
    </row>
    <row r="48" spans="1:10" x14ac:dyDescent="0.25">
      <c r="A48" s="499"/>
      <c r="B48" s="356" t="s">
        <v>162</v>
      </c>
      <c r="C48" s="74" t="str">
        <f>IF(ISERROR(VLOOKUP(B48,Données!$A$3:$K$1490,5,FALSE)),"",VLOOKUP(B48,Données!$A$3:$K$1490,5,FALSE))</f>
        <v>COL</v>
      </c>
      <c r="D48" s="347">
        <f>IF(ISERROR(VLOOKUP(B48,Données!$A$3:$W$1490,22,FALSE)),"",VLOOKUP(B48,Données!$A$3:$W$1490,22,FALSE))</f>
        <v>1</v>
      </c>
      <c r="E48" s="74">
        <v>2017</v>
      </c>
      <c r="F48" s="358">
        <f>IF(ISERROR(VLOOKUP(B48,Données!$A$3:$T$1490,11,FALSE)),0,VLOOKUP(B48,Données!$A$3:$T$1490,11,FALSE))</f>
        <v>1075000</v>
      </c>
      <c r="G48" s="401">
        <f>IF(ISERROR(VLOOKUP(B48,Données!$A$3:$T$1490,20,FALSE)),0,VLOOKUP(B48,Données!$A$3:$T$1490,20,FALSE))</f>
        <v>3</v>
      </c>
      <c r="H48" s="74">
        <f>IF(((E48+5)-'Calcul Masse Salariale'!$B$1)&lt;=0,0,(E48+5)-'Calcul Masse Salariale'!$B$1)</f>
        <v>3</v>
      </c>
      <c r="I48" s="74">
        <f t="shared" si="2"/>
        <v>3</v>
      </c>
      <c r="J48" s="59"/>
    </row>
    <row r="49" spans="1:10" x14ac:dyDescent="0.25">
      <c r="A49" s="499"/>
      <c r="B49" s="357" t="s">
        <v>174</v>
      </c>
      <c r="C49" s="74" t="str">
        <f>IF(ISERROR(VLOOKUP(B49,Données!$A$3:$K$1490,5,FALSE)),"",VLOOKUP(B49,Données!$A$3:$K$1490,5,FALSE))</f>
        <v>LAK</v>
      </c>
      <c r="D49" s="347">
        <f>IF(ISERROR(VLOOKUP(B49,Données!$A$3:$W$1490,22,FALSE)),"",VLOOKUP(B49,Données!$A$3:$W$1490,22,FALSE))</f>
        <v>1</v>
      </c>
      <c r="E49" s="74">
        <v>2017</v>
      </c>
      <c r="F49" s="358">
        <f>IF(ISERROR(VLOOKUP(B49,Données!$A$3:$T$1490,11,FALSE)),0,VLOOKUP(B49,Données!$A$3:$T$1490,11,FALSE))</f>
        <v>913333</v>
      </c>
      <c r="G49" s="401">
        <f>IF(ISERROR(VLOOKUP(B49,Données!$A$3:$T$1490,20,FALSE)),0,VLOOKUP(B49,Données!$A$3:$T$1490,20,FALSE))</f>
        <v>3</v>
      </c>
      <c r="H49" s="74">
        <f>IF(((E49+5)-'Calcul Masse Salariale'!$B$1)&lt;=0,0,(E49+5)-'Calcul Masse Salariale'!$B$1)</f>
        <v>3</v>
      </c>
      <c r="I49" s="74">
        <f t="shared" si="2"/>
        <v>3</v>
      </c>
      <c r="J49" s="59"/>
    </row>
    <row r="50" spans="1:10" x14ac:dyDescent="0.25">
      <c r="A50" s="499"/>
      <c r="B50" s="75" t="s">
        <v>857</v>
      </c>
      <c r="C50" s="74" t="str">
        <f>IF(ISERROR(VLOOKUP(B50,Données!$A$3:$K$1490,5,FALSE)),"",VLOOKUP(B50,Données!$A$3:$K$1490,5,FALSE))</f>
        <v>ARI</v>
      </c>
      <c r="D50" s="347">
        <f>IF(ISERROR(VLOOKUP(B50,Données!$A$3:$W$1490,22,FALSE)),"",VLOOKUP(B50,Données!$A$3:$W$1490,22,FALSE))</f>
        <v>1</v>
      </c>
      <c r="E50" s="74">
        <v>2018</v>
      </c>
      <c r="F50" s="358">
        <f>IF(ISERROR(VLOOKUP(B50,Données!$A$3:$T$1490,11,FALSE)),0,VLOOKUP(B50,Données!$A$3:$T$1490,11,FALSE))</f>
        <v>2644167</v>
      </c>
      <c r="G50" s="401">
        <f>IF(ISERROR(VLOOKUP(B50,Données!$A$3:$T$1490,20,FALSE)),0,VLOOKUP(B50,Données!$A$3:$T$1490,20,FALSE))</f>
        <v>3</v>
      </c>
      <c r="H50" s="74">
        <f>IF(((E50+5)-'Calcul Masse Salariale'!$B$1)&lt;=0,0,(E50+5)-'Calcul Masse Salariale'!$B$1)</f>
        <v>4</v>
      </c>
      <c r="I50" s="74">
        <f t="shared" si="2"/>
        <v>4</v>
      </c>
      <c r="J50" s="59"/>
    </row>
    <row r="51" spans="1:10" x14ac:dyDescent="0.25">
      <c r="A51" s="499"/>
      <c r="B51" s="70" t="s">
        <v>1233</v>
      </c>
      <c r="C51" s="74" t="str">
        <f>IF(ISERROR(VLOOKUP(B51,Données!$A$3:$K$1490,5,FALSE)),"",VLOOKUP(B51,Données!$A$3:$K$1490,5,FALSE))</f>
        <v/>
      </c>
      <c r="D51" s="347" t="str">
        <f>IF(ISERROR(VLOOKUP(B51,Données!$A$3:$W$1490,22,FALSE)),"",VLOOKUP(B51,Données!$A$3:$W$1490,22,FALSE))</f>
        <v/>
      </c>
      <c r="E51" s="74">
        <v>2018</v>
      </c>
      <c r="F51" s="358">
        <f>IF(ISERROR(VLOOKUP(B51,Données!$A$3:$T$1490,11,FALSE)),0,VLOOKUP(B51,Données!$A$3:$T$1490,11,FALSE))</f>
        <v>0</v>
      </c>
      <c r="G51" s="401">
        <f>IF(ISERROR(VLOOKUP(B51,Données!$A$3:$T$1490,20,FALSE)),0,VLOOKUP(B51,Données!$A$3:$T$1490,20,FALSE))</f>
        <v>0</v>
      </c>
      <c r="H51" s="74">
        <f>IF(((E51+5)-'Calcul Masse Salariale'!$B$1)&lt;=0,0,(E51+5)-'Calcul Masse Salariale'!$B$1)</f>
        <v>4</v>
      </c>
      <c r="I51" s="74">
        <f t="shared" si="2"/>
        <v>4</v>
      </c>
      <c r="J51" s="59"/>
    </row>
    <row r="52" spans="1:10" x14ac:dyDescent="0.25">
      <c r="A52" s="499"/>
      <c r="B52" s="74"/>
      <c r="C52" s="74" t="str">
        <f>IF(ISERROR(VLOOKUP(B52,Données!$D$3:$K$1490,2,FALSE)),"",VLOOKUP(B52,Données!$D$3:$K$1490,2,FALSE))</f>
        <v/>
      </c>
      <c r="D52" s="347" t="str">
        <f>IF(ISERROR(VLOOKUP(B52,Données!$D$3:$W$1490,17,FALSE)),"",VLOOKUP(B52,Données!$D$3:$W$1490,17,FALSE))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ref="I52:I72" si="3">H52</f>
        <v>0</v>
      </c>
      <c r="J52" s="59"/>
    </row>
    <row r="53" spans="1:10" x14ac:dyDescent="0.25">
      <c r="A53" s="499"/>
      <c r="B53" s="74"/>
      <c r="C53" s="74" t="str">
        <f>IF(ISERROR(VLOOKUP(B53,Données!$D$3:$K$1490,2,FALSE)),"",VLOOKUP(B53,Données!$D$3:$K$1490,2,FALSE))</f>
        <v/>
      </c>
      <c r="D53" s="347" t="str">
        <f>IF(ISERROR(VLOOKUP(B53,Données!$D$3:$W$1490,17,FALSE)),"",VLOOKUP(B53,Données!$D$3:$W$1490,17,FALSE))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3"/>
        <v>0</v>
      </c>
      <c r="J53" s="59"/>
    </row>
    <row r="54" spans="1:10" x14ac:dyDescent="0.25">
      <c r="A54" s="499"/>
      <c r="B54" s="74"/>
      <c r="C54" s="74" t="str">
        <f>IF(ISERROR(VLOOKUP(B54,Données!$D$3:$K$1490,2,FALSE)),"",VLOOKUP(B54,Données!$D$3:$K$1490,2,FALSE))</f>
        <v/>
      </c>
      <c r="D54" s="347" t="str">
        <f>IF(ISERROR(VLOOKUP(B54,Données!$D$3:$W$1490,17,FALSE)),"",VLOOKUP(B54,Données!$D$3:$W$1490,17,FALSE))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3"/>
        <v>0</v>
      </c>
      <c r="J54" s="59"/>
    </row>
    <row r="55" spans="1:10" x14ac:dyDescent="0.25">
      <c r="A55" s="499"/>
      <c r="B55" s="74"/>
      <c r="C55" s="74" t="str">
        <f>IF(ISERROR(VLOOKUP(B55,Données!$D$3:$K$1490,2,FALSE)),"",VLOOKUP(B55,Données!$D$3:$K$1490,2,FALSE))</f>
        <v/>
      </c>
      <c r="D55" s="347" t="str">
        <f>IF(ISERROR(VLOOKUP(B55,Données!$D$3:$W$1490,17,FALSE)),"",VLOOKUP(B55,Données!$D$3:$W$1490,17,FALSE))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59"/>
    </row>
    <row r="56" spans="1:10" x14ac:dyDescent="0.25">
      <c r="A56" s="499"/>
      <c r="B56" s="74"/>
      <c r="C56" s="74" t="str">
        <f>IF(ISERROR(VLOOKUP(B56,Données!$D$3:$K$1490,2,FALSE)),"",VLOOKUP(B56,Données!$D$3:$K$1490,2,FALSE))</f>
        <v/>
      </c>
      <c r="D56" s="347" t="str">
        <f>IF(ISERROR(VLOOKUP(B56,Données!$D$3:$W$1490,17,FALSE)),"",VLOOKUP(B56,Données!$D$3:$W$1490,17,FALSE))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59"/>
    </row>
    <row r="57" spans="1:10" x14ac:dyDescent="0.25">
      <c r="A57" s="499"/>
      <c r="B57" s="74"/>
      <c r="C57" s="74" t="str">
        <f>IF(ISERROR(VLOOKUP(B57,Données!$D$3:$K$1490,2,FALSE)),"",VLOOKUP(B57,Données!$D$3:$K$1490,2,FALSE))</f>
        <v/>
      </c>
      <c r="D57" s="347" t="str">
        <f>IF(ISERROR(VLOOKUP(B57,Données!$D$3:$W$1490,17,FALSE)),"",VLOOKUP(B57,Données!$D$3:$W$1490,17,FALSE))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59"/>
    </row>
    <row r="58" spans="1:10" x14ac:dyDescent="0.25">
      <c r="A58" s="499"/>
      <c r="B58" s="74"/>
      <c r="C58" s="74" t="str">
        <f>IF(ISERROR(VLOOKUP(B58,Données!$D$3:$K$1490,2,FALSE)),"",VLOOKUP(B58,Données!$D$3:$K$1490,2,FALSE))</f>
        <v/>
      </c>
      <c r="D58" s="347" t="str">
        <f>IF(ISERROR(VLOOKUP(B58,Données!$D$3:$W$1490,17,FALSE)),"",VLOOKUP(B58,Données!$D$3:$W$1490,17,FALSE))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59"/>
    </row>
    <row r="59" spans="1:10" x14ac:dyDescent="0.25">
      <c r="A59" s="499"/>
      <c r="B59" s="74"/>
      <c r="C59" s="74" t="str">
        <f>IF(ISERROR(VLOOKUP(B59,Données!$D$3:$K$1490,2,FALSE)),"",VLOOKUP(B59,Données!$D$3:$K$1490,2,FALSE))</f>
        <v/>
      </c>
      <c r="D59" s="347" t="str">
        <f>IF(ISERROR(VLOOKUP(B59,Données!$D$3:$W$1490,17,FALSE)),"",VLOOKUP(B59,Données!$D$3:$W$1490,17,FALSE))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59"/>
    </row>
    <row r="60" spans="1:10" x14ac:dyDescent="0.25">
      <c r="A60" s="499"/>
      <c r="B60" s="74"/>
      <c r="C60" s="74" t="str">
        <f>IF(ISERROR(VLOOKUP(B60,Données!$D$3:$K$1490,2,FALSE)),"",VLOOKUP(B60,Données!$D$3:$K$1490,2,FALSE))</f>
        <v/>
      </c>
      <c r="D60" s="347" t="str">
        <f>IF(ISERROR(VLOOKUP(B60,Données!$D$3:$W$1490,17,FALSE)),"",VLOOKUP(B60,Données!$D$3:$W$1490,17,FALSE))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59"/>
    </row>
    <row r="61" spans="1:10" x14ac:dyDescent="0.25">
      <c r="A61" s="499"/>
      <c r="B61" s="74"/>
      <c r="C61" s="74" t="str">
        <f>IF(ISERROR(VLOOKUP(B61,Données!$D$3:$K$1490,2,FALSE)),"",VLOOKUP(B61,Données!$D$3:$K$1490,2,FALSE))</f>
        <v/>
      </c>
      <c r="D61" s="347" t="str">
        <f>IF(ISERROR(VLOOKUP(B61,Données!$D$3:$W$1490,17,FALSE)),"",VLOOKUP(B61,Données!$D$3:$W$1490,17,FALSE))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59"/>
    </row>
    <row r="62" spans="1:10" x14ac:dyDescent="0.25">
      <c r="A62" s="499"/>
      <c r="B62" s="74"/>
      <c r="C62" s="74" t="str">
        <f>IF(ISERROR(VLOOKUP(B62,Données!$D$3:$K$1490,2,FALSE)),"",VLOOKUP(B62,Données!$D$3:$K$1490,2,FALSE))</f>
        <v/>
      </c>
      <c r="D62" s="347" t="str">
        <f>IF(ISERROR(VLOOKUP(B62,Données!$D$3:$W$1490,17,FALSE)),"",VLOOKUP(B62,Données!$D$3:$W$1490,17,FALSE))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59"/>
    </row>
    <row r="63" spans="1:10" x14ac:dyDescent="0.25">
      <c r="A63" s="499"/>
      <c r="B63" s="74"/>
      <c r="C63" s="74" t="str">
        <f>IF(ISERROR(VLOOKUP(B63,Données!$D$3:$K$1490,2,FALSE)),"",VLOOKUP(B63,Données!$D$3:$K$1490,2,FALSE))</f>
        <v/>
      </c>
      <c r="D63" s="347" t="str">
        <f>IF(ISERROR(VLOOKUP(B63,Données!$D$3:$W$1490,17,FALSE)),"",VLOOKUP(B63,Données!$D$3:$W$1490,17,FALSE))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59"/>
    </row>
    <row r="64" spans="1:10" x14ac:dyDescent="0.25">
      <c r="A64" s="499"/>
      <c r="B64" s="74"/>
      <c r="C64" s="74" t="str">
        <f>IF(ISERROR(VLOOKUP(B64,Données!$D$3:$K$1490,2,FALSE)),"",VLOOKUP(B64,Données!$D$3:$K$1490,2,FALSE))</f>
        <v/>
      </c>
      <c r="D64" s="347" t="str">
        <f>IF(ISERROR(VLOOKUP(B64,Données!$D$3:$W$1490,17,FALSE)),"",VLOOKUP(B64,Données!$D$3:$W$1490,17,FALSE))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59"/>
    </row>
    <row r="65" spans="1:10" x14ac:dyDescent="0.25">
      <c r="A65" s="499"/>
      <c r="B65" s="74"/>
      <c r="C65" s="74" t="str">
        <f>IF(ISERROR(VLOOKUP(B65,Données!$D$3:$K$1490,2,FALSE)),"",VLOOKUP(B65,Données!$D$3:$K$1490,2,FALSE))</f>
        <v/>
      </c>
      <c r="D65" s="347" t="str">
        <f>IF(ISERROR(VLOOKUP(B65,Données!$D$3:$W$1490,17,FALSE)),"",VLOOKUP(B65,Données!$D$3:$W$1490,17,FALSE))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59"/>
    </row>
    <row r="66" spans="1:10" x14ac:dyDescent="0.25">
      <c r="A66" s="499"/>
      <c r="B66" s="74"/>
      <c r="C66" s="74" t="str">
        <f>IF(ISERROR(VLOOKUP(B66,Données!$D$3:$K$1490,2,FALSE)),"",VLOOKUP(B66,Données!$D$3:$K$1490,2,FALSE))</f>
        <v/>
      </c>
      <c r="D66" s="347" t="str">
        <f>IF(ISERROR(VLOOKUP(B66,Données!$D$3:$W$1490,17,FALSE)),"",VLOOKUP(B66,Données!$D$3:$W$1490,17,FALSE))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59"/>
    </row>
    <row r="67" spans="1:10" x14ac:dyDescent="0.25">
      <c r="A67" s="499"/>
      <c r="B67" s="74"/>
      <c r="C67" s="74" t="str">
        <f>IF(ISERROR(VLOOKUP(B67,Données!$D$3:$K$1490,2,FALSE)),"",VLOOKUP(B67,Données!$D$3:$K$1490,2,FALSE))</f>
        <v/>
      </c>
      <c r="D67" s="347" t="str">
        <f>IF(ISERROR(VLOOKUP(B67,Données!$D$3:$W$1490,17,FALSE)),"",VLOOKUP(B67,Données!$D$3:$W$1490,17,FALSE))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59"/>
    </row>
    <row r="68" spans="1:10" x14ac:dyDescent="0.25">
      <c r="A68" s="499"/>
      <c r="B68" s="74"/>
      <c r="C68" s="74" t="str">
        <f>IF(ISERROR(VLOOKUP(B68,Données!$D$3:$K$1490,2,FALSE)),"",VLOOKUP(B68,Données!$D$3:$K$1490,2,FALSE))</f>
        <v/>
      </c>
      <c r="D68" s="347" t="str">
        <f>IF(ISERROR(VLOOKUP(B68,Données!$D$3:$W$1490,17,FALSE)),"",VLOOKUP(B68,Données!$D$3:$W$1490,17,FALSE))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59"/>
    </row>
    <row r="69" spans="1:10" x14ac:dyDescent="0.25">
      <c r="A69" s="499"/>
      <c r="B69" s="74"/>
      <c r="C69" s="74" t="str">
        <f>IF(ISERROR(VLOOKUP(B69,Données!$D$3:$K$1490,2,FALSE)),"",VLOOKUP(B69,Données!$D$3:$K$1490,2,FALSE))</f>
        <v/>
      </c>
      <c r="D69" s="347" t="str">
        <f>IF(ISERROR(VLOOKUP(B69,Données!$D$3:$W$1490,17,FALSE)),"",VLOOKUP(B69,Données!$D$3:$W$1490,17,FALSE))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59"/>
    </row>
    <row r="70" spans="1:10" x14ac:dyDescent="0.25">
      <c r="A70" s="499"/>
      <c r="B70" s="74"/>
      <c r="C70" s="74" t="str">
        <f>IF(ISERROR(VLOOKUP(B70,Données!$D$3:$K$1490,2,FALSE)),"",VLOOKUP(B70,Données!$D$3:$K$1490,2,FALSE))</f>
        <v/>
      </c>
      <c r="D70" s="347" t="str">
        <f>IF(ISERROR(VLOOKUP(B70,Données!$D$3:$W$1490,17,FALSE)),"",VLOOKUP(B70,Données!$D$3:$W$1490,17,FALSE))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59"/>
    </row>
    <row r="71" spans="1:10" x14ac:dyDescent="0.25">
      <c r="A71" s="499"/>
      <c r="B71" s="74"/>
      <c r="C71" s="74" t="str">
        <f>IF(ISERROR(VLOOKUP(B71,Données!$D$3:$K$1490,2,FALSE)),"",VLOOKUP(B71,Données!$D$3:$K$1490,2,FALSE))</f>
        <v/>
      </c>
      <c r="D71" s="347" t="str">
        <f>IF(ISERROR(VLOOKUP(B71,Données!$D$3:$W$1490,17,FALSE)),"",VLOOKUP(B71,Données!$D$3:$W$1490,17,FALSE))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59"/>
    </row>
    <row r="72" spans="1:10" x14ac:dyDescent="0.25">
      <c r="A72" s="499"/>
      <c r="B72" s="74"/>
      <c r="C72" s="74" t="str">
        <f>IF(ISERROR(VLOOKUP(B72,Données!$D$3:$K$1490,2,FALSE)),"",VLOOKUP(B72,Données!$D$3:$K$1490,2,FALSE))</f>
        <v/>
      </c>
      <c r="D72" s="347" t="str">
        <f>IF(ISERROR(VLOOKUP(B72,Données!$D$3:$W$1490,17,FALSE)),"",VLOOKUP(B72,Données!$D$3:$W$1490,17,FALSE))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59"/>
    </row>
    <row r="73" spans="1:10" x14ac:dyDescent="0.25">
      <c r="A73" s="499"/>
      <c r="B73" s="74"/>
      <c r="C73" s="74" t="str">
        <f>IF(ISERROR(VLOOKUP(B73,Données!$D$3:$K$1490,2,FALSE)),"",VLOOKUP(B73,Données!$D$3:$K$1490,2,FALSE))</f>
        <v/>
      </c>
      <c r="D73" s="347" t="str">
        <f>IF(ISERROR(VLOOKUP(B73,Données!$D$3:$W$1490,17,FALSE)),"",VLOOKUP(B73,Données!$D$3:$W$1490,17,FALSE))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ref="I73" si="4">H73</f>
        <v>0</v>
      </c>
      <c r="J73" s="59"/>
    </row>
    <row r="74" spans="1:10" x14ac:dyDescent="0.25">
      <c r="B74" s="74"/>
      <c r="E74" s="74"/>
      <c r="F74" s="74"/>
      <c r="G74" s="400"/>
      <c r="H74" s="74"/>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10">
      <iconSet iconSet="3Symbols" showValue="0" reverse="1">
        <cfvo type="percent" val="0"/>
        <cfvo type="num" val="0.5" gte="0"/>
        <cfvo type="num" val="1"/>
      </iconSet>
    </cfRule>
  </conditionalFormatting>
  <conditionalFormatting sqref="H3">
    <cfRule type="expression" dxfId="8" priority="6">
      <formula>(F3&lt;&gt;H3)</formula>
    </cfRule>
  </conditionalFormatting>
  <conditionalFormatting sqref="H4:H30">
    <cfRule type="expression" dxfId="7" priority="5">
      <formula>(F4&lt;&gt;H4)</formula>
    </cfRule>
  </conditionalFormatting>
  <conditionalFormatting sqref="I52: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1">
    <cfRule type="iconSet" priority="66">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8A129E53-7AB6-4EDB-B105-3A5519D533A6}">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B7DF6CA8-FE94-42EC-B892-7BE445DFECE9}">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3"/>
  <sheetViews>
    <sheetView zoomScale="85" zoomScaleNormal="85" workbookViewId="0">
      <selection activeCell="G26" sqref="G26"/>
    </sheetView>
  </sheetViews>
  <sheetFormatPr baseColWidth="10" defaultRowHeight="15" x14ac:dyDescent="0.25"/>
  <cols>
    <col min="1" max="1" width="12.42578125" customWidth="1"/>
    <col min="2" max="2" width="24.7109375" customWidth="1"/>
    <col min="3" max="3" width="7.140625" style="35" bestFit="1" customWidth="1"/>
    <col min="4" max="4" width="4" style="35" bestFit="1" customWidth="1"/>
    <col min="5" max="5" width="13.140625" bestFit="1" customWidth="1"/>
    <col min="6" max="6" width="24.140625" bestFit="1" customWidth="1"/>
    <col min="7" max="7" width="15.42578125" style="16" bestFit="1" customWidth="1"/>
    <col min="8" max="8" width="23.7109375" bestFit="1" customWidth="1"/>
    <col min="9" max="9" width="11.28515625" customWidth="1"/>
    <col min="10" max="10" width="2" customWidth="1"/>
    <col min="11" max="11" width="15.28515625" customWidth="1"/>
    <col min="12" max="12" width="25.140625" customWidth="1"/>
    <col min="13" max="13" width="2" style="54" customWidth="1"/>
    <col min="15" max="15" width="18.85546875" customWidth="1"/>
    <col min="16" max="16" width="24.42578125" bestFit="1" customWidth="1"/>
    <col min="17" max="17" width="10.28515625" customWidth="1"/>
  </cols>
  <sheetData>
    <row r="1" spans="1:20" ht="21.75" thickBot="1" x14ac:dyDescent="0.4">
      <c r="A1" s="511" t="s">
        <v>41</v>
      </c>
      <c r="B1" s="511"/>
      <c r="C1" s="511"/>
      <c r="D1" s="340"/>
      <c r="E1" s="48" t="s">
        <v>188</v>
      </c>
      <c r="F1" s="306">
        <f>SUM(F3:F30)</f>
        <v>97671626</v>
      </c>
      <c r="G1" s="48" t="s">
        <v>189</v>
      </c>
      <c r="H1" s="306">
        <f>F32</f>
        <v>908374</v>
      </c>
      <c r="I1" s="50"/>
      <c r="J1" s="54"/>
      <c r="K1" s="34" t="s">
        <v>59</v>
      </c>
      <c r="L1" s="34"/>
      <c r="N1" s="54"/>
      <c r="O1" s="516" t="s">
        <v>45</v>
      </c>
      <c r="P1" s="516"/>
      <c r="Q1" s="516"/>
      <c r="R1" s="516"/>
      <c r="S1" s="398"/>
    </row>
    <row r="2" spans="1:20" ht="30" x14ac:dyDescent="0.25">
      <c r="A2" s="519" t="s">
        <v>38</v>
      </c>
      <c r="B2" s="7" t="s">
        <v>36</v>
      </c>
      <c r="C2" s="7" t="s">
        <v>52</v>
      </c>
      <c r="D2" s="7" t="s">
        <v>412</v>
      </c>
      <c r="E2" s="7" t="s">
        <v>5</v>
      </c>
      <c r="F2" s="24" t="s">
        <v>135</v>
      </c>
      <c r="G2" s="49" t="s">
        <v>190</v>
      </c>
      <c r="H2" s="19" t="s">
        <v>1165</v>
      </c>
      <c r="I2" s="51" t="s">
        <v>2576</v>
      </c>
      <c r="J2" s="54"/>
      <c r="N2" s="40" t="s">
        <v>112</v>
      </c>
      <c r="O2" s="380" t="s">
        <v>108</v>
      </c>
      <c r="P2" s="388" t="s">
        <v>109</v>
      </c>
      <c r="Q2" s="15" t="s">
        <v>46</v>
      </c>
      <c r="R2" s="15" t="s">
        <v>55</v>
      </c>
    </row>
    <row r="3" spans="1:20" ht="15.75" x14ac:dyDescent="0.25">
      <c r="A3" s="519"/>
      <c r="B3" s="11" t="s">
        <v>221</v>
      </c>
      <c r="C3" s="9" t="str">
        <f>IF(ISERROR(VLOOKUP(B3,Données!$A$3:$K$1490,5,FALSE)),"",VLOOKUP(B3,Données!$A$3:$K$1490,5,FALSE))</f>
        <v>TOR</v>
      </c>
      <c r="D3" s="347">
        <f>IF(ISERROR(VLOOKUP(B3,Données!$A$3:$W$1490,22,FALSE)),"",VLOOKUP(B3,Données!$A$3:$W$1490,22,FALSE))</f>
        <v>1</v>
      </c>
      <c r="E3" s="9" t="str">
        <f>IF(ISERROR(VLOOKUP(B3,Données!$A$3:$K$1490,7,FALSE)),"",VLOOKUP(B3,Données!$A$3:$K$1490,7,FALSE))</f>
        <v>AD, C</v>
      </c>
      <c r="F3" s="25">
        <f>IF(ISERROR(VLOOKUP(B3,Données!$A$3:$T$1490,11,FALSE)),0,VLOOKUP(B3,Données!$A$3:$T$1490,11,FALSE))</f>
        <v>6962366</v>
      </c>
      <c r="G3" s="17">
        <f>VALUE(COUNTIF(Validation!$A$2:$H$64,B3))-1</f>
        <v>0</v>
      </c>
      <c r="H3" s="363">
        <f>IF(ISERROR(VLOOKUP(B3,Données!$A$3:$T$1490,12,FALSE)),0,VLOOKUP(B3,Données!$A$3:$T$1490,12,FALSE))</f>
        <v>6962366</v>
      </c>
      <c r="I3" s="52">
        <f>IF(ISERROR(VLOOKUP(B3,Données!$A$3:$T$1490,20,FALSE)),0,VLOOKUP(B3,Données!$A$3:$T$1490,20,FALSE))</f>
        <v>5</v>
      </c>
      <c r="J3" s="54"/>
      <c r="R3" s="466" t="str">
        <f>IF(Q3="","",Q3+7)</f>
        <v/>
      </c>
    </row>
    <row r="4" spans="1:20" ht="15.75" x14ac:dyDescent="0.25">
      <c r="A4" s="519"/>
      <c r="B4" s="6" t="s">
        <v>347</v>
      </c>
      <c r="C4" s="9" t="str">
        <f>IF(ISERROR(VLOOKUP(B4,Données!$A$3:$K$1490,5,FALSE)),"",VLOOKUP(B4,Données!$A$3:$K$1490,5,FALSE))</f>
        <v>NAS</v>
      </c>
      <c r="D4" s="347">
        <f>IF(ISERROR(VLOOKUP(B4,Données!$A$3:$W$1490,22,FALSE)),"",VLOOKUP(B4,Données!$A$3:$W$1490,22,FALSE))</f>
        <v>1</v>
      </c>
      <c r="E4" s="9" t="str">
        <f>IF(ISERROR(VLOOKUP(B4,Données!$A$3:$K$1490,7,FALSE)),"",VLOOKUP(B4,Données!$A$3:$K$1490,7,FALSE))</f>
        <v>C, AD</v>
      </c>
      <c r="F4" s="25">
        <f>IF(ISERROR(VLOOKUP(B4,Données!$A$3:$T$1490,11,FALSE)),0,VLOOKUP(B4,Données!$A$3:$T$1490,11,FALSE))</f>
        <v>5750000</v>
      </c>
      <c r="G4" s="17">
        <f>VALUE(COUNTIF(Validation!$A$2:$H$64,B4))-1</f>
        <v>0</v>
      </c>
      <c r="H4" s="363">
        <f>IF(ISERROR(VLOOKUP(B4,Données!$A$3:$T$1490,12,FALSE)),0,VLOOKUP(B4,Données!$A$3:$T$1490,12,FALSE))</f>
        <v>0</v>
      </c>
      <c r="I4" s="52">
        <f>IF(ISERROR(VLOOKUP(B4,Données!$A$3:$T$1490,20,FALSE)),0,VLOOKUP(B4,Données!$A$3:$T$1490,20,FALSE))</f>
        <v>1</v>
      </c>
      <c r="J4" s="54"/>
      <c r="R4" s="466" t="str">
        <f t="shared" ref="R4:R31" si="0">IF(Q4="","",Q4+7)</f>
        <v/>
      </c>
    </row>
    <row r="5" spans="1:20" ht="15.75" x14ac:dyDescent="0.25">
      <c r="A5" s="519"/>
      <c r="B5" s="6" t="s">
        <v>1083</v>
      </c>
      <c r="C5" s="9" t="str">
        <f>IF(ISERROR(VLOOKUP(B5,Données!$A$3:$K$1490,5,FALSE)),"",VLOOKUP(B5,Données!$A$3:$K$1490,5,FALSE))</f>
        <v>COL</v>
      </c>
      <c r="D5" s="347">
        <f>IF(ISERROR(VLOOKUP(B5,Données!$A$3:$W$1490,22,FALSE)),"",VLOOKUP(B5,Données!$A$3:$W$1490,22,FALSE))</f>
        <v>1</v>
      </c>
      <c r="E5" s="9" t="str">
        <f>IF(ISERROR(VLOOKUP(B5,Données!$A$3:$K$1490,7,FALSE)),"",VLOOKUP(B5,Données!$A$3:$K$1490,7,FALSE))</f>
        <v>AG</v>
      </c>
      <c r="F5" s="25">
        <f>IF(ISERROR(VLOOKUP(B5,Données!$A$3:$T$1490,11,FALSE)),0,VLOOKUP(B5,Données!$A$3:$T$1490,11,FALSE))</f>
        <v>5571429</v>
      </c>
      <c r="G5" s="17">
        <f>VALUE(COUNTIF(Validation!$A$2:$H$64,B5))-1</f>
        <v>0</v>
      </c>
      <c r="H5" s="363">
        <f>IF(ISERROR(VLOOKUP(B5,Données!$A$3:$T$1490,12,FALSE)),0,VLOOKUP(B5,Données!$A$3:$T$1490,12,FALSE))</f>
        <v>5571429</v>
      </c>
      <c r="I5" s="52">
        <f>IF(ISERROR(VLOOKUP(B5,Données!$A$3:$T$1490,20,FALSE)),0,VLOOKUP(B5,Données!$A$3:$T$1490,20,FALSE))</f>
        <v>2</v>
      </c>
      <c r="J5" s="54"/>
      <c r="R5" s="466" t="str">
        <f t="shared" si="0"/>
        <v/>
      </c>
    </row>
    <row r="6" spans="1:20" ht="15.75" x14ac:dyDescent="0.25">
      <c r="A6" s="519"/>
      <c r="B6" s="11" t="s">
        <v>349</v>
      </c>
      <c r="C6" s="9" t="str">
        <f>IF(ISERROR(VLOOKUP(B6,Données!$A$3:$K$1490,5,FALSE)),"",VLOOKUP(B6,Données!$A$3:$K$1490,5,FALSE))</f>
        <v>MTL</v>
      </c>
      <c r="D6" s="347">
        <f>IF(ISERROR(VLOOKUP(B6,Données!$A$3:$W$1490,22,FALSE)),"",VLOOKUP(B6,Données!$A$3:$W$1490,22,FALSE))</f>
        <v>1</v>
      </c>
      <c r="E6" s="9" t="str">
        <f>IF(ISERROR(VLOOKUP(B6,Données!$A$3:$K$1490,7,FALSE)),"",VLOOKUP(B6,Données!$A$3:$K$1490,7,FALSE))</f>
        <v>C</v>
      </c>
      <c r="F6" s="25">
        <f>IF(ISERROR(VLOOKUP(B6,Données!$A$3:$T$1490,11,FALSE)),0,VLOOKUP(B6,Données!$A$3:$T$1490,11,FALSE))</f>
        <v>3083333</v>
      </c>
      <c r="G6" s="17">
        <f>VALUE(COUNTIF(Validation!$A$2:$H$64,B6))-1</f>
        <v>0</v>
      </c>
      <c r="H6" s="363">
        <f>IF(ISERROR(VLOOKUP(B6,Données!$A$3:$T$1490,12,FALSE)),0,VLOOKUP(B6,Données!$A$3:$T$1490,12,FALSE))</f>
        <v>3083333</v>
      </c>
      <c r="I6" s="52">
        <f>IF(ISERROR(VLOOKUP(B6,Données!$A$3:$T$1490,20,FALSE)),0,VLOOKUP(B6,Données!$A$3:$T$1490,20,FALSE))</f>
        <v>2</v>
      </c>
      <c r="J6" s="54"/>
      <c r="Q6" s="466"/>
      <c r="R6" s="466" t="str">
        <f t="shared" si="0"/>
        <v/>
      </c>
    </row>
    <row r="7" spans="1:20" ht="15.75" x14ac:dyDescent="0.25">
      <c r="A7" s="519"/>
      <c r="B7" s="11" t="s">
        <v>350</v>
      </c>
      <c r="C7" s="9" t="str">
        <f>IF(ISERROR(VLOOKUP(B7,Données!$A$3:$K$1490,5,FALSE)),"",VLOOKUP(B7,Données!$A$3:$K$1490,5,FALSE))</f>
        <v>BOS</v>
      </c>
      <c r="D7" s="347">
        <f>IF(ISERROR(VLOOKUP(B7,Données!$A$3:$W$1490,22,FALSE)),"",VLOOKUP(B7,Données!$A$3:$W$1490,22,FALSE))</f>
        <v>1</v>
      </c>
      <c r="E7" s="9" t="str">
        <f>IF(ISERROR(VLOOKUP(B7,Données!$A$3:$K$1490,7,FALSE)),"",VLOOKUP(B7,Données!$A$3:$K$1490,7,FALSE))</f>
        <v>C, AD</v>
      </c>
      <c r="F7" s="25">
        <f>IF(ISERROR(VLOOKUP(B7,Données!$A$3:$T$1490,11,FALSE)),0,VLOOKUP(B7,Données!$A$3:$T$1490,11,FALSE))</f>
        <v>3200000</v>
      </c>
      <c r="G7" s="17">
        <f>VALUE(COUNTIF(Validation!$A$2:$H$64,B7))-1</f>
        <v>0</v>
      </c>
      <c r="H7" s="363">
        <f>IF(ISERROR(VLOOKUP(B7,Données!$A$3:$T$1490,12,FALSE)),0,VLOOKUP(B7,Données!$A$3:$T$1490,12,FALSE))</f>
        <v>0</v>
      </c>
      <c r="I7" s="52">
        <f>IF(ISERROR(VLOOKUP(B7,Données!$A$3:$T$1490,20,FALSE)),0,VLOOKUP(B7,Données!$A$3:$T$1490,20,FALSE))</f>
        <v>1</v>
      </c>
      <c r="J7" s="54"/>
      <c r="Q7" s="466"/>
      <c r="R7" s="466"/>
      <c r="S7" s="396"/>
      <c r="T7" s="396"/>
    </row>
    <row r="8" spans="1:20" ht="15.75" x14ac:dyDescent="0.25">
      <c r="A8" s="519"/>
      <c r="B8" s="11" t="s">
        <v>351</v>
      </c>
      <c r="C8" s="9" t="str">
        <f>IF(ISERROR(VLOOKUP(B8,Données!$A$3:$K$1490,5,FALSE)),"",VLOOKUP(B8,Données!$A$3:$K$1490,5,FALSE))</f>
        <v>TBL</v>
      </c>
      <c r="D8" s="347">
        <f>IF(ISERROR(VLOOKUP(B8,Données!$A$3:$W$1490,22,FALSE)),"",VLOOKUP(B8,Données!$A$3:$W$1490,22,FALSE))</f>
        <v>1</v>
      </c>
      <c r="E8" s="9" t="str">
        <f>IF(ISERROR(VLOOKUP(B8,Données!$A$3:$K$1490,7,FALSE)),"",VLOOKUP(B8,Données!$A$3:$K$1490,7,FALSE))</f>
        <v>AG, C, AD</v>
      </c>
      <c r="F8" s="25">
        <f>IF(ISERROR(VLOOKUP(B8,Données!$A$3:$T$1490,11,FALSE)),0,VLOOKUP(B8,Données!$A$3:$T$1490,11,FALSE))</f>
        <v>5000000</v>
      </c>
      <c r="G8" s="17">
        <f>VALUE(COUNTIF(Validation!$A$2:$H$64,B8))-1</f>
        <v>0</v>
      </c>
      <c r="H8" s="363">
        <f>IF(ISERROR(VLOOKUP(B8,Données!$A$3:$T$1490,12,FALSE)),0,VLOOKUP(B8,Données!$A$3:$T$1490,12,FALSE))</f>
        <v>5000000</v>
      </c>
      <c r="I8" s="52">
        <f>IF(ISERROR(VLOOKUP(B8,Données!$A$3:$T$1490,20,FALSE)),0,VLOOKUP(B8,Données!$A$3:$T$1490,20,FALSE))</f>
        <v>5</v>
      </c>
      <c r="J8" s="54"/>
      <c r="Q8" s="396"/>
      <c r="R8" s="466" t="str">
        <f t="shared" si="0"/>
        <v/>
      </c>
    </row>
    <row r="9" spans="1:20" ht="15.75" x14ac:dyDescent="0.25">
      <c r="A9" s="519"/>
      <c r="B9" s="11" t="s">
        <v>352</v>
      </c>
      <c r="C9" s="9" t="str">
        <f>IF(ISERROR(VLOOKUP(B9,Données!$A$3:$K$1490,5,FALSE)),"",VLOOKUP(B9,Données!$A$3:$K$1490,5,FALSE))</f>
        <v>COL</v>
      </c>
      <c r="D9" s="347">
        <f>IF(ISERROR(VLOOKUP(B9,Données!$A$3:$W$1490,22,FALSE)),"",VLOOKUP(B9,Données!$A$3:$W$1490,22,FALSE))</f>
        <v>1</v>
      </c>
      <c r="E9" s="9" t="str">
        <f>IF(ISERROR(VLOOKUP(B9,Données!$A$3:$K$1490,7,FALSE)),"",VLOOKUP(B9,Données!$A$3:$K$1490,7,FALSE))</f>
        <v>C</v>
      </c>
      <c r="F9" s="25">
        <f>IF(ISERROR(VLOOKUP(B9,Données!$A$3:$T$1490,11,FALSE)),0,VLOOKUP(B9,Données!$A$3:$T$1490,11,FALSE))</f>
        <v>4500000</v>
      </c>
      <c r="G9" s="17">
        <f>VALUE(COUNTIF(Validation!$A$2:$H$64,B9))-1</f>
        <v>0</v>
      </c>
      <c r="H9" s="363">
        <f>IF(ISERROR(VLOOKUP(B9,Données!$A$3:$T$1490,12,FALSE)),0,VLOOKUP(B9,Données!$A$3:$T$1490,12,FALSE))</f>
        <v>4500000</v>
      </c>
      <c r="I9" s="52">
        <f>IF(ISERROR(VLOOKUP(B9,Données!$A$3:$T$1490,20,FALSE)),0,VLOOKUP(B9,Données!$A$3:$T$1490,20,FALSE))</f>
        <v>3</v>
      </c>
      <c r="J9" s="54"/>
      <c r="K9" s="521" t="s">
        <v>60</v>
      </c>
      <c r="L9" s="521"/>
      <c r="Q9" s="466"/>
      <c r="R9" s="466" t="str">
        <f t="shared" si="0"/>
        <v/>
      </c>
    </row>
    <row r="10" spans="1:20" ht="15.75" x14ac:dyDescent="0.25">
      <c r="A10" s="519"/>
      <c r="B10" s="11" t="s">
        <v>137</v>
      </c>
      <c r="C10" s="9" t="str">
        <f>IF(ISERROR(VLOOKUP(B10,Données!$A$3:$K$1490,5,FALSE)),"",VLOOKUP(B10,Données!$A$3:$K$1490,5,FALSE))</f>
        <v>NJD</v>
      </c>
      <c r="D10" s="347">
        <f>IF(ISERROR(VLOOKUP(B10,Données!$A$3:$W$1490,22,FALSE)),"",VLOOKUP(B10,Données!$A$3:$W$1490,22,FALSE))</f>
        <v>1</v>
      </c>
      <c r="E10" s="9" t="str">
        <f>IF(ISERROR(VLOOKUP(B10,Données!$A$3:$K$1490,7,FALSE)),"",VLOOKUP(B10,Données!$A$3:$K$1490,7,FALSE))</f>
        <v>C</v>
      </c>
      <c r="F10" s="25">
        <f>IF(ISERROR(VLOOKUP(B10,Données!$A$3:$T$1490,11,FALSE)),0,VLOOKUP(B10,Données!$A$3:$T$1490,11,FALSE))</f>
        <v>3775000</v>
      </c>
      <c r="G10" s="17">
        <f>VALUE(COUNTIF(Validation!$A$2:$H$64,B10))-1</f>
        <v>0</v>
      </c>
      <c r="H10" s="363">
        <f>IF(ISERROR(VLOOKUP(B10,Données!$A$3:$T$1490,12,FALSE)),0,VLOOKUP(B10,Données!$A$3:$T$1490,12,FALSE))</f>
        <v>0</v>
      </c>
      <c r="I10" s="52">
        <f>IF(ISERROR(VLOOKUP(B10,Données!$A$3:$T$1490,20,FALSE)),0,VLOOKUP(B10,Données!$A$3:$T$1490,20,FALSE))</f>
        <v>1</v>
      </c>
      <c r="J10" s="54"/>
      <c r="K10" s="32" t="s">
        <v>62</v>
      </c>
      <c r="L10" s="32" t="s">
        <v>61</v>
      </c>
      <c r="Q10" s="466"/>
      <c r="R10" s="466" t="str">
        <f t="shared" si="0"/>
        <v/>
      </c>
    </row>
    <row r="11" spans="1:20" ht="15.75" x14ac:dyDescent="0.25">
      <c r="A11" s="519"/>
      <c r="B11" s="46" t="s">
        <v>365</v>
      </c>
      <c r="C11" s="9" t="str">
        <f>IF(ISERROR(VLOOKUP(B11,Données!$A$3:$K$1490,5,FALSE)),"",VLOOKUP(B11,Données!$A$3:$K$1490,5,FALSE))</f>
        <v>TBL</v>
      </c>
      <c r="D11" s="347">
        <f>IF(ISERROR(VLOOKUP(B11,Données!$A$3:$W$1490,22,FALSE)),"",VLOOKUP(B11,Données!$A$3:$W$1490,22,FALSE))</f>
        <v>1</v>
      </c>
      <c r="E11" s="9" t="str">
        <f>IF(ISERROR(VLOOKUP(B11,Données!$A$3:$K$1490,7,FALSE)),"",VLOOKUP(B11,Données!$A$3:$K$1490,7,FALSE))</f>
        <v>AD, AG, C</v>
      </c>
      <c r="F11" s="25">
        <f>IF(ISERROR(VLOOKUP(B11,Données!$A$3:$T$1490,11,FALSE)),0,VLOOKUP(B11,Données!$A$3:$T$1490,11,FALSE))</f>
        <v>5166666</v>
      </c>
      <c r="G11" s="17">
        <f>VALUE(COUNTIF(Validation!$A$2:$H$64,B11))-1</f>
        <v>0</v>
      </c>
      <c r="H11" s="363">
        <f>IF(ISERROR(VLOOKUP(B11,Données!$A$3:$T$1490,12,FALSE)),0,VLOOKUP(B11,Données!$A$3:$T$1490,12,FALSE))</f>
        <v>5166666</v>
      </c>
      <c r="I11" s="52">
        <f>IF(ISERROR(VLOOKUP(B11,Données!$A$3:$T$1490,20,FALSE)),0,VLOOKUP(B11,Données!$A$3:$T$1490,20,FALSE))</f>
        <v>6</v>
      </c>
      <c r="J11" s="54"/>
      <c r="K11" t="s">
        <v>192</v>
      </c>
      <c r="L11" t="s">
        <v>1351</v>
      </c>
      <c r="R11" s="466" t="str">
        <f t="shared" si="0"/>
        <v/>
      </c>
    </row>
    <row r="12" spans="1:20" ht="15.75" x14ac:dyDescent="0.25">
      <c r="A12" s="519"/>
      <c r="B12" s="46" t="s">
        <v>250</v>
      </c>
      <c r="C12" s="9" t="str">
        <f>IF(ISERROR(VLOOKUP(B12,Données!$A$3:$K$1490,5,FALSE)),"",VLOOKUP(B12,Données!$A$3:$K$1490,5,FALSE))</f>
        <v>MTL</v>
      </c>
      <c r="D12" s="347">
        <f>IF(ISERROR(VLOOKUP(B12,Données!$A$3:$W$1490,22,FALSE)),"",VLOOKUP(B12,Données!$A$3:$W$1490,22,FALSE))</f>
        <v>1</v>
      </c>
      <c r="E12" s="9" t="str">
        <f>IF(ISERROR(VLOOKUP(B12,Données!$A$3:$K$1490,7,FALSE)),"",VLOOKUP(B12,Données!$A$3:$K$1490,7,FALSE))</f>
        <v>C, AG</v>
      </c>
      <c r="F12" s="25">
        <f>IF(ISERROR(VLOOKUP(B12,Données!$A$3:$T$1490,11,FALSE)),0,VLOOKUP(B12,Données!$A$3:$T$1490,11,FALSE))</f>
        <v>3150000</v>
      </c>
      <c r="G12" s="17">
        <f>VALUE(COUNTIF(Validation!$A$2:$H$64,B12))-1</f>
        <v>0</v>
      </c>
      <c r="H12" s="363">
        <f>IF(ISERROR(VLOOKUP(B12,Données!$A$3:$T$1490,12,FALSE)),0,VLOOKUP(B12,Données!$A$3:$T$1490,12,FALSE))</f>
        <v>0</v>
      </c>
      <c r="I12" s="52">
        <f>IF(ISERROR(VLOOKUP(B12,Données!$A$3:$T$1490,20,FALSE)),0,VLOOKUP(B12,Données!$A$3:$T$1490,20,FALSE))</f>
        <v>1</v>
      </c>
      <c r="J12" s="54"/>
      <c r="K12" t="s">
        <v>195</v>
      </c>
      <c r="L12" t="s">
        <v>1351</v>
      </c>
      <c r="R12" s="466" t="str">
        <f t="shared" si="0"/>
        <v/>
      </c>
    </row>
    <row r="13" spans="1:20" ht="15.75" x14ac:dyDescent="0.25">
      <c r="A13" s="519"/>
      <c r="B13" s="46" t="s">
        <v>943</v>
      </c>
      <c r="C13" s="9" t="str">
        <f>IF(ISERROR(VLOOKUP(B13,Données!$A$3:$K$1490,5,FALSE)),"",VLOOKUP(B13,Données!$A$3:$K$1490,5,FALSE))</f>
        <v>TOR</v>
      </c>
      <c r="D13" s="347">
        <f>IF(ISERROR(VLOOKUP(B13,Données!$A$3:$W$1490,22,FALSE)),"",VLOOKUP(B13,Données!$A$3:$W$1490,22,FALSE))</f>
        <v>1</v>
      </c>
      <c r="E13" s="9" t="str">
        <f>IF(ISERROR(VLOOKUP(B13,Données!$A$3:$K$1490,7,FALSE)),"",VLOOKUP(B13,Données!$A$3:$K$1490,7,FALSE))</f>
        <v>AD</v>
      </c>
      <c r="F13" s="25">
        <f>IF(ISERROR(VLOOKUP(B13,Données!$A$3:$T$1490,11,FALSE)),0,VLOOKUP(B13,Données!$A$3:$T$1490,11,FALSE))</f>
        <v>3200000</v>
      </c>
      <c r="G13" s="17">
        <f>VALUE(COUNTIF(Validation!$A$2:$H$64,B13))-1</f>
        <v>0</v>
      </c>
      <c r="H13" s="363">
        <f>IF(ISERROR(VLOOKUP(B13,Données!$A$3:$T$1490,12,FALSE)),0,VLOOKUP(B13,Données!$A$3:$T$1490,12,FALSE))</f>
        <v>3200000</v>
      </c>
      <c r="I13" s="52">
        <f>IF(ISERROR(VLOOKUP(B13,Données!$A$3:$T$1490,20,FALSE)),0,VLOOKUP(B13,Données!$A$3:$T$1490,20,FALSE))</f>
        <v>3</v>
      </c>
      <c r="J13" s="54"/>
      <c r="R13" s="466" t="str">
        <f t="shared" si="0"/>
        <v/>
      </c>
    </row>
    <row r="14" spans="1:20" ht="15.75" x14ac:dyDescent="0.25">
      <c r="A14" s="520"/>
      <c r="B14" s="45" t="s">
        <v>300</v>
      </c>
      <c r="C14" s="9" t="str">
        <f>IF(ISERROR(VLOOKUP(B14,Données!$A$3:$K$1490,5,FALSE)),"",VLOOKUP(B14,Données!$A$3:$K$1490,5,FALSE))</f>
        <v>ANA</v>
      </c>
      <c r="D14" s="347">
        <f>IF(ISERROR(VLOOKUP(B14,Données!$A$3:$W$1490,22,FALSE)),"",VLOOKUP(B14,Données!$A$3:$W$1490,22,FALSE))</f>
        <v>1</v>
      </c>
      <c r="E14" s="9" t="str">
        <f>IF(ISERROR(VLOOKUP(B14,Données!$A$3:$K$1490,7,FALSE)),"",VLOOKUP(B14,Données!$A$3:$K$1490,7,FALSE))</f>
        <v>AG, C, AD</v>
      </c>
      <c r="F14" s="25">
        <f>IF(ISERROR(VLOOKUP(B14,Données!$A$3:$T$1490,11,FALSE)),0,VLOOKUP(B14,Données!$A$3:$T$1490,11,FALSE))</f>
        <v>2300000</v>
      </c>
      <c r="G14" s="17">
        <f>VALUE(COUNTIF(Validation!$A$2:$H$64,B14))-1</f>
        <v>0</v>
      </c>
      <c r="H14" s="363">
        <f>IF(ISERROR(VLOOKUP(B14,Données!$A$3:$T$1490,12,FALSE)),0,VLOOKUP(B14,Données!$A$3:$T$1490,12,FALSE))</f>
        <v>0</v>
      </c>
      <c r="I14" s="52">
        <f>IF(ISERROR(VLOOKUP(B14,Données!$A$3:$T$1490,20,FALSE)),0,VLOOKUP(B14,Données!$A$3:$T$1490,20,FALSE))</f>
        <v>1</v>
      </c>
      <c r="J14" s="54"/>
      <c r="R14" s="466" t="str">
        <f t="shared" si="0"/>
        <v/>
      </c>
    </row>
    <row r="15" spans="1:20" ht="15.75" x14ac:dyDescent="0.25">
      <c r="A15" s="522" t="s">
        <v>39</v>
      </c>
      <c r="B15" s="8" t="s">
        <v>354</v>
      </c>
      <c r="C15" s="9" t="str">
        <f>IF(ISERROR(VLOOKUP(B15,Données!$A$3:$K$1490,5,FALSE)),"",VLOOKUP(B15,Données!$A$3:$K$1490,5,FALSE))</f>
        <v>NAS</v>
      </c>
      <c r="D15" s="347">
        <f>IF(ISERROR(VLOOKUP(B15,Données!$A$3:$W$1490,22,FALSE)),"",VLOOKUP(B15,Données!$A$3:$W$1490,22,FALSE))</f>
        <v>1</v>
      </c>
      <c r="E15" s="9" t="str">
        <f>IF(ISERROR(VLOOKUP(B15,Données!$A$3:$K$1490,7,FALSE)),"",VLOOKUP(B15,Données!$A$3:$K$1490,7,FALSE))</f>
        <v>DG</v>
      </c>
      <c r="F15" s="25">
        <f>IF(ISERROR(VLOOKUP(B15,Données!$A$3:$T$1490,11,FALSE)),0,VLOOKUP(B15,Données!$A$3:$T$1490,11,FALSE))</f>
        <v>3750000</v>
      </c>
      <c r="G15" s="17">
        <f>VALUE(COUNTIF(Validation!$A$2:$H$64,B15))-1</f>
        <v>0</v>
      </c>
      <c r="H15" s="363">
        <f>IF(ISERROR(VLOOKUP(B15,Données!$A$3:$T$1490,12,FALSE)),0,VLOOKUP(B15,Données!$A$3:$T$1490,12,FALSE))</f>
        <v>3750000</v>
      </c>
      <c r="I15" s="52">
        <f>IF(ISERROR(VLOOKUP(B15,Données!$A$3:$T$1490,20,FALSE)),0,VLOOKUP(B15,Données!$A$3:$T$1490,20,FALSE))</f>
        <v>3</v>
      </c>
      <c r="J15" s="54"/>
      <c r="R15" s="466" t="str">
        <f t="shared" si="0"/>
        <v/>
      </c>
    </row>
    <row r="16" spans="1:20" ht="15.75" x14ac:dyDescent="0.25">
      <c r="A16" s="523"/>
      <c r="B16" s="6" t="s">
        <v>355</v>
      </c>
      <c r="C16" s="9" t="str">
        <f>IF(ISERROR(VLOOKUP(B16,Données!$A$3:$K$1490,5,FALSE)),"",VLOOKUP(B16,Données!$A$3:$K$1490,5,FALSE))</f>
        <v>NJD</v>
      </c>
      <c r="D16" s="347">
        <f>IF(ISERROR(VLOOKUP(B16,Données!$A$3:$W$1490,22,FALSE)),"",VLOOKUP(B16,Données!$A$3:$W$1490,22,FALSE))</f>
        <v>1</v>
      </c>
      <c r="E16" s="9" t="str">
        <f>IF(ISERROR(VLOOKUP(B16,Données!$A$3:$K$1490,7,FALSE)),"",VLOOKUP(B16,Données!$A$3:$K$1490,7,FALSE))</f>
        <v>DG</v>
      </c>
      <c r="F16" s="25">
        <f>IF(ISERROR(VLOOKUP(B16,Données!$A$3:$T$1490,11,FALSE)),0,VLOOKUP(B16,Données!$A$3:$T$1490,11,FALSE))</f>
        <v>0</v>
      </c>
      <c r="G16" s="17">
        <f>VALUE(COUNTIF(Validation!$A$2:$H$64,B16))-1</f>
        <v>0</v>
      </c>
      <c r="H16" s="363">
        <f>IF(ISERROR(VLOOKUP(B16,Données!$A$3:$T$1490,12,FALSE)),0,VLOOKUP(B16,Données!$A$3:$T$1490,12,FALSE))</f>
        <v>0</v>
      </c>
      <c r="I16" s="52">
        <f>IF(ISERROR(VLOOKUP(B16,Données!$A$3:$T$1490,20,FALSE)),0,VLOOKUP(B16,Données!$A$3:$T$1490,20,FALSE))</f>
        <v>0</v>
      </c>
      <c r="J16" s="54"/>
      <c r="R16" s="466" t="str">
        <f t="shared" si="0"/>
        <v/>
      </c>
    </row>
    <row r="17" spans="1:18" ht="15.75" x14ac:dyDescent="0.25">
      <c r="A17" s="523"/>
      <c r="B17" s="46" t="s">
        <v>704</v>
      </c>
      <c r="C17" s="9" t="str">
        <f>IF(ISERROR(VLOOKUP(B17,Données!$A$3:$K$1490,5,FALSE)),"",VLOOKUP(B17,Données!$A$3:$K$1490,5,FALSE))</f>
        <v>OTT</v>
      </c>
      <c r="D17" s="347">
        <f>IF(ISERROR(VLOOKUP(B17,Données!$A$3:$W$1490,22,FALSE)),"",VLOOKUP(B17,Données!$A$3:$W$1490,22,FALSE))</f>
        <v>1</v>
      </c>
      <c r="E17" s="9" t="str">
        <f>IF(ISERROR(VLOOKUP(B17,Données!$A$3:$K$1490,7,FALSE)),"",VLOOKUP(B17,Données!$A$3:$K$1490,7,FALSE))</f>
        <v>DG</v>
      </c>
      <c r="F17" s="25">
        <f>IF(ISERROR(VLOOKUP(B17,Données!$A$3:$T$1490,11,FALSE)),0,VLOOKUP(B17,Données!$A$3:$T$1490,11,FALSE))</f>
        <v>780000</v>
      </c>
      <c r="G17" s="17">
        <f>VALUE(COUNTIF(Validation!$A$2:$H$64,B17))-1</f>
        <v>0</v>
      </c>
      <c r="H17" s="363">
        <f>IF(ISERROR(VLOOKUP(B17,Données!$A$3:$T$1490,12,FALSE)),0,VLOOKUP(B17,Données!$A$3:$T$1490,12,FALSE))</f>
        <v>780000</v>
      </c>
      <c r="I17" s="52">
        <f>IF(ISERROR(VLOOKUP(B17,Données!$A$3:$T$1490,20,FALSE)),0,VLOOKUP(B17,Données!$A$3:$T$1490,20,FALSE))</f>
        <v>2</v>
      </c>
      <c r="J17" s="54"/>
      <c r="R17" s="466" t="str">
        <f t="shared" si="0"/>
        <v/>
      </c>
    </row>
    <row r="18" spans="1:18" ht="15.75" x14ac:dyDescent="0.25">
      <c r="A18" s="523"/>
      <c r="B18" s="11" t="s">
        <v>357</v>
      </c>
      <c r="C18" s="9" t="str">
        <f>IF(ISERROR(VLOOKUP(B18,Données!$A$3:$K$1490,5,FALSE)),"",VLOOKUP(B18,Données!$A$3:$K$1490,5,FALSE))</f>
        <v>NJD</v>
      </c>
      <c r="D18" s="347">
        <f>IF(ISERROR(VLOOKUP(B18,Données!$A$3:$W$1490,22,FALSE)),"",VLOOKUP(B18,Données!$A$3:$W$1490,22,FALSE))</f>
        <v>1</v>
      </c>
      <c r="E18" s="9" t="str">
        <f>IF(ISERROR(VLOOKUP(B18,Données!$A$3:$K$1490,7,FALSE)),"",VLOOKUP(B18,Données!$A$3:$K$1490,7,FALSE))</f>
        <v>DD</v>
      </c>
      <c r="F18" s="25">
        <f>IF(ISERROR(VLOOKUP(B18,Données!$A$3:$T$1490,11,FALSE)),0,VLOOKUP(B18,Données!$A$3:$T$1490,11,FALSE))</f>
        <v>4166666</v>
      </c>
      <c r="G18" s="17">
        <f>VALUE(COUNTIF(Validation!$A$2:$H$64,B18))-1</f>
        <v>0</v>
      </c>
      <c r="H18" s="363">
        <f>IF(ISERROR(VLOOKUP(B18,Données!$A$3:$T$1490,12,FALSE)),0,VLOOKUP(B18,Données!$A$3:$T$1490,12,FALSE))</f>
        <v>4166666</v>
      </c>
      <c r="I18" s="52">
        <f>IF(ISERROR(VLOOKUP(B18,Données!$A$3:$T$1490,20,FALSE)),0,VLOOKUP(B18,Données!$A$3:$T$1490,20,FALSE))</f>
        <v>4</v>
      </c>
      <c r="J18" s="55"/>
      <c r="R18" s="466" t="str">
        <f t="shared" si="0"/>
        <v/>
      </c>
    </row>
    <row r="19" spans="1:18" ht="15.75" x14ac:dyDescent="0.25">
      <c r="A19" s="523"/>
      <c r="B19" s="46" t="s">
        <v>214</v>
      </c>
      <c r="C19" s="9" t="str">
        <f>IF(ISERROR(VLOOKUP(B19,Données!$A$3:$K$1490,5,FALSE)),"",VLOOKUP(B19,Données!$A$3:$K$1490,5,FALSE))</f>
        <v>CAR</v>
      </c>
      <c r="D19" s="347">
        <f>IF(ISERROR(VLOOKUP(B19,Données!$A$3:$W$1490,22,FALSE)),"",VLOOKUP(B19,Données!$A$3:$W$1490,22,FALSE))</f>
        <v>1</v>
      </c>
      <c r="E19" s="9" t="str">
        <f>IF(ISERROR(VLOOKUP(B19,Données!$A$3:$K$1490,7,FALSE)),"",VLOOKUP(B19,Données!$A$3:$K$1490,7,FALSE))</f>
        <v>DD</v>
      </c>
      <c r="F19" s="25">
        <f>IF(ISERROR(VLOOKUP(B19,Données!$A$3:$T$1490,11,FALSE)),0,VLOOKUP(B19,Données!$A$3:$T$1490,11,FALSE))</f>
        <v>4833333</v>
      </c>
      <c r="G19" s="17">
        <f>VALUE(COUNTIF(Validation!$A$2:$H$64,B19))-1</f>
        <v>0</v>
      </c>
      <c r="H19" s="363">
        <f>IF(ISERROR(VLOOKUP(B19,Données!$A$3:$T$1490,12,FALSE)),0,VLOOKUP(B19,Données!$A$3:$T$1490,12,FALSE))</f>
        <v>0</v>
      </c>
      <c r="I19" s="52">
        <f>IF(ISERROR(VLOOKUP(B19,Données!$A$3:$T$1490,20,FALSE)),0,VLOOKUP(B19,Données!$A$3:$T$1490,20,FALSE))</f>
        <v>1</v>
      </c>
      <c r="J19" s="55"/>
      <c r="R19" s="466" t="str">
        <f t="shared" si="0"/>
        <v/>
      </c>
    </row>
    <row r="20" spans="1:18" ht="15.75" x14ac:dyDescent="0.25">
      <c r="A20" s="524"/>
      <c r="B20" s="20" t="s">
        <v>467</v>
      </c>
      <c r="C20" s="10" t="str">
        <f>IF(ISERROR(VLOOKUP(B20,Données!$A$3:$K$1490,5,FALSE)),"",VLOOKUP(B20,Données!$A$3:$K$1490,5,FALSE))</f>
        <v>MIN</v>
      </c>
      <c r="D20" s="349">
        <f>IF(ISERROR(VLOOKUP(B20,Données!$A$3:$W$1490,22,FALSE)),"",VLOOKUP(B20,Données!$A$3:$W$1490,22,FALSE))</f>
        <v>1</v>
      </c>
      <c r="E20" s="10" t="str">
        <f>IF(ISERROR(VLOOKUP(B20,Données!$A$3:$K$1490,7,FALSE)),"",VLOOKUP(B20,Données!$A$3:$K$1490,7,FALSE))</f>
        <v>DD</v>
      </c>
      <c r="F20" s="26">
        <f>IF(ISERROR(VLOOKUP(B20,Données!$A$3:$T$1490,11,FALSE)),0,VLOOKUP(B20,Données!$A$3:$T$1490,11,FALSE))</f>
        <v>5187500</v>
      </c>
      <c r="G20" s="23">
        <f>VALUE(COUNTIF(Validation!$A$2:$H$64,B20))-1</f>
        <v>0</v>
      </c>
      <c r="H20" s="364">
        <f>IF(ISERROR(VLOOKUP(B20,Données!$A$3:$T$1490,12,FALSE)),0,VLOOKUP(B20,Données!$A$3:$T$1490,12,FALSE))</f>
        <v>0</v>
      </c>
      <c r="I20" s="53">
        <f>IF(ISERROR(VLOOKUP(B20,Données!$A$3:$T$1490,20,FALSE)),0,VLOOKUP(B20,Données!$A$3:$T$1490,20,FALSE))</f>
        <v>1</v>
      </c>
      <c r="J20" s="55"/>
      <c r="R20" s="466" t="str">
        <f t="shared" si="0"/>
        <v/>
      </c>
    </row>
    <row r="21" spans="1:18" ht="15.75" x14ac:dyDescent="0.25">
      <c r="A21" s="517" t="s">
        <v>40</v>
      </c>
      <c r="B21" s="6" t="s">
        <v>277</v>
      </c>
      <c r="C21" s="9" t="str">
        <f>IF(ISERROR(VLOOKUP(B21,Données!$A$3:$K$1490,5,FALSE)),"",VLOOKUP(B21,Données!$A$3:$K$1490,5,FALSE))</f>
        <v>STL</v>
      </c>
      <c r="D21" s="347">
        <f>IF(ISERROR(VLOOKUP(B21,Données!$A$3:$W$1490,22,FALSE)),"",VLOOKUP(B21,Données!$A$3:$W$1490,22,FALSE))</f>
        <v>1</v>
      </c>
      <c r="E21" s="9" t="str">
        <f>IF(ISERROR(VLOOKUP(B21,Données!$A$3:$K$1490,7,FALSE)),"",VLOOKUP(B21,Données!$A$3:$K$1490,7,FALSE))</f>
        <v>G</v>
      </c>
      <c r="F21" s="25">
        <f>IF(ISERROR(VLOOKUP(B21,Données!$A$3:$T$1490,11,FALSE)),0,VLOOKUP(B21,Données!$A$3:$T$1490,11,FALSE))</f>
        <v>4350000</v>
      </c>
      <c r="G21" s="17">
        <f>VALUE(COUNTIF(Validation!$A$2:$H$64,B21))-1</f>
        <v>0</v>
      </c>
      <c r="H21" s="363">
        <f>IF(ISERROR(VLOOKUP(B21,Données!$A$3:$T$1490,12,FALSE)),0,VLOOKUP(B21,Données!$A$3:$T$1490,12,FALSE))</f>
        <v>4350000</v>
      </c>
      <c r="I21" s="52">
        <f>IF(ISERROR(VLOOKUP(B21,Données!$A$3:$T$1490,20,FALSE)),0,VLOOKUP(B21,Données!$A$3:$T$1490,20,FALSE))</f>
        <v>2</v>
      </c>
      <c r="J21" s="54"/>
      <c r="R21" s="466" t="str">
        <f t="shared" si="0"/>
        <v/>
      </c>
    </row>
    <row r="22" spans="1:18" ht="15.75" customHeight="1" x14ac:dyDescent="0.25">
      <c r="A22" s="518"/>
      <c r="B22" s="20" t="s">
        <v>553</v>
      </c>
      <c r="C22" s="10" t="str">
        <f>IF(ISERROR(VLOOKUP(B22,Données!$A$3:$K$1490,5,FALSE)),"",VLOOKUP(B22,Données!$A$3:$K$1490,5,FALSE))</f>
        <v>BOS</v>
      </c>
      <c r="D22" s="349">
        <f>IF(ISERROR(VLOOKUP(B22,Données!$A$3:$W$1490,22,FALSE)),"",VLOOKUP(B22,Données!$A$3:$W$1490,22,FALSE))</f>
        <v>1</v>
      </c>
      <c r="E22" s="10" t="str">
        <f>IF(ISERROR(VLOOKUP(B22,Données!$A$3:$K$1490,7,FALSE)),"",VLOOKUP(B22,Données!$A$3:$K$1490,7,FALSE))</f>
        <v>G</v>
      </c>
      <c r="F22" s="26">
        <f>IF(ISERROR(VLOOKUP(B22,Données!$A$3:$T$1490,11,FALSE)),0,VLOOKUP(B22,Données!$A$3:$T$1490,11,FALSE))</f>
        <v>7000000</v>
      </c>
      <c r="G22" s="23">
        <f>VALUE(COUNTIF(Validation!$A$2:$H$64,B22))-1</f>
        <v>0</v>
      </c>
      <c r="H22" s="364">
        <f>IF(ISERROR(VLOOKUP(B22,Données!$A$3:$T$1490,12,FALSE)),0,VLOOKUP(B22,Données!$A$3:$T$1490,12,FALSE))</f>
        <v>7000000</v>
      </c>
      <c r="I22" s="53">
        <f>IF(ISERROR(VLOOKUP(B22,Données!$A$3:$T$1490,20,FALSE)),0,VLOOKUP(B22,Données!$A$3:$T$1490,20,FALSE))</f>
        <v>2</v>
      </c>
      <c r="J22" s="54"/>
      <c r="R22" s="466" t="str">
        <f t="shared" si="0"/>
        <v/>
      </c>
    </row>
    <row r="23" spans="1:18" ht="15.75" customHeight="1" x14ac:dyDescent="0.25">
      <c r="A23" s="512" t="s">
        <v>42</v>
      </c>
      <c r="B23" s="46" t="s">
        <v>364</v>
      </c>
      <c r="C23" s="9" t="str">
        <f>IF(ISERROR(VLOOKUP(B23,Données!$A$3:$K$1490,5,FALSE)),"",VLOOKUP(B23,Données!$A$3:$K$1490,5,FALSE))</f>
        <v>MTL</v>
      </c>
      <c r="D23" s="347">
        <f>IF(ISERROR(VLOOKUP(B23,Données!$A$3:$W$1490,22,FALSE)),"",VLOOKUP(B23,Données!$A$3:$W$1490,22,FALSE))</f>
        <v>1</v>
      </c>
      <c r="E23" s="9" t="str">
        <f>IF(ISERROR(VLOOKUP(B23,Données!$A$3:$K$1490,7,FALSE)),"",VLOOKUP(B23,Données!$A$3:$K$1490,7,FALSE))</f>
        <v>DG</v>
      </c>
      <c r="F23" s="25">
        <f>IF(ISERROR(VLOOKUP(B23,Données!$A$3:$T$1490,11,FALSE)),0,VLOOKUP(B23,Données!$A$3:$T$1490,11,FALSE))</f>
        <v>870000</v>
      </c>
      <c r="G23" s="17">
        <f>VALUE(COUNTIF(Validation!$A$2:$H$64,B23))-1</f>
        <v>0</v>
      </c>
      <c r="H23" s="363">
        <f>IF(ISERROR(VLOOKUP(B23,Données!$A$3:$T$1490,12,FALSE)),0,VLOOKUP(B23,Données!$A$3:$T$1490,12,FALSE))</f>
        <v>0</v>
      </c>
      <c r="I23" s="52">
        <f>IF(ISERROR(VLOOKUP(B23,Données!$A$3:$T$1490,20,FALSE)),0,VLOOKUP(B23,Données!$A$3:$T$1490,20,FALSE))</f>
        <v>1</v>
      </c>
      <c r="J23" s="54"/>
      <c r="R23" s="466" t="str">
        <f t="shared" si="0"/>
        <v/>
      </c>
    </row>
    <row r="24" spans="1:18" ht="15.75" customHeight="1" x14ac:dyDescent="0.25">
      <c r="A24" s="513"/>
      <c r="B24" s="46" t="s">
        <v>647</v>
      </c>
      <c r="C24" s="9" t="str">
        <f>IF(ISERROR(VLOOKUP(B24,Données!$A$3:$K$1490,5,FALSE)),"",VLOOKUP(B24,Données!$A$3:$K$1490,5,FALSE))</f>
        <v>CLB</v>
      </c>
      <c r="D24" s="347">
        <f>IF(ISERROR(VLOOKUP(B24,Données!$A$3:$W$1490,22,FALSE)),"",VLOOKUP(B24,Données!$A$3:$W$1490,22,FALSE))</f>
        <v>1</v>
      </c>
      <c r="E24" s="9" t="str">
        <f>IF(ISERROR(VLOOKUP(B24,Données!$A$3:$K$1490,7,FALSE)),"",VLOOKUP(B24,Données!$A$3:$K$1490,7,FALSE))</f>
        <v>DD</v>
      </c>
      <c r="F24" s="25">
        <f>IF(ISERROR(VLOOKUP(B24,Données!$A$3:$T$1490,11,FALSE)),0,VLOOKUP(B24,Données!$A$3:$T$1490,11,FALSE))</f>
        <v>2700000</v>
      </c>
      <c r="G24" s="17">
        <f>VALUE(COUNTIF(Validation!$A$2:$H$64,B24))-1</f>
        <v>0</v>
      </c>
      <c r="H24" s="363">
        <f>IF(ISERROR(VLOOKUP(B24,Données!$A$3:$T$1490,12,FALSE)),0,VLOOKUP(B24,Données!$A$3:$T$1490,12,FALSE))</f>
        <v>2700000</v>
      </c>
      <c r="I24" s="52">
        <f>IF(ISERROR(VLOOKUP(B24,Données!$A$3:$T$1490,20,FALSE)),0,VLOOKUP(B24,Données!$A$3:$T$1490,20,FALSE))</f>
        <v>3</v>
      </c>
      <c r="J24" s="54"/>
      <c r="R24" s="466" t="str">
        <f t="shared" si="0"/>
        <v/>
      </c>
    </row>
    <row r="25" spans="1:18" ht="15.75" customHeight="1" x14ac:dyDescent="0.25">
      <c r="A25" s="513"/>
      <c r="B25" s="46" t="s">
        <v>356</v>
      </c>
      <c r="C25" s="9" t="str">
        <f>IF(ISERROR(VLOOKUP(B25,Données!$A$3:$K$1490,5,FALSE)),"",VLOOKUP(B25,Données!$A$3:$K$1490,5,FALSE))</f>
        <v>FLO</v>
      </c>
      <c r="D25" s="347">
        <f>IF(ISERROR(VLOOKUP(B25,Données!$A$3:$W$1490,22,FALSE)),"",VLOOKUP(B25,Données!$A$3:$W$1490,22,FALSE))</f>
        <v>1</v>
      </c>
      <c r="E25" s="9" t="str">
        <f>IF(ISERROR(VLOOKUP(B25,Données!$A$3:$K$1490,7,FALSE)),"",VLOOKUP(B25,Données!$A$3:$K$1490,7,FALSE))</f>
        <v>DG</v>
      </c>
      <c r="F25" s="25">
        <f>IF(ISERROR(VLOOKUP(B25,Données!$A$3:$T$1490,11,FALSE)),0,VLOOKUP(B25,Données!$A$3:$T$1490,11,FALSE))</f>
        <v>4875000</v>
      </c>
      <c r="G25" s="17">
        <f>VALUE(COUNTIF(Validation!$A$2:$H$64,B25))-1</f>
        <v>0</v>
      </c>
      <c r="H25" s="363">
        <f>IF(ISERROR(VLOOKUP(B25,Données!$A$3:$T$1490,12,FALSE)),0,VLOOKUP(B25,Données!$A$3:$T$1490,12,FALSE))</f>
        <v>4875000</v>
      </c>
      <c r="I25" s="52">
        <f>IF(ISERROR(VLOOKUP(B25,Données!$A$3:$T$1490,20,FALSE)),0,VLOOKUP(B25,Données!$A$3:$T$1490,20,FALSE))</f>
        <v>7</v>
      </c>
      <c r="J25" s="54"/>
      <c r="R25" s="466" t="str">
        <f t="shared" si="0"/>
        <v/>
      </c>
    </row>
    <row r="26" spans="1:18" ht="15.75" customHeight="1" x14ac:dyDescent="0.25">
      <c r="A26" s="513"/>
      <c r="B26" s="46" t="s">
        <v>930</v>
      </c>
      <c r="C26" s="9" t="str">
        <f>IF(ISERROR(VLOOKUP(B26,Données!$A$3:$K$1490,5,FALSE)),"",VLOOKUP(B26,Données!$A$3:$K$1490,5,FALSE))</f>
        <v>COL</v>
      </c>
      <c r="D26" s="347">
        <f>IF(ISERROR(VLOOKUP(B26,Données!$A$3:$W$1490,22,FALSE)),"",VLOOKUP(B26,Données!$A$3:$W$1490,22,FALSE))</f>
        <v>1</v>
      </c>
      <c r="E26" s="9" t="str">
        <f>IF(ISERROR(VLOOKUP(B26,Données!$A$3:$K$1490,7,FALSE)),"",VLOOKUP(B26,Données!$A$3:$K$1490,7,FALSE))</f>
        <v>G</v>
      </c>
      <c r="F26" s="25">
        <f>IF(ISERROR(VLOOKUP(B26,Données!$A$3:$T$1490,11,FALSE)),0,VLOOKUP(B26,Données!$A$3:$T$1490,11,FALSE))</f>
        <v>3333333</v>
      </c>
      <c r="G26" s="17">
        <f>VALUE(COUNTIF(Validation!$A$2:$H$64,B26))-1</f>
        <v>0</v>
      </c>
      <c r="H26" s="363">
        <f>IF(ISERROR(VLOOKUP(B26,Données!$A$3:$T$1490,12,FALSE)),0,VLOOKUP(B26,Données!$A$3:$T$1490,12,FALSE))</f>
        <v>3333333</v>
      </c>
      <c r="I26" s="52">
        <f>IF(ISERROR(VLOOKUP(B26,Données!$A$3:$T$1490,20,FALSE)),0,VLOOKUP(B26,Données!$A$3:$T$1490,20,FALSE))</f>
        <v>2</v>
      </c>
      <c r="J26" s="54"/>
      <c r="R26" s="466" t="str">
        <f t="shared" si="0"/>
        <v/>
      </c>
    </row>
    <row r="27" spans="1:18" ht="15.75" customHeight="1" x14ac:dyDescent="0.25">
      <c r="A27" s="513"/>
      <c r="B27" s="46" t="s">
        <v>362</v>
      </c>
      <c r="C27" s="9" t="str">
        <f>IF(ISERROR(VLOOKUP(B27,Données!$A$3:$K$1490,5,FALSE)),"",VLOOKUP(B27,Données!$A$3:$K$1490,5,FALSE))</f>
        <v>EDM</v>
      </c>
      <c r="D27" s="347">
        <f>IF(ISERROR(VLOOKUP(B27,Données!$A$3:$W$1490,22,FALSE)),"",VLOOKUP(B27,Données!$A$3:$W$1490,22,FALSE))</f>
        <v>1</v>
      </c>
      <c r="E27" s="9" t="str">
        <f>IF(ISERROR(VLOOKUP(B27,Données!$A$3:$K$1490,7,FALSE)),"",VLOOKUP(B27,Données!$A$3:$K$1490,7,FALSE))</f>
        <v>DG</v>
      </c>
      <c r="F27" s="25">
        <f>IF(ISERROR(VLOOKUP(B27,Données!$A$3:$T$1490,11,FALSE)),0,VLOOKUP(B27,Données!$A$3:$T$1490,11,FALSE))</f>
        <v>4167000</v>
      </c>
      <c r="G27" s="17">
        <f>VALUE(COUNTIF(Validation!$A$2:$H$64,B27))-1</f>
        <v>0</v>
      </c>
      <c r="H27" s="363">
        <f>IF(ISERROR(VLOOKUP(B27,Données!$A$3:$T$1490,12,FALSE)),0,VLOOKUP(B27,Données!$A$3:$T$1490,12,FALSE))</f>
        <v>4167000</v>
      </c>
      <c r="I27" s="52">
        <f>IF(ISERROR(VLOOKUP(B27,Données!$A$3:$T$1490,20,FALSE)),0,VLOOKUP(B27,Données!$A$3:$T$1490,20,FALSE))</f>
        <v>4</v>
      </c>
      <c r="J27" s="54"/>
      <c r="R27" s="466" t="str">
        <f t="shared" si="0"/>
        <v/>
      </c>
    </row>
    <row r="28" spans="1:18" ht="15.75" customHeight="1" x14ac:dyDescent="0.25">
      <c r="A28" s="513"/>
      <c r="B28" s="46"/>
      <c r="C28" s="9" t="str">
        <f>IF(ISERROR(VLOOKUP(B28,Données!$A$3:$K$1490,5,FALSE)),"",VLOOKUP(B28,Données!$A$3:$K$1490,5,FALSE))</f>
        <v/>
      </c>
      <c r="D28" s="347" t="str">
        <f>IF(ISERROR(VLOOKUP(B28,Données!$A$3:$W$1490,22,FALSE)),"",VLOOKUP(B28,Données!$A$3:$W$1490,22,FALSE))</f>
        <v/>
      </c>
      <c r="E28" s="9" t="str">
        <f>IF(ISERROR(VLOOKUP(B28,Données!$A$3:$K$1490,7,FALSE)),"",VLOOKUP(B28,Données!$A$3:$K$1490,7,FALSE))</f>
        <v/>
      </c>
      <c r="F28" s="25">
        <f>IF(ISERROR(VLOOKUP(B28,Données!$A$3:$T$1490,11,FALSE)),0,VLOOKUP(B28,Données!$A$3:$T$1490,11,FALSE))</f>
        <v>0</v>
      </c>
      <c r="G28" s="17">
        <f>VALUE(COUNTIF(Validation!$A$2:$H$64,B28))-1</f>
        <v>198</v>
      </c>
      <c r="H28" s="363">
        <f>IF(ISERROR(VLOOKUP(B28,Données!$A$3:$T$1490,12,FALSE)),0,VLOOKUP(B28,Données!$A$3:$T$1490,12,FALSE))</f>
        <v>0</v>
      </c>
      <c r="I28" s="52">
        <f>IF(ISERROR(VLOOKUP(B28,Données!$A$3:$T$1490,20,FALSE)),0,VLOOKUP(B28,Données!$A$3:$T$1490,20,FALSE))</f>
        <v>0</v>
      </c>
      <c r="J28" s="54"/>
      <c r="R28" s="466" t="str">
        <f t="shared" si="0"/>
        <v/>
      </c>
    </row>
    <row r="29" spans="1:18" ht="15.75" customHeight="1" x14ac:dyDescent="0.25">
      <c r="A29" s="513"/>
      <c r="B29" s="46"/>
      <c r="C29" s="9" t="str">
        <f>IF(ISERROR(VLOOKUP(B29,Données!$A$3:$K$1490,5,FALSE)),"",VLOOKUP(B29,Données!$A$3:$K$1490,5,FALSE))</f>
        <v/>
      </c>
      <c r="D29" s="347" t="str">
        <f>IF(ISERROR(VLOOKUP(B29,Données!$A$3:$W$1490,22,FALSE)),"",VLOOKUP(B29,Données!$A$3:$W$1490,22,FALSE))</f>
        <v/>
      </c>
      <c r="E29" s="9" t="str">
        <f>IF(ISERROR(VLOOKUP(B29,Données!$A$3:$K$1490,7,FALSE)),"",VLOOKUP(B29,Données!$A$3:$K$1490,7,FALSE))</f>
        <v/>
      </c>
      <c r="F29" s="25">
        <f>IF(ISERROR(VLOOKUP(B29,Données!$A$3:$T$1490,11,FALSE)),0,VLOOKUP(B29,Données!$A$3:$T$1490,11,FALSE))</f>
        <v>0</v>
      </c>
      <c r="G29" s="17">
        <f>VALUE(COUNTIF(Validation!$A$2:$H$64,B29))-1</f>
        <v>198</v>
      </c>
      <c r="H29" s="363">
        <f>IF(ISERROR(VLOOKUP(B29,Données!$A$3:$T$1490,12,FALSE)),0,VLOOKUP(B29,Données!$A$3:$T$1490,12,FALSE))</f>
        <v>0</v>
      </c>
      <c r="I29" s="52">
        <f>IF(ISERROR(VLOOKUP(B29,Données!$A$3:$T$1490,20,FALSE)),0,VLOOKUP(B29,Données!$A$3:$T$1490,20,FALSE))</f>
        <v>0</v>
      </c>
      <c r="J29" s="54"/>
      <c r="R29" s="466" t="str">
        <f t="shared" si="0"/>
        <v/>
      </c>
    </row>
    <row r="30" spans="1:18" ht="15.75" customHeight="1" x14ac:dyDescent="0.25">
      <c r="A30" s="513"/>
      <c r="B30" s="29"/>
      <c r="C30" s="9" t="str">
        <f>IF(ISERROR(VLOOKUP(B30,Données!$A$3:$K$1490,5,FALSE)),"",VLOOKUP(B30,Données!$A$3:$K$1490,5,FALSE))</f>
        <v/>
      </c>
      <c r="D30" s="347" t="str">
        <f>IF(ISERROR(VLOOKUP(B30,Données!$A$3:$W$1490,22,FALSE)),"",VLOOKUP(B30,Données!$A$3:$W$1490,22,FALSE))</f>
        <v/>
      </c>
      <c r="E30" s="9" t="str">
        <f>IF(ISERROR(VLOOKUP(B30,Données!$A$3:$K$1490,7,FALSE)),"",VLOOKUP(B30,Données!$A$3:$K$1490,7,FALSE))</f>
        <v/>
      </c>
      <c r="F30" s="25">
        <f>IF(ISERROR(VLOOKUP(B30,Données!$A$3:$T$1490,11,FALSE)),0,VLOOKUP(B30,Données!$A$3:$T$1490,11,FALSE))</f>
        <v>0</v>
      </c>
      <c r="G30" s="17">
        <f>VALUE(COUNTIF(Validation!$A$2:$H$64,B30))-1</f>
        <v>198</v>
      </c>
      <c r="H30" s="363">
        <f>IF(ISERROR(VLOOKUP(B30,Données!$A$3:$T$1490,12,FALSE)),0,VLOOKUP(B30,Données!$A$3:$T$1490,12,FALSE))</f>
        <v>0</v>
      </c>
      <c r="I30" s="52">
        <f>IF(ISERROR(VLOOKUP(B30,Données!$A$3:$T$1490,20,FALSE)),0,VLOOKUP(B30,Données!$A$3:$T$1490,20,FALSE))</f>
        <v>0</v>
      </c>
      <c r="J30" s="54"/>
      <c r="R30" s="466" t="str">
        <f t="shared" si="0"/>
        <v/>
      </c>
    </row>
    <row r="31" spans="1:18" ht="15.75" x14ac:dyDescent="0.25">
      <c r="A31" s="514" t="s">
        <v>37</v>
      </c>
      <c r="B31" s="514"/>
      <c r="C31" s="514"/>
      <c r="D31" s="514"/>
      <c r="E31" s="514"/>
      <c r="F31" s="314">
        <f>ROUNDDOWN(SUM(F3:F30),2)</f>
        <v>97671626</v>
      </c>
      <c r="G31" s="43"/>
      <c r="H31" s="330">
        <f>SUM(H3:H30)</f>
        <v>68605793</v>
      </c>
      <c r="J31" s="54"/>
      <c r="R31" s="466" t="str">
        <f t="shared" si="0"/>
        <v/>
      </c>
    </row>
    <row r="32" spans="1:18" ht="19.5" thickBot="1" x14ac:dyDescent="0.35">
      <c r="A32" s="515" t="s">
        <v>44</v>
      </c>
      <c r="B32" s="515"/>
      <c r="C32" s="515"/>
      <c r="D32" s="515"/>
      <c r="E32" s="515"/>
      <c r="F32" s="322">
        <f>'Calcul Masse Salariale'!$B$5-F31</f>
        <v>908374</v>
      </c>
      <c r="G32" s="44"/>
      <c r="H32" s="338">
        <f>'Calcul Masse Salariale'!$B$6-H31</f>
        <v>-68605691</v>
      </c>
      <c r="J32" s="54"/>
      <c r="R32" s="466"/>
    </row>
    <row r="33" spans="1:10" ht="16.5" thickBot="1" x14ac:dyDescent="0.3">
      <c r="F33" s="373"/>
      <c r="J33" s="54"/>
    </row>
    <row r="34" spans="1:10" ht="30.75" thickBot="1" x14ac:dyDescent="0.3">
      <c r="B34" s="451" t="s">
        <v>36</v>
      </c>
      <c r="C34" s="434" t="s">
        <v>52</v>
      </c>
      <c r="D34" s="434" t="s">
        <v>412</v>
      </c>
      <c r="E34" s="434" t="s">
        <v>5</v>
      </c>
      <c r="F34" s="435" t="s">
        <v>135</v>
      </c>
      <c r="G34" s="452" t="s">
        <v>190</v>
      </c>
      <c r="H34" s="437" t="s">
        <v>1165</v>
      </c>
      <c r="I34" s="413" t="s">
        <v>2576</v>
      </c>
      <c r="J34" s="54"/>
    </row>
    <row r="35" spans="1:10"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1">
        <f>VALUE(COUNTIF(Validation!$A$2:$H$120,B35))-1</f>
        <v>198</v>
      </c>
      <c r="H35" s="404">
        <f>IF(ISERROR(VLOOKUP(B35,Données!$A$3:$T$1490,12,FALSE)),0,VLOOKUP(B35,Données!$A$3:$T$1490,12,FALSE))</f>
        <v>0</v>
      </c>
      <c r="I35" s="405">
        <f>IF(ISERROR(VLOOKUP(B35,Données!$D$3:$T$1490,17,FALSE)),0,VLOOKUP(B35,Données!$D$3:$T$1490,17,FALSE))</f>
        <v>0</v>
      </c>
      <c r="J35" s="54"/>
    </row>
    <row r="36" spans="1:10" ht="19.5" thickBot="1" x14ac:dyDescent="0.35">
      <c r="A36" s="509"/>
      <c r="B36" s="406" t="s">
        <v>2577</v>
      </c>
      <c r="C36" s="525">
        <v>43464</v>
      </c>
      <c r="D36" s="510"/>
      <c r="E36" s="510"/>
      <c r="F36" s="407" t="s">
        <v>2578</v>
      </c>
      <c r="G36" s="525">
        <f>IF(C36="","",C36+28)</f>
        <v>43492</v>
      </c>
      <c r="H36" s="510"/>
      <c r="I36" s="510"/>
      <c r="J36" s="54"/>
    </row>
    <row r="37" spans="1:10" x14ac:dyDescent="0.25">
      <c r="J37" s="54"/>
    </row>
    <row r="38" spans="1:10" ht="30" customHeight="1" x14ac:dyDescent="0.25">
      <c r="A38" s="60"/>
      <c r="B38" s="62" t="s">
        <v>36</v>
      </c>
      <c r="C38" s="62" t="s">
        <v>52</v>
      </c>
      <c r="D38" s="62" t="s">
        <v>412</v>
      </c>
      <c r="E38" s="7" t="s">
        <v>2575</v>
      </c>
      <c r="F38" s="399" t="s">
        <v>135</v>
      </c>
      <c r="G38" s="67" t="s">
        <v>124</v>
      </c>
      <c r="H38" s="67" t="s">
        <v>1</v>
      </c>
      <c r="I38" s="68" t="s">
        <v>196</v>
      </c>
      <c r="J38" s="54"/>
    </row>
    <row r="39" spans="1:10" x14ac:dyDescent="0.25">
      <c r="A39" s="499" t="s">
        <v>43</v>
      </c>
      <c r="B39" s="35" t="s">
        <v>746</v>
      </c>
      <c r="C39" s="74" t="str">
        <f>IF(ISERROR(VLOOKUP(B39,Données!$A$3:$K$1490,5,FALSE)),"",VLOOKUP(B39,Données!$A$3:$K$1490,5,FALSE))</f>
        <v>BUF</v>
      </c>
      <c r="D39" s="347">
        <f>IF(ISERROR(VLOOKUP(B39,Données!$A$3:$W$1490,22,FALSE)),"",VLOOKUP(B39,Données!$A$3:$W$1490,22,FALSE))</f>
        <v>1</v>
      </c>
      <c r="E39" s="35">
        <v>2016</v>
      </c>
      <c r="F39" s="358">
        <f>IF(ISERROR(VLOOKUP(B39,Données!$A$3:$T$1490,11,FALSE)),0,VLOOKUP(B39,Données!$A$3:$T$1490,11,FALSE))</f>
        <v>1713333</v>
      </c>
      <c r="G39" s="401">
        <f>IF(ISERROR(VLOOKUP(B39,Données!$A$3:$T$1490,20,FALSE)),0,VLOOKUP(B39,Données!$A$3:$T$1490,20,FALSE))</f>
        <v>2</v>
      </c>
      <c r="H39" s="74">
        <f>IF(((E39+5)-'Calcul Masse Salariale'!$B$1)&lt;=0,0,(E39+5)-'Calcul Masse Salariale'!$B$1)</f>
        <v>2</v>
      </c>
      <c r="I39" s="74">
        <f t="shared" ref="I39:I48" si="1">H39</f>
        <v>2</v>
      </c>
      <c r="J39" s="54"/>
    </row>
    <row r="40" spans="1:10" x14ac:dyDescent="0.25">
      <c r="A40" s="499"/>
      <c r="B40" s="35" t="s">
        <v>971</v>
      </c>
      <c r="C40" s="74" t="str">
        <f>IF(ISERROR(VLOOKUP(B40,Données!$D$3:$K$1490,2,FALSE)),"",VLOOKUP(B40,Données!$D$3:$K$1490,2,FALSE))</f>
        <v/>
      </c>
      <c r="D40" s="347" t="str">
        <f>IF(ISERROR(VLOOKUP(B40,Données!$D$3:$W$1490,17,FALSE)),"",VLOOKUP(B40,Données!$D$3:$W$1490,17,FALSE))</f>
        <v/>
      </c>
      <c r="E40" s="35">
        <v>2016</v>
      </c>
      <c r="F40" s="358">
        <f>IF(ISERROR(VLOOKUP(B40,Données!$A$3:$T$1490,11,FALSE)),0,VLOOKUP(B40,Données!$A$3:$T$1490,11,FALSE))</f>
        <v>1363333</v>
      </c>
      <c r="G40" s="401">
        <f>IF(ISERROR(VLOOKUP(B40,Données!$A$3:$T$1490,20,FALSE)),0,VLOOKUP(B40,Données!$A$3:$T$1490,20,FALSE))</f>
        <v>2</v>
      </c>
      <c r="H40" s="74">
        <f>IF(((E40+5)-'Calcul Masse Salariale'!$B$1)&lt;=0,0,(E40+5)-'Calcul Masse Salariale'!$B$1)</f>
        <v>2</v>
      </c>
      <c r="I40" s="74">
        <f t="shared" si="1"/>
        <v>2</v>
      </c>
      <c r="J40" s="54"/>
    </row>
    <row r="41" spans="1:10" ht="18.75" x14ac:dyDescent="0.3">
      <c r="A41" s="499"/>
      <c r="B41" s="35" t="s">
        <v>927</v>
      </c>
      <c r="C41" s="74" t="str">
        <f>IF(ISERROR(VLOOKUP(B41,Données!$D$3:$K$1490,2,FALSE)),"",VLOOKUP(B41,Données!$D$3:$K$1490,2,FALSE))</f>
        <v/>
      </c>
      <c r="D41" s="347" t="str">
        <f>IF(ISERROR(VLOOKUP(B41,Données!$D$3:$W$1490,17,FALSE)),"",VLOOKUP(B41,Données!$D$3:$W$1490,17,FALSE))</f>
        <v/>
      </c>
      <c r="E41" s="35">
        <v>2016</v>
      </c>
      <c r="F41" s="358">
        <f>IF(ISERROR(VLOOKUP(B41,Données!$A$3:$T$1490,11,FALSE)),0,VLOOKUP(B41,Données!$A$3:$T$1490,11,FALSE))</f>
        <v>935833</v>
      </c>
      <c r="G41" s="401">
        <f>IF(ISERROR(VLOOKUP(B41,Données!$A$3:$T$1490,20,FALSE)),0,VLOOKUP(B41,Données!$A$3:$T$1490,20,FALSE))</f>
        <v>1</v>
      </c>
      <c r="H41" s="74">
        <f>IF(((E41+5)-'Calcul Masse Salariale'!$B$1)&lt;=0,0,(E41+5)-'Calcul Masse Salariale'!$B$1)</f>
        <v>2</v>
      </c>
      <c r="I41" s="74">
        <f t="shared" si="1"/>
        <v>2</v>
      </c>
      <c r="J41" s="56"/>
    </row>
    <row r="42" spans="1:10" x14ac:dyDescent="0.25">
      <c r="A42" s="499"/>
      <c r="B42" s="35" t="s">
        <v>611</v>
      </c>
      <c r="C42" s="74" t="str">
        <f>IF(ISERROR(VLOOKUP(B42,Données!$D$3:$K$1490,2,FALSE)),"",VLOOKUP(B42,Données!$D$3:$K$1490,2,FALSE))</f>
        <v/>
      </c>
      <c r="D42" s="347" t="str">
        <f>IF(ISERROR(VLOOKUP(B42,Données!$D$3:$W$1490,17,FALSE)),"",VLOOKUP(B42,Données!$D$3:$W$1490,17,FALSE))</f>
        <v/>
      </c>
      <c r="E42" s="35">
        <v>2016</v>
      </c>
      <c r="F42" s="358">
        <f>IF(ISERROR(VLOOKUP(B42,Données!$A$3:$T$1490,11,FALSE)),0,VLOOKUP(B42,Données!$A$3:$T$1490,11,FALSE))</f>
        <v>775000</v>
      </c>
      <c r="G42" s="401">
        <f>IF(ISERROR(VLOOKUP(B42,Données!$A$3:$T$1490,20,FALSE)),0,VLOOKUP(B42,Données!$A$3:$T$1490,20,FALSE))</f>
        <v>2</v>
      </c>
      <c r="H42" s="74">
        <f>IF(((E42+5)-'Calcul Masse Salariale'!$B$1)&lt;=0,0,(E42+5)-'Calcul Masse Salariale'!$B$1)</f>
        <v>2</v>
      </c>
      <c r="I42" s="74">
        <f t="shared" si="1"/>
        <v>2</v>
      </c>
      <c r="J42" s="54"/>
    </row>
    <row r="43" spans="1:10" x14ac:dyDescent="0.25">
      <c r="A43" s="499"/>
      <c r="B43" s="35" t="s">
        <v>530</v>
      </c>
      <c r="C43" s="74" t="str">
        <f>IF(ISERROR(VLOOKUP(B43,Données!$D$3:$K$1490,2,FALSE)),"",VLOOKUP(B43,Données!$D$3:$K$1490,2,FALSE))</f>
        <v/>
      </c>
      <c r="D43" s="347" t="str">
        <f>IF(ISERROR(VLOOKUP(B43,Données!$D$3:$W$1490,17,FALSE)),"",VLOOKUP(B43,Données!$D$3:$W$1490,17,FALSE))</f>
        <v/>
      </c>
      <c r="E43" s="35">
        <v>2017</v>
      </c>
      <c r="F43" s="358">
        <f>IF(ISERROR(VLOOKUP(B43,Données!$A$3:$T$1490,11,FALSE)),0,VLOOKUP(B43,Données!$A$3:$T$1490,11,FALSE))</f>
        <v>1425000</v>
      </c>
      <c r="G43" s="401">
        <f>IF(ISERROR(VLOOKUP(B43,Données!$A$3:$T$1490,20,FALSE)),0,VLOOKUP(B43,Données!$A$3:$T$1490,20,FALSE))</f>
        <v>2</v>
      </c>
      <c r="H43" s="74">
        <f>IF(((E43+5)-'Calcul Masse Salariale'!$B$1)&lt;=0,0,(E43+5)-'Calcul Masse Salariale'!$B$1)</f>
        <v>3</v>
      </c>
      <c r="I43" s="74">
        <f t="shared" si="1"/>
        <v>3</v>
      </c>
      <c r="J43" s="54"/>
    </row>
    <row r="44" spans="1:10" ht="16.5" customHeight="1" x14ac:dyDescent="0.25">
      <c r="A44" s="499"/>
      <c r="B44" s="35" t="s">
        <v>159</v>
      </c>
      <c r="C44" s="74" t="str">
        <f>IF(ISERROR(VLOOKUP(B44,Données!$D$3:$K$1490,2,FALSE)),"",VLOOKUP(B44,Données!$D$3:$K$1490,2,FALSE))</f>
        <v/>
      </c>
      <c r="D44" s="347" t="str">
        <f>IF(ISERROR(VLOOKUP(B44,Données!$D$3:$W$1490,17,FALSE)),"",VLOOKUP(B44,Données!$D$3:$W$1490,17,FALSE))</f>
        <v/>
      </c>
      <c r="E44" s="35">
        <v>2017</v>
      </c>
      <c r="F44" s="358">
        <f>IF(ISERROR(VLOOKUP(B44,Données!$A$3:$T$1490,11,FALSE)),0,VLOOKUP(B44,Données!$A$3:$T$1490,11,FALSE))</f>
        <v>1124166</v>
      </c>
      <c r="G44" s="401">
        <f>IF(ISERROR(VLOOKUP(B44,Données!$A$3:$T$1490,20,FALSE)),0,VLOOKUP(B44,Données!$A$3:$T$1490,20,FALSE))</f>
        <v>2</v>
      </c>
      <c r="H44" s="74">
        <f>IF(((E44+5)-'Calcul Masse Salariale'!$B$1)&lt;=0,0,(E44+5)-'Calcul Masse Salariale'!$B$1)</f>
        <v>3</v>
      </c>
      <c r="I44" s="74">
        <f t="shared" si="1"/>
        <v>3</v>
      </c>
      <c r="J44" s="54"/>
    </row>
    <row r="45" spans="1:10" x14ac:dyDescent="0.25">
      <c r="A45" s="499"/>
      <c r="B45" s="35" t="s">
        <v>164</v>
      </c>
      <c r="C45" s="74" t="str">
        <f>IF(ISERROR(VLOOKUP(B45,Données!$D$3:$K$1490,2,FALSE)),"",VLOOKUP(B45,Données!$D$3:$K$1490,2,FALSE))</f>
        <v/>
      </c>
      <c r="D45" s="347" t="str">
        <f>IF(ISERROR(VLOOKUP(B45,Données!$D$3:$W$1490,17,FALSE)),"",VLOOKUP(B45,Données!$D$3:$W$1490,17,FALSE))</f>
        <v/>
      </c>
      <c r="E45" s="35">
        <v>2017</v>
      </c>
      <c r="F45" s="358">
        <f>IF(ISERROR(VLOOKUP(B45,Données!$A$3:$T$1490,11,FALSE)),0,VLOOKUP(B45,Données!$A$3:$T$1490,11,FALSE))</f>
        <v>3115000</v>
      </c>
      <c r="G45" s="401">
        <f>IF(ISERROR(VLOOKUP(B45,Données!$A$3:$T$1490,20,FALSE)),0,VLOOKUP(B45,Données!$A$3:$T$1490,20,FALSE))</f>
        <v>2</v>
      </c>
      <c r="H45" s="74">
        <f>IF(((E45+5)-'Calcul Masse Salariale'!$B$1)&lt;=0,0,(E45+5)-'Calcul Masse Salariale'!$B$1)</f>
        <v>3</v>
      </c>
      <c r="I45" s="74">
        <f t="shared" si="1"/>
        <v>3</v>
      </c>
      <c r="J45" s="54"/>
    </row>
    <row r="46" spans="1:10" x14ac:dyDescent="0.25">
      <c r="A46" s="499"/>
      <c r="B46" s="35" t="s">
        <v>986</v>
      </c>
      <c r="C46" s="74" t="str">
        <f>IF(ISERROR(VLOOKUP(B46,Données!$D$3:$K$1490,2,FALSE)),"",VLOOKUP(B46,Données!$D$3:$K$1490,2,FALSE))</f>
        <v/>
      </c>
      <c r="D46" s="347" t="str">
        <f>IF(ISERROR(VLOOKUP(B46,Données!$D$3:$W$1490,17,FALSE)),"",VLOOKUP(B46,Données!$D$3:$W$1490,17,FALSE))</f>
        <v/>
      </c>
      <c r="E46" s="35">
        <v>2018</v>
      </c>
      <c r="F46" s="358">
        <f>IF(ISERROR(VLOOKUP(B46,Données!$A$3:$T$1490,11,FALSE)),0,VLOOKUP(B46,Données!$A$3:$T$1490,11,FALSE))</f>
        <v>3575000</v>
      </c>
      <c r="G46" s="401">
        <f>IF(ISERROR(VLOOKUP(B46,Données!$A$3:$T$1490,20,FALSE)),0,VLOOKUP(B46,Données!$A$3:$T$1490,20,FALSE))</f>
        <v>2</v>
      </c>
      <c r="H46" s="74">
        <f>IF(((E46+5)-'Calcul Masse Salariale'!$B$1)&lt;=0,0,(E46+5)-'Calcul Masse Salariale'!$B$1)</f>
        <v>4</v>
      </c>
      <c r="I46" s="74">
        <f t="shared" si="1"/>
        <v>4</v>
      </c>
      <c r="J46" s="54"/>
    </row>
    <row r="47" spans="1:10" x14ac:dyDescent="0.25">
      <c r="A47" s="499"/>
      <c r="B47" s="35" t="s">
        <v>914</v>
      </c>
      <c r="C47" s="74" t="str">
        <f>IF(ISERROR(VLOOKUP(B47,Données!$D$3:$K$1490,2,FALSE)),"",VLOOKUP(B47,Données!$D$3:$K$1490,2,FALSE))</f>
        <v/>
      </c>
      <c r="D47" s="347" t="str">
        <f>IF(ISERROR(VLOOKUP(B47,Données!$D$3:$W$1490,17,FALSE)),"",VLOOKUP(B47,Données!$D$3:$W$1490,17,FALSE))</f>
        <v/>
      </c>
      <c r="E47" s="35">
        <v>2018</v>
      </c>
      <c r="F47" s="358">
        <f>IF(ISERROR(VLOOKUP(B47,Données!$A$3:$T$1490,11,FALSE)),0,VLOOKUP(B47,Données!$A$3:$T$1490,11,FALSE))</f>
        <v>1431667</v>
      </c>
      <c r="G47" s="401">
        <f>IF(ISERROR(VLOOKUP(B47,Données!$A$3:$T$1490,20,FALSE)),0,VLOOKUP(B47,Données!$A$3:$T$1490,20,FALSE))</f>
        <v>3</v>
      </c>
      <c r="H47" s="74">
        <f>IF(((E47+5)-'Calcul Masse Salariale'!$B$1)&lt;=0,0,(E47+5)-'Calcul Masse Salariale'!$B$1)</f>
        <v>4</v>
      </c>
      <c r="I47" s="74">
        <f t="shared" si="1"/>
        <v>4</v>
      </c>
      <c r="J47" s="54"/>
    </row>
    <row r="48" spans="1:10" x14ac:dyDescent="0.25">
      <c r="A48" s="499"/>
      <c r="B48" s="35" t="s">
        <v>1215</v>
      </c>
      <c r="C48" s="74" t="str">
        <f>IF(ISERROR(VLOOKUP(B48,Données!$D$3:$K$1490,2,FALSE)),"",VLOOKUP(B48,Données!$D$3:$K$1490,2,FALSE))</f>
        <v/>
      </c>
      <c r="D48" s="347" t="str">
        <f>IF(ISERROR(VLOOKUP(B48,Données!$D$3:$W$1490,17,FALSE)),"",VLOOKUP(B48,Données!$D$3:$W$1490,17,FALSE))</f>
        <v/>
      </c>
      <c r="E48" s="35">
        <v>2018</v>
      </c>
      <c r="F48" s="358">
        <f>IF(ISERROR(VLOOKUP(B48,Données!$A$3:$T$1490,11,FALSE)),0,VLOOKUP(B48,Données!$A$3:$T$1490,11,FALSE))</f>
        <v>894167</v>
      </c>
      <c r="G48" s="401">
        <f>IF(ISERROR(VLOOKUP(B48,Données!$A$3:$T$1490,20,FALSE)),0,VLOOKUP(B48,Données!$A$3:$T$1490,20,FALSE))</f>
        <v>3</v>
      </c>
      <c r="H48" s="74">
        <f>IF(((E48+5)-'Calcul Masse Salariale'!$B$1)&lt;=0,0,(E48+5)-'Calcul Masse Salariale'!$B$1)</f>
        <v>4</v>
      </c>
      <c r="I48" s="74">
        <f t="shared" si="1"/>
        <v>4</v>
      </c>
      <c r="J48" s="54"/>
    </row>
    <row r="49" spans="1:10" x14ac:dyDescent="0.25">
      <c r="A49" s="499"/>
      <c r="B49" s="75"/>
      <c r="C49" s="74" t="str">
        <f>IF(ISERROR(VLOOKUP(B49,Données!$D$3:$K$1490,2,FALSE)),"",VLOOKUP(B49,Données!$D$3:$K$1490,2,FALSE))</f>
        <v/>
      </c>
      <c r="D49" s="347" t="str">
        <f>IF(ISERROR(VLOOKUP(B49,Données!$D$3:$W$1490,17,FALSE)),"",VLOOKUP(B49,Données!$D$3:$W$1490,17,FALSE))</f>
        <v/>
      </c>
      <c r="E49" s="74"/>
      <c r="F49" s="358">
        <f>IF(ISERROR(VLOOKUP(B49,Données!$A$3:$T$1490,11,FALSE)),0,VLOOKUP(B49,Données!$A$3:$T$1490,11,FALSE))</f>
        <v>0</v>
      </c>
      <c r="G49" s="401">
        <f>IF(ISERROR(VLOOKUP(B49,Données!$A$3:$T$1490,20,FALSE)),0,VLOOKUP(B49,Données!$A$3:$T$1490,20,FALSE))</f>
        <v>0</v>
      </c>
      <c r="H49" s="74">
        <f>IF(((E49+5)-'Calcul Masse Salariale'!$B$1)&lt;=0,0,(E49+5)-'Calcul Masse Salariale'!$B$1)</f>
        <v>0</v>
      </c>
      <c r="I49" s="74">
        <f t="shared" ref="I49:I73" si="2">H49</f>
        <v>0</v>
      </c>
      <c r="J49" s="54"/>
    </row>
    <row r="50" spans="1:10" x14ac:dyDescent="0.25">
      <c r="A50" s="499"/>
      <c r="B50" s="75"/>
      <c r="C50" s="74" t="str">
        <f>IF(ISERROR(VLOOKUP(B50,Données!$D$3:$K$1490,2,FALSE)),"",VLOOKUP(B50,Données!$D$3:$K$1490,2,FALSE))</f>
        <v/>
      </c>
      <c r="D50" s="347" t="str">
        <f>IF(ISERROR(VLOOKUP(B50,Données!$D$3:$W$1490,17,FALSE)),"",VLOOKUP(B50,Données!$D$3:$W$1490,17,FALSE))</f>
        <v/>
      </c>
      <c r="E50" s="74"/>
      <c r="F50" s="358">
        <f>IF(ISERROR(VLOOKUP(B50,Données!$A$3:$T$1490,11,FALSE)),0,VLOOKUP(B50,Données!$A$3:$T$1490,11,FALSE))</f>
        <v>0</v>
      </c>
      <c r="G50" s="401">
        <f>IF(ISERROR(VLOOKUP(B50,Données!$A$3:$T$1490,20,FALSE)),0,VLOOKUP(B50,Données!$A$3:$T$1490,20,FALSE))</f>
        <v>0</v>
      </c>
      <c r="H50" s="74">
        <f>IF(((E50+5)-'Calcul Masse Salariale'!$B$1)&lt;=0,0,(E50+5)-'Calcul Masse Salariale'!$B$1)</f>
        <v>0</v>
      </c>
      <c r="I50" s="74">
        <f t="shared" si="2"/>
        <v>0</v>
      </c>
      <c r="J50" s="54"/>
    </row>
    <row r="51" spans="1:10" x14ac:dyDescent="0.25">
      <c r="A51" s="499"/>
      <c r="B51" s="70"/>
      <c r="C51" s="74" t="str">
        <f>IF(ISERROR(VLOOKUP(B51,Données!$D$3:$K$1490,2,FALSE)),"",VLOOKUP(B51,Données!$D$3:$K$1490,2,FALSE))</f>
        <v/>
      </c>
      <c r="D51" s="347" t="str">
        <f>IF(ISERROR(VLOOKUP(B51,Données!$D$3:$W$1490,17,FALSE)),"",VLOOKUP(B51,Données!$D$3:$W$1490,17,FALSE))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2"/>
        <v>0</v>
      </c>
      <c r="J51" s="54"/>
    </row>
    <row r="52" spans="1:10" x14ac:dyDescent="0.25">
      <c r="A52" s="499"/>
      <c r="B52" s="74"/>
      <c r="C52" s="74" t="str">
        <f>IF(ISERROR(VLOOKUP(B52,Données!$D$3:$K$1490,2,FALSE)),"",VLOOKUP(B52,Données!$D$3:$K$1490,2,FALSE))</f>
        <v/>
      </c>
      <c r="D52" s="347" t="str">
        <f>IF(ISERROR(VLOOKUP(B52,Données!$D$3:$W$1490,17,FALSE)),"",VLOOKUP(B52,Données!$D$3:$W$1490,17,FALSE))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2"/>
        <v>0</v>
      </c>
      <c r="J52" s="54"/>
    </row>
    <row r="53" spans="1:10" x14ac:dyDescent="0.25">
      <c r="A53" s="499"/>
      <c r="B53" s="74"/>
      <c r="C53" s="74" t="str">
        <f>IF(ISERROR(VLOOKUP(B53,Données!$D$3:$K$1490,2,FALSE)),"",VLOOKUP(B53,Données!$D$3:$K$1490,2,FALSE))</f>
        <v/>
      </c>
      <c r="D53" s="347" t="str">
        <f>IF(ISERROR(VLOOKUP(B53,Données!$D$3:$W$1490,17,FALSE)),"",VLOOKUP(B53,Données!$D$3:$W$1490,17,FALSE))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2"/>
        <v>0</v>
      </c>
      <c r="J53" s="54"/>
    </row>
    <row r="54" spans="1:10" x14ac:dyDescent="0.25">
      <c r="A54" s="499"/>
      <c r="B54" s="74"/>
      <c r="C54" s="74" t="str">
        <f>IF(ISERROR(VLOOKUP(B54,Données!$D$3:$K$1490,2,FALSE)),"",VLOOKUP(B54,Données!$D$3:$K$1490,2,FALSE))</f>
        <v/>
      </c>
      <c r="D54" s="347" t="str">
        <f>IF(ISERROR(VLOOKUP(B54,Données!$D$3:$W$1490,17,FALSE)),"",VLOOKUP(B54,Données!$D$3:$W$1490,17,FALSE))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2"/>
        <v>0</v>
      </c>
      <c r="J54" s="54"/>
    </row>
    <row r="55" spans="1:10" x14ac:dyDescent="0.25">
      <c r="A55" s="499"/>
      <c r="B55" s="74"/>
      <c r="C55" s="74" t="str">
        <f>IF(ISERROR(VLOOKUP(B55,Données!$D$3:$K$1490,2,FALSE)),"",VLOOKUP(B55,Données!$D$3:$K$1490,2,FALSE))</f>
        <v/>
      </c>
      <c r="D55" s="347" t="str">
        <f>IF(ISERROR(VLOOKUP(B55,Données!$D$3:$W$1490,17,FALSE)),"",VLOOKUP(B55,Données!$D$3:$W$1490,17,FALSE))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2"/>
        <v>0</v>
      </c>
      <c r="J55" s="54"/>
    </row>
    <row r="56" spans="1:10" x14ac:dyDescent="0.25">
      <c r="A56" s="499"/>
      <c r="B56" s="74"/>
      <c r="C56" s="74" t="str">
        <f>IF(ISERROR(VLOOKUP(B56,Données!$D$3:$K$1490,2,FALSE)),"",VLOOKUP(B56,Données!$D$3:$K$1490,2,FALSE))</f>
        <v/>
      </c>
      <c r="D56" s="347" t="str">
        <f>IF(ISERROR(VLOOKUP(B56,Données!$D$3:$W$1490,17,FALSE)),"",VLOOKUP(B56,Données!$D$3:$W$1490,17,FALSE))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54"/>
    </row>
    <row r="57" spans="1:10" x14ac:dyDescent="0.25">
      <c r="A57" s="499"/>
      <c r="B57" s="74"/>
      <c r="C57" s="74" t="str">
        <f>IF(ISERROR(VLOOKUP(B57,Données!$D$3:$K$1490,2,FALSE)),"",VLOOKUP(B57,Données!$D$3:$K$1490,2,FALSE))</f>
        <v/>
      </c>
      <c r="D57" s="347" t="str">
        <f>IF(ISERROR(VLOOKUP(B57,Données!$D$3:$W$1490,17,FALSE)),"",VLOOKUP(B57,Données!$D$3:$W$1490,17,FALSE))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54"/>
    </row>
    <row r="58" spans="1:10" x14ac:dyDescent="0.25">
      <c r="A58" s="499"/>
      <c r="B58" s="74"/>
      <c r="C58" s="74" t="str">
        <f>IF(ISERROR(VLOOKUP(B58,Données!$D$3:$K$1490,2,FALSE)),"",VLOOKUP(B58,Données!$D$3:$K$1490,2,FALSE))</f>
        <v/>
      </c>
      <c r="D58" s="347" t="str">
        <f>IF(ISERROR(VLOOKUP(B58,Données!$D$3:$W$1490,17,FALSE)),"",VLOOKUP(B58,Données!$D$3:$W$1490,17,FALSE))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54"/>
    </row>
    <row r="59" spans="1:10" x14ac:dyDescent="0.25">
      <c r="A59" s="499"/>
      <c r="B59" s="74"/>
      <c r="C59" s="74" t="str">
        <f>IF(ISERROR(VLOOKUP(B59,Données!$D$3:$K$1490,2,FALSE)),"",VLOOKUP(B59,Données!$D$3:$K$1490,2,FALSE))</f>
        <v/>
      </c>
      <c r="D59" s="347" t="str">
        <f>IF(ISERROR(VLOOKUP(B59,Données!$D$3:$W$1490,17,FALSE)),"",VLOOKUP(B59,Données!$D$3:$W$1490,17,FALSE))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54"/>
    </row>
    <row r="60" spans="1:10" x14ac:dyDescent="0.25">
      <c r="A60" s="499"/>
      <c r="B60" s="74"/>
      <c r="C60" s="74" t="str">
        <f>IF(ISERROR(VLOOKUP(B60,Données!$D$3:$K$1490,2,FALSE)),"",VLOOKUP(B60,Données!$D$3:$K$1490,2,FALSE))</f>
        <v/>
      </c>
      <c r="D60" s="347" t="str">
        <f>IF(ISERROR(VLOOKUP(B60,Données!$D$3:$W$1490,17,FALSE)),"",VLOOKUP(B60,Données!$D$3:$W$1490,17,FALSE))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54"/>
    </row>
    <row r="61" spans="1:10" x14ac:dyDescent="0.25">
      <c r="A61" s="499"/>
      <c r="B61" s="74"/>
      <c r="C61" s="74" t="str">
        <f>IF(ISERROR(VLOOKUP(B61,Données!$D$3:$K$1490,2,FALSE)),"",VLOOKUP(B61,Données!$D$3:$K$1490,2,FALSE))</f>
        <v/>
      </c>
      <c r="D61" s="347" t="str">
        <f>IF(ISERROR(VLOOKUP(B61,Données!$D$3:$W$1490,17,FALSE)),"",VLOOKUP(B61,Données!$D$3:$W$1490,17,FALSE))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54"/>
    </row>
    <row r="62" spans="1:10" x14ac:dyDescent="0.25">
      <c r="A62" s="499"/>
      <c r="B62" s="74"/>
      <c r="C62" s="74" t="str">
        <f>IF(ISERROR(VLOOKUP(B62,Données!$D$3:$K$1490,2,FALSE)),"",VLOOKUP(B62,Données!$D$3:$K$1490,2,FALSE))</f>
        <v/>
      </c>
      <c r="D62" s="347" t="str">
        <f>IF(ISERROR(VLOOKUP(B62,Données!$D$3:$W$1490,17,FALSE)),"",VLOOKUP(B62,Données!$D$3:$W$1490,17,FALSE))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54"/>
    </row>
    <row r="63" spans="1:10" x14ac:dyDescent="0.25">
      <c r="A63" s="499"/>
      <c r="B63" s="74"/>
      <c r="C63" s="74" t="str">
        <f>IF(ISERROR(VLOOKUP(B63,Données!$D$3:$K$1490,2,FALSE)),"",VLOOKUP(B63,Données!$D$3:$K$1490,2,FALSE))</f>
        <v/>
      </c>
      <c r="D63" s="347" t="str">
        <f>IF(ISERROR(VLOOKUP(B63,Données!$D$3:$W$1490,17,FALSE)),"",VLOOKUP(B63,Données!$D$3:$W$1490,17,FALSE))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54"/>
    </row>
    <row r="64" spans="1:10" x14ac:dyDescent="0.25">
      <c r="A64" s="499"/>
      <c r="B64" s="74"/>
      <c r="C64" s="74" t="str">
        <f>IF(ISERROR(VLOOKUP(B64,Données!$D$3:$K$1490,2,FALSE)),"",VLOOKUP(B64,Données!$D$3:$K$1490,2,FALSE))</f>
        <v/>
      </c>
      <c r="D64" s="347" t="str">
        <f>IF(ISERROR(VLOOKUP(B64,Données!$D$3:$W$1490,17,FALSE)),"",VLOOKUP(B64,Données!$D$3:$W$1490,17,FALSE))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54"/>
    </row>
    <row r="65" spans="1:10" x14ac:dyDescent="0.25">
      <c r="A65" s="499"/>
      <c r="B65" s="74"/>
      <c r="C65" s="74" t="str">
        <f>IF(ISERROR(VLOOKUP(B65,Données!$D$3:$K$1490,2,FALSE)),"",VLOOKUP(B65,Données!$D$3:$K$1490,2,FALSE))</f>
        <v/>
      </c>
      <c r="D65" s="347" t="str">
        <f>IF(ISERROR(VLOOKUP(B65,Données!$D$3:$W$1490,17,FALSE)),"",VLOOKUP(B65,Données!$D$3:$W$1490,17,FALSE))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54"/>
    </row>
    <row r="66" spans="1:10" x14ac:dyDescent="0.25">
      <c r="A66" s="499"/>
      <c r="B66" s="74"/>
      <c r="C66" s="74" t="str">
        <f>IF(ISERROR(VLOOKUP(B66,Données!$D$3:$K$1490,2,FALSE)),"",VLOOKUP(B66,Données!$D$3:$K$1490,2,FALSE))</f>
        <v/>
      </c>
      <c r="D66" s="347" t="str">
        <f>IF(ISERROR(VLOOKUP(B66,Données!$D$3:$W$1490,17,FALSE)),"",VLOOKUP(B66,Données!$D$3:$W$1490,17,FALSE))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54"/>
    </row>
    <row r="67" spans="1:10" x14ac:dyDescent="0.25">
      <c r="A67" s="499"/>
      <c r="B67" s="74"/>
      <c r="C67" s="74" t="str">
        <f>IF(ISERROR(VLOOKUP(B67,Données!$D$3:$K$1490,2,FALSE)),"",VLOOKUP(B67,Données!$D$3:$K$1490,2,FALSE))</f>
        <v/>
      </c>
      <c r="D67" s="347" t="str">
        <f>IF(ISERROR(VLOOKUP(B67,Données!$D$3:$W$1490,17,FALSE)),"",VLOOKUP(B67,Données!$D$3:$W$1490,17,FALSE))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54"/>
    </row>
    <row r="68" spans="1:10" x14ac:dyDescent="0.25">
      <c r="A68" s="499"/>
      <c r="B68" s="74"/>
      <c r="C68" s="74" t="str">
        <f>IF(ISERROR(VLOOKUP(B68,Données!$D$3:$K$1490,2,FALSE)),"",VLOOKUP(B68,Données!$D$3:$K$1490,2,FALSE))</f>
        <v/>
      </c>
      <c r="D68" s="347" t="str">
        <f>IF(ISERROR(VLOOKUP(B68,Données!$D$3:$W$1490,17,FALSE)),"",VLOOKUP(B68,Données!$D$3:$W$1490,17,FALSE))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54"/>
    </row>
    <row r="69" spans="1:10" x14ac:dyDescent="0.25">
      <c r="A69" s="499"/>
      <c r="B69" s="74"/>
      <c r="C69" s="74" t="str">
        <f>IF(ISERROR(VLOOKUP(B69,Données!$D$3:$K$1490,2,FALSE)),"",VLOOKUP(B69,Données!$D$3:$K$1490,2,FALSE))</f>
        <v/>
      </c>
      <c r="D69" s="347" t="str">
        <f>IF(ISERROR(VLOOKUP(B69,Données!$D$3:$W$1490,17,FALSE)),"",VLOOKUP(B69,Données!$D$3:$W$1490,17,FALSE))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54"/>
    </row>
    <row r="70" spans="1:10" x14ac:dyDescent="0.25">
      <c r="A70" s="499"/>
      <c r="B70" s="74"/>
      <c r="C70" s="74" t="str">
        <f>IF(ISERROR(VLOOKUP(B70,Données!$D$3:$K$1490,2,FALSE)),"",VLOOKUP(B70,Données!$D$3:$K$1490,2,FALSE))</f>
        <v/>
      </c>
      <c r="D70" s="347" t="str">
        <f>IF(ISERROR(VLOOKUP(B70,Données!$D$3:$W$1490,17,FALSE)),"",VLOOKUP(B70,Données!$D$3:$W$1490,17,FALSE))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54"/>
    </row>
    <row r="71" spans="1:10" x14ac:dyDescent="0.25">
      <c r="A71" s="499"/>
      <c r="B71" s="74"/>
      <c r="C71" s="74" t="str">
        <f>IF(ISERROR(VLOOKUP(B71,Données!$D$3:$K$1490,2,FALSE)),"",VLOOKUP(B71,Données!$D$3:$K$1490,2,FALSE))</f>
        <v/>
      </c>
      <c r="D71" s="347" t="str">
        <f>IF(ISERROR(VLOOKUP(B71,Données!$D$3:$W$1490,17,FALSE)),"",VLOOKUP(B71,Données!$D$3:$W$1490,17,FALSE))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54"/>
    </row>
    <row r="72" spans="1:10" x14ac:dyDescent="0.25">
      <c r="A72" s="499"/>
      <c r="B72" s="74"/>
      <c r="C72" s="74" t="str">
        <f>IF(ISERROR(VLOOKUP(B72,Données!$D$3:$K$1490,2,FALSE)),"",VLOOKUP(B72,Données!$D$3:$K$1490,2,FALSE))</f>
        <v/>
      </c>
      <c r="D72" s="347" t="str">
        <f>IF(ISERROR(VLOOKUP(B72,Données!$D$3:$W$1490,17,FALSE)),"",VLOOKUP(B72,Données!$D$3:$W$1490,17,FALSE))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54"/>
    </row>
    <row r="73" spans="1:10" x14ac:dyDescent="0.25">
      <c r="A73" s="499"/>
      <c r="C73" s="35" t="str">
        <f>IF(ISERROR(VLOOKUP(B73,Données!$D$3:$K$1490,2,FALSE)),"",VLOOKUP(B73,Données!$D$3:$K$1490,2,FALSE))</f>
        <v/>
      </c>
      <c r="D73" s="347" t="str">
        <f>IF(ISERROR(VLOOKUP(B73,Données!$D$3:$W$1490,17,FALSE)),"",VLOOKUP(B73,Données!$D$3:$W$1490,17,FALSE))</f>
        <v/>
      </c>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f t="shared" si="2"/>
        <v>0</v>
      </c>
    </row>
  </sheetData>
  <mergeCells count="13">
    <mergeCell ref="A39:A73"/>
    <mergeCell ref="A21:A22"/>
    <mergeCell ref="A2:A14"/>
    <mergeCell ref="K9:L9"/>
    <mergeCell ref="A15:A20"/>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6" priority="5">
      <formula>(F3&lt;&gt;H3)</formula>
    </cfRule>
  </conditionalFormatting>
  <conditionalFormatting sqref="I52:I72">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1">
    <cfRule type="iconSet" priority="57">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D3397523-A371-47FE-A9B7-563BC4D808D2}">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35231314-2CE0-41D6-8FC6-DD08247FE28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74"/>
  <sheetViews>
    <sheetView zoomScale="85" zoomScaleNormal="85" workbookViewId="0">
      <selection activeCell="F26" sqref="F26"/>
    </sheetView>
  </sheetViews>
  <sheetFormatPr baseColWidth="10" defaultColWidth="11.42578125" defaultRowHeight="15" x14ac:dyDescent="0.25"/>
  <cols>
    <col min="1" max="1" width="12.42578125" style="124" customWidth="1"/>
    <col min="2" max="2" width="24.7109375" style="124" customWidth="1"/>
    <col min="3" max="3" width="7.140625" style="137" bestFit="1" customWidth="1"/>
    <col min="4" max="4" width="4" style="137" bestFit="1" customWidth="1"/>
    <col min="5" max="5" width="13.140625" style="124" bestFit="1" customWidth="1"/>
    <col min="6" max="6" width="24.140625" style="124" bestFit="1" customWidth="1"/>
    <col min="7" max="7" width="15.42578125" style="148" bestFit="1" customWidth="1"/>
    <col min="8" max="8" width="23.7109375" style="124" bestFit="1" customWidth="1"/>
    <col min="9" max="9" width="11.28515625" style="124" customWidth="1"/>
    <col min="10" max="10" width="2" style="124" customWidth="1"/>
    <col min="11" max="11" width="15.28515625" style="124" customWidth="1"/>
    <col min="12" max="12" width="25.140625" style="124" customWidth="1"/>
    <col min="13" max="13" width="2" style="123" customWidth="1"/>
    <col min="14" max="14" width="12.7109375" style="124" bestFit="1" customWidth="1"/>
    <col min="15" max="15" width="19" style="124" customWidth="1"/>
    <col min="16" max="16" width="24.7109375" style="124" customWidth="1"/>
    <col min="17" max="17" width="18.28515625" style="124" customWidth="1"/>
    <col min="18" max="16384" width="11.42578125" style="124"/>
  </cols>
  <sheetData>
    <row r="1" spans="1:20" ht="21.75" thickBot="1" x14ac:dyDescent="0.4">
      <c r="A1" s="526" t="s">
        <v>41</v>
      </c>
      <c r="B1" s="526"/>
      <c r="C1" s="526"/>
      <c r="D1" s="344"/>
      <c r="E1" s="121" t="s">
        <v>188</v>
      </c>
      <c r="F1" s="302">
        <f>SUM(F3:F30)</f>
        <v>95616665</v>
      </c>
      <c r="G1" s="121" t="s">
        <v>189</v>
      </c>
      <c r="H1" s="302">
        <f>F32</f>
        <v>2963335</v>
      </c>
      <c r="I1" s="122"/>
      <c r="J1" s="123"/>
      <c r="K1" s="125" t="s">
        <v>59</v>
      </c>
      <c r="L1" s="125"/>
      <c r="N1" s="123"/>
      <c r="O1" s="531" t="s">
        <v>45</v>
      </c>
      <c r="P1" s="531"/>
      <c r="Q1" s="531"/>
      <c r="R1" s="531"/>
      <c r="S1" s="146"/>
    </row>
    <row r="2" spans="1:20" ht="30" x14ac:dyDescent="0.25">
      <c r="A2" s="532" t="s">
        <v>38</v>
      </c>
      <c r="B2" s="126" t="s">
        <v>36</v>
      </c>
      <c r="C2" s="126" t="s">
        <v>52</v>
      </c>
      <c r="D2" s="126" t="s">
        <v>412</v>
      </c>
      <c r="E2" s="126" t="s">
        <v>5</v>
      </c>
      <c r="F2" s="127" t="s">
        <v>135</v>
      </c>
      <c r="G2" s="128" t="s">
        <v>190</v>
      </c>
      <c r="H2" s="129" t="s">
        <v>1165</v>
      </c>
      <c r="I2" s="130" t="s">
        <v>2576</v>
      </c>
      <c r="J2" s="123"/>
      <c r="K2" s="41" t="s">
        <v>2605</v>
      </c>
      <c r="L2" s="41" t="s">
        <v>1351</v>
      </c>
      <c r="N2" s="151" t="s">
        <v>112</v>
      </c>
      <c r="O2" s="379" t="s">
        <v>108</v>
      </c>
      <c r="P2" s="387" t="s">
        <v>109</v>
      </c>
      <c r="Q2" s="131" t="s">
        <v>46</v>
      </c>
      <c r="R2" s="131" t="s">
        <v>55</v>
      </c>
    </row>
    <row r="3" spans="1:20" ht="15.75" x14ac:dyDescent="0.25">
      <c r="A3" s="532"/>
      <c r="B3" s="209" t="s">
        <v>262</v>
      </c>
      <c r="C3" s="133" t="str">
        <f>IF(ISERROR(VLOOKUP(B3,Données!$A$3:$K$1490,5,FALSE)),"",VLOOKUP(B3,Données!$A$3:$K$1490,5,FALSE))</f>
        <v>STL</v>
      </c>
      <c r="D3" s="347">
        <f>IF(ISERROR(VLOOKUP(B3,Données!$A$3:$W$1490,22,FALSE)),"",VLOOKUP(B3,Données!$A$3:$W$1490,22,FALSE))</f>
        <v>1</v>
      </c>
      <c r="E3" s="133" t="str">
        <f>IF(ISERROR(VLOOKUP(B3,Données!$A$3:$K$1490,7,FALSE)),"",VLOOKUP(B3,Données!$A$3:$K$1490,7,FALSE))</f>
        <v>AG</v>
      </c>
      <c r="F3" s="134">
        <f>IF(ISERROR(VLOOKUP(B3,Données!$A$3:$T$1490,11,FALSE)),0,VLOOKUP(B3,Données!$A$3:$T$1490,11,FALSE))</f>
        <v>5350000</v>
      </c>
      <c r="G3" s="135">
        <f>VALUE(COUNTIF(Validation!$A$2:$H$64,B3))-1</f>
        <v>0</v>
      </c>
      <c r="H3" s="363">
        <f>IF(ISERROR(VLOOKUP(B3,Données!$A$3:$T$1490,12,FALSE)),0,VLOOKUP(B3,Données!$A$3:$T$1490,12,FALSE))</f>
        <v>5350000</v>
      </c>
      <c r="I3" s="136">
        <f>IF(ISERROR(VLOOKUP(B3,Données!$A$3:$T$1490,20,FALSE)),0,VLOOKUP(B3,Données!$A$3:$T$1490,20,FALSE))</f>
        <v>2</v>
      </c>
      <c r="J3" s="123"/>
      <c r="K3" s="41" t="s">
        <v>2610</v>
      </c>
      <c r="L3" s="41" t="s">
        <v>1351</v>
      </c>
      <c r="O3" s="41"/>
      <c r="P3" s="41"/>
      <c r="Q3" s="465"/>
      <c r="R3" s="465" t="str">
        <f>IF(Q3="","",Q3+7)</f>
        <v/>
      </c>
    </row>
    <row r="4" spans="1:20" ht="15.75" x14ac:dyDescent="0.25">
      <c r="A4" s="532"/>
      <c r="B4" s="274" t="s">
        <v>874</v>
      </c>
      <c r="C4" s="133" t="str">
        <f>IF(ISERROR(VLOOKUP(B4,Données!$A$3:$K$1490,5,FALSE)),"",VLOOKUP(B4,Données!$A$3:$K$1490,5,FALSE))</f>
        <v>WPG</v>
      </c>
      <c r="D4" s="347">
        <f>IF(ISERROR(VLOOKUP(B4,Données!$A$3:$W$1490,22,FALSE)),"",VLOOKUP(B4,Données!$A$3:$W$1490,22,FALSE))</f>
        <v>1</v>
      </c>
      <c r="E4" s="133" t="str">
        <f>IF(ISERROR(VLOOKUP(B4,Données!$A$3:$K$1490,7,FALSE)),"",VLOOKUP(B4,Données!$A$3:$K$1490,7,FALSE))</f>
        <v>AD, C</v>
      </c>
      <c r="F4" s="134">
        <f>IF(ISERROR(VLOOKUP(B4,Données!$A$3:$T$1490,11,FALSE)),0,VLOOKUP(B4,Données!$A$3:$T$1490,11,FALSE))</f>
        <v>1106666</v>
      </c>
      <c r="G4" s="135">
        <f>VALUE(COUNTIF(Validation!$A$2:$H$64,B4))-1</f>
        <v>0</v>
      </c>
      <c r="H4" s="363">
        <f>IF(ISERROR(VLOOKUP(B4,Données!$A$3:$T$1490,12,FALSE)),0,VLOOKUP(B4,Données!$A$3:$T$1490,12,FALSE))</f>
        <v>0</v>
      </c>
      <c r="I4" s="136">
        <f>IF(ISERROR(VLOOKUP(B4,Données!$A$3:$T$1490,20,FALSE)),0,VLOOKUP(B4,Données!$A$3:$T$1490,20,FALSE))</f>
        <v>1</v>
      </c>
      <c r="J4" s="123"/>
      <c r="N4" s="41"/>
      <c r="O4" s="41"/>
      <c r="P4" s="41"/>
      <c r="Q4" s="465"/>
      <c r="R4" s="465" t="str">
        <f t="shared" ref="R4:R30" si="0">IF(Q4="","",Q4+7)</f>
        <v/>
      </c>
    </row>
    <row r="5" spans="1:20" ht="15.75" x14ac:dyDescent="0.25">
      <c r="A5" s="532"/>
      <c r="B5" s="274" t="s">
        <v>279</v>
      </c>
      <c r="C5" s="133" t="str">
        <f>IF(ISERROR(VLOOKUP(B5,Données!$A$3:$K$1490,5,FALSE)),"",VLOOKUP(B5,Données!$A$3:$K$1490,5,FALSE))</f>
        <v>BUF</v>
      </c>
      <c r="D5" s="347">
        <f>IF(ISERROR(VLOOKUP(B5,Données!$A$3:$W$1490,22,FALSE)),"",VLOOKUP(B5,Données!$A$3:$W$1490,22,FALSE))</f>
        <v>1</v>
      </c>
      <c r="E5" s="133" t="str">
        <f>IF(ISERROR(VLOOKUP(B5,Données!$A$3:$K$1490,7,FALSE)),"",VLOOKUP(B5,Données!$A$3:$K$1490,7,FALSE))</f>
        <v>AD, C</v>
      </c>
      <c r="F5" s="134">
        <f>IF(ISERROR(VLOOKUP(B5,Données!$A$3:$T$1490,11,FALSE)),0,VLOOKUP(B5,Données!$A$3:$T$1490,11,FALSE))</f>
        <v>3650000</v>
      </c>
      <c r="G5" s="135">
        <f>VALUE(COUNTIF(Validation!$A$2:$H$64,B5))-1</f>
        <v>0</v>
      </c>
      <c r="H5" s="363">
        <f>IF(ISERROR(VLOOKUP(B5,Données!$A$3:$T$1490,12,FALSE)),0,VLOOKUP(B5,Données!$A$3:$T$1490,12,FALSE))</f>
        <v>0</v>
      </c>
      <c r="I5" s="136">
        <f>IF(ISERROR(VLOOKUP(B5,Données!$A$3:$T$1490,20,FALSE)),0,VLOOKUP(B5,Données!$A$3:$T$1490,20,FALSE))</f>
        <v>1</v>
      </c>
      <c r="J5" s="123"/>
      <c r="K5" s="41"/>
      <c r="L5" s="41"/>
      <c r="O5" s="41"/>
      <c r="P5" s="41"/>
      <c r="Q5" s="465"/>
      <c r="R5" s="465" t="str">
        <f t="shared" si="0"/>
        <v/>
      </c>
    </row>
    <row r="6" spans="1:20" ht="15.75" x14ac:dyDescent="0.25">
      <c r="A6" s="532"/>
      <c r="B6" s="132" t="s">
        <v>263</v>
      </c>
      <c r="C6" s="133" t="str">
        <f>IF(ISERROR(VLOOKUP(B6,Données!$A$3:$K$1490,5,FALSE)),"",VLOOKUP(B6,Données!$A$3:$K$1490,5,FALSE))</f>
        <v>WPG</v>
      </c>
      <c r="D6" s="347">
        <f>IF(ISERROR(VLOOKUP(B6,Données!$A$3:$W$1490,22,FALSE)),"",VLOOKUP(B6,Données!$A$3:$W$1490,22,FALSE))</f>
        <v>1</v>
      </c>
      <c r="E6" s="133" t="str">
        <f>IF(ISERROR(VLOOKUP(B6,Données!$A$3:$K$1490,7,FALSE)),"",VLOOKUP(B6,Données!$A$3:$K$1490,7,FALSE))</f>
        <v>AG, AD</v>
      </c>
      <c r="F6" s="134">
        <f>IF(ISERROR(VLOOKUP(B6,Données!$A$3:$T$1490,11,FALSE)),0,VLOOKUP(B6,Données!$A$3:$T$1490,11,FALSE))</f>
        <v>0</v>
      </c>
      <c r="G6" s="135">
        <f>VALUE(COUNTIF(Validation!$A$2:$H$64,B6))-1</f>
        <v>0</v>
      </c>
      <c r="H6" s="363">
        <f>IF(ISERROR(VLOOKUP(B6,Données!$A$3:$T$1490,12,FALSE)),0,VLOOKUP(B6,Données!$A$3:$T$1490,12,FALSE))</f>
        <v>0</v>
      </c>
      <c r="I6" s="136">
        <f>IF(ISERROR(VLOOKUP(B6,Données!$A$3:$T$1490,20,FALSE)),0,VLOOKUP(B6,Données!$A$3:$T$1490,20,FALSE))</f>
        <v>0</v>
      </c>
      <c r="J6" s="123"/>
      <c r="N6" s="41"/>
      <c r="O6" s="41"/>
      <c r="P6" s="41"/>
      <c r="Q6" s="465"/>
      <c r="R6" s="465" t="str">
        <f t="shared" si="0"/>
        <v/>
      </c>
    </row>
    <row r="7" spans="1:20" ht="15.75" x14ac:dyDescent="0.25">
      <c r="A7" s="532"/>
      <c r="B7" s="209" t="s">
        <v>664</v>
      </c>
      <c r="C7" s="133" t="str">
        <f>IF(ISERROR(VLOOKUP(B7,Données!$A$3:$K$1490,5,FALSE)),"",VLOOKUP(B7,Données!$A$3:$K$1490,5,FALSE))</f>
        <v>NYR</v>
      </c>
      <c r="D7" s="347">
        <f>IF(ISERROR(VLOOKUP(B7,Données!$A$3:$W$1490,22,FALSE)),"",VLOOKUP(B7,Données!$A$3:$W$1490,22,FALSE))</f>
        <v>1</v>
      </c>
      <c r="E7" s="133" t="str">
        <f>IF(ISERROR(VLOOKUP(B7,Données!$A$3:$K$1490,7,FALSE)),"",VLOOKUP(B7,Données!$A$3:$K$1490,7,FALSE))</f>
        <v>C</v>
      </c>
      <c r="F7" s="134">
        <f>IF(ISERROR(VLOOKUP(B7,Données!$A$3:$T$1490,11,FALSE)),0,VLOOKUP(B7,Données!$A$3:$T$1490,11,FALSE))</f>
        <v>5350000</v>
      </c>
      <c r="G7" s="135">
        <f>VALUE(COUNTIF(Validation!$A$2:$H$64,B7))-1</f>
        <v>0</v>
      </c>
      <c r="H7" s="363">
        <f>IF(ISERROR(VLOOKUP(B7,Données!$A$3:$T$1490,12,FALSE)),0,VLOOKUP(B7,Données!$A$3:$T$1490,12,FALSE))</f>
        <v>5350000</v>
      </c>
      <c r="I7" s="136">
        <f>IF(ISERROR(VLOOKUP(B7,Données!$A$3:$T$1490,20,FALSE)),0,VLOOKUP(B7,Données!$A$3:$T$1490,20,FALSE))</f>
        <v>3</v>
      </c>
      <c r="J7" s="123"/>
      <c r="N7" s="395"/>
      <c r="O7" s="41"/>
      <c r="P7" s="41"/>
      <c r="Q7" s="465"/>
      <c r="R7" s="465" t="str">
        <f t="shared" si="0"/>
        <v/>
      </c>
      <c r="S7" s="395"/>
      <c r="T7" s="395"/>
    </row>
    <row r="8" spans="1:20" ht="15.75" x14ac:dyDescent="0.25">
      <c r="A8" s="532"/>
      <c r="B8" s="132" t="s">
        <v>265</v>
      </c>
      <c r="C8" s="133" t="str">
        <f>IF(ISERROR(VLOOKUP(B8,Données!$A$3:$K$1490,5,FALSE)),"",VLOOKUP(B8,Données!$A$3:$K$1490,5,FALSE))</f>
        <v>MTL</v>
      </c>
      <c r="D8" s="347">
        <f>IF(ISERROR(VLOOKUP(B8,Données!$A$3:$W$1490,22,FALSE)),"",VLOOKUP(B8,Données!$A$3:$W$1490,22,FALSE))</f>
        <v>1</v>
      </c>
      <c r="E8" s="133" t="str">
        <f>IF(ISERROR(VLOOKUP(B8,Données!$A$3:$K$1490,7,FALSE)),"",VLOOKUP(B8,Données!$A$3:$K$1490,7,FALSE))</f>
        <v>AG, AD, C</v>
      </c>
      <c r="F8" s="134">
        <f>IF(ISERROR(VLOOKUP(B8,Données!$A$3:$T$1490,11,FALSE)),0,VLOOKUP(B8,Données!$A$3:$T$1490,11,FALSE))</f>
        <v>5500000</v>
      </c>
      <c r="G8" s="135">
        <f>VALUE(COUNTIF(Validation!$A$2:$H$64,B8))-1</f>
        <v>0</v>
      </c>
      <c r="H8" s="363">
        <f>IF(ISERROR(VLOOKUP(B8,Données!$A$3:$T$1490,12,FALSE)),0,VLOOKUP(B8,Données!$A$3:$T$1490,12,FALSE))</f>
        <v>5500000</v>
      </c>
      <c r="I8" s="136">
        <f>IF(ISERROR(VLOOKUP(B8,Données!$A$3:$T$1490,20,FALSE)),0,VLOOKUP(B8,Données!$A$3:$T$1490,20,FALSE))</f>
        <v>4</v>
      </c>
      <c r="J8" s="123"/>
      <c r="O8" s="41"/>
      <c r="P8" s="41"/>
      <c r="Q8" s="465"/>
      <c r="R8" s="465" t="str">
        <f t="shared" si="0"/>
        <v/>
      </c>
    </row>
    <row r="9" spans="1:20" ht="15.75" x14ac:dyDescent="0.25">
      <c r="A9" s="532"/>
      <c r="B9" s="209" t="s">
        <v>2604</v>
      </c>
      <c r="C9" s="133" t="str">
        <f>IF(ISERROR(VLOOKUP(B9,Données!$A$3:$K$1490,5,FALSE)),"",VLOOKUP(B9,Données!$A$3:$K$1490,5,FALSE))</f>
        <v>BUF</v>
      </c>
      <c r="D9" s="347">
        <f>IF(ISERROR(VLOOKUP(B9,Données!$A$3:$W$1490,22,FALSE)),"",VLOOKUP(B9,Données!$A$3:$W$1490,22,FALSE))</f>
        <v>1</v>
      </c>
      <c r="E9" s="133" t="str">
        <f>IF(ISERROR(VLOOKUP(B9,Données!$A$3:$K$1490,7,FALSE)),"",VLOOKUP(B9,Données!$A$3:$K$1490,7,FALSE))</f>
        <v>C</v>
      </c>
      <c r="F9" s="134">
        <f>IF(ISERROR(VLOOKUP(B9,Données!$A$3:$T$1490,11,FALSE)),0,VLOOKUP(B9,Données!$A$3:$T$1490,11,FALSE))</f>
        <v>10000000</v>
      </c>
      <c r="G9" s="135">
        <f>VALUE(COUNTIF(Validation!$A$2:$H$64,B9))-1</f>
        <v>0</v>
      </c>
      <c r="H9" s="363">
        <f>IF(ISERROR(VLOOKUP(B9,Données!$A$3:$T$1490,12,FALSE)),0,VLOOKUP(B9,Données!$A$3:$T$1490,12,FALSE))</f>
        <v>10000000</v>
      </c>
      <c r="I9" s="136">
        <f>IF(ISERROR(VLOOKUP(B9,Données!$A$3:$T$1490,20,FALSE)),0,VLOOKUP(B9,Données!$A$3:$T$1490,20,FALSE))</f>
        <v>7</v>
      </c>
      <c r="J9" s="123"/>
      <c r="K9" s="534" t="s">
        <v>60</v>
      </c>
      <c r="L9" s="534"/>
      <c r="O9" s="41"/>
      <c r="P9" s="41"/>
      <c r="Q9" s="465"/>
      <c r="R9" s="465" t="str">
        <f t="shared" si="0"/>
        <v/>
      </c>
    </row>
    <row r="10" spans="1:20" ht="15.75" x14ac:dyDescent="0.25">
      <c r="A10" s="532"/>
      <c r="B10" s="132" t="s">
        <v>267</v>
      </c>
      <c r="C10" s="133" t="str">
        <f>IF(ISERROR(VLOOKUP(B10,Données!$A$3:$K$1490,5,FALSE)),"",VLOOKUP(B10,Données!$A$3:$K$1490,5,FALSE))</f>
        <v>WPG</v>
      </c>
      <c r="D10" s="347">
        <f>IF(ISERROR(VLOOKUP(B10,Données!$A$3:$W$1490,22,FALSE)),"",VLOOKUP(B10,Données!$A$3:$W$1490,22,FALSE))</f>
        <v>1</v>
      </c>
      <c r="E10" s="133" t="str">
        <f>IF(ISERROR(VLOOKUP(B10,Données!$A$3:$K$1490,7,FALSE)),"",VLOOKUP(B10,Données!$A$3:$K$1490,7,FALSE))</f>
        <v>AD, AG</v>
      </c>
      <c r="F10" s="134">
        <f>IF(ISERROR(VLOOKUP(B10,Données!$A$3:$T$1490,11,FALSE)),0,VLOOKUP(B10,Données!$A$3:$T$1490,11,FALSE))</f>
        <v>6000000</v>
      </c>
      <c r="G10" s="135">
        <f>VALUE(COUNTIF(Validation!$A$2:$H$64,B10))-1</f>
        <v>0</v>
      </c>
      <c r="H10" s="363">
        <f>IF(ISERROR(VLOOKUP(B10,Données!$A$3:$T$1490,12,FALSE)),0,VLOOKUP(B10,Données!$A$3:$T$1490,12,FALSE))</f>
        <v>6000000</v>
      </c>
      <c r="I10" s="136">
        <f>IF(ISERROR(VLOOKUP(B10,Données!$A$3:$T$1490,20,FALSE)),0,VLOOKUP(B10,Données!$A$3:$T$1490,20,FALSE))</f>
        <v>6</v>
      </c>
      <c r="J10" s="123"/>
      <c r="K10" s="131" t="s">
        <v>62</v>
      </c>
      <c r="L10" s="131" t="s">
        <v>61</v>
      </c>
      <c r="O10" s="41"/>
      <c r="P10" s="41"/>
      <c r="Q10" s="465"/>
      <c r="R10" s="465" t="str">
        <f t="shared" si="0"/>
        <v/>
      </c>
    </row>
    <row r="11" spans="1:20" ht="15.75" x14ac:dyDescent="0.25">
      <c r="A11" s="532"/>
      <c r="B11" s="209" t="s">
        <v>268</v>
      </c>
      <c r="C11" s="133" t="str">
        <f>IF(ISERROR(VLOOKUP(B11,Données!$A$3:$K$1490,5,FALSE)),"",VLOOKUP(B11,Données!$A$3:$K$1490,5,FALSE))</f>
        <v>VGK</v>
      </c>
      <c r="D11" s="347">
        <f>IF(ISERROR(VLOOKUP(B11,Données!$A$3:$W$1490,22,FALSE)),"",VLOOKUP(B11,Données!$A$3:$W$1490,22,FALSE))</f>
        <v>1</v>
      </c>
      <c r="E11" s="133" t="str">
        <f>IF(ISERROR(VLOOKUP(B11,Données!$A$3:$K$1490,7,FALSE)),"",VLOOKUP(B11,Données!$A$3:$K$1490,7,FALSE))</f>
        <v>AG, AD</v>
      </c>
      <c r="F11" s="134">
        <f>IF(ISERROR(VLOOKUP(B11,Données!$A$3:$T$1490,11,FALSE)),0,VLOOKUP(B11,Données!$A$3:$T$1490,11,FALSE))</f>
        <v>5000000</v>
      </c>
      <c r="G11" s="135">
        <f>VALUE(COUNTIF(Validation!$A$2:$H$64,B11))-1</f>
        <v>0</v>
      </c>
      <c r="H11" s="363">
        <f>IF(ISERROR(VLOOKUP(B11,Données!$A$3:$T$1490,12,FALSE)),0,VLOOKUP(B11,Données!$A$3:$T$1490,12,FALSE))</f>
        <v>5000000</v>
      </c>
      <c r="I11" s="136">
        <f>IF(ISERROR(VLOOKUP(B11,Données!$A$3:$T$1490,20,FALSE)),0,VLOOKUP(B11,Données!$A$3:$T$1490,20,FALSE))</f>
        <v>5</v>
      </c>
      <c r="J11" s="123"/>
      <c r="K11" s="124" t="s">
        <v>192</v>
      </c>
      <c r="L11" s="124" t="s">
        <v>1351</v>
      </c>
      <c r="O11" s="41"/>
      <c r="P11" s="41"/>
      <c r="Q11" s="465"/>
      <c r="R11" s="465" t="str">
        <f t="shared" si="0"/>
        <v/>
      </c>
    </row>
    <row r="12" spans="1:20" ht="15.75" x14ac:dyDescent="0.25">
      <c r="A12" s="532"/>
      <c r="B12" s="209" t="s">
        <v>278</v>
      </c>
      <c r="C12" s="133" t="str">
        <f>IF(ISERROR(VLOOKUP(B12,Données!$A$3:$K$1490,5,FALSE)),"",VLOOKUP(B12,Données!$A$3:$K$1490,5,FALSE))</f>
        <v>PIT</v>
      </c>
      <c r="D12" s="347">
        <f>IF(ISERROR(VLOOKUP(B12,Données!$A$3:$W$1490,22,FALSE)),"",VLOOKUP(B12,Données!$A$3:$W$1490,22,FALSE))</f>
        <v>1</v>
      </c>
      <c r="E12" s="133" t="str">
        <f>IF(ISERROR(VLOOKUP(B12,Données!$A$3:$K$1490,7,FALSE)),"",VLOOKUP(B12,Données!$A$3:$K$1490,7,FALSE))</f>
        <v>AG, C, AD</v>
      </c>
      <c r="F12" s="134">
        <f>IF(ISERROR(VLOOKUP(B12,Données!$A$3:$T$1490,11,FALSE)),0,VLOOKUP(B12,Données!$A$3:$T$1490,11,FALSE))</f>
        <v>4900000</v>
      </c>
      <c r="G12" s="135">
        <f>VALUE(COUNTIF(Validation!$A$2:$H$64,B12))-1</f>
        <v>0</v>
      </c>
      <c r="H12" s="363">
        <f>IF(ISERROR(VLOOKUP(B12,Données!$A$3:$T$1490,12,FALSE)),0,VLOOKUP(B12,Données!$A$3:$T$1490,12,FALSE))</f>
        <v>0</v>
      </c>
      <c r="I12" s="136">
        <f>IF(ISERROR(VLOOKUP(B12,Données!$A$3:$T$1490,20,FALSE)),0,VLOOKUP(B12,Données!$A$3:$T$1490,20,FALSE))</f>
        <v>1</v>
      </c>
      <c r="J12" s="123"/>
      <c r="K12" s="41" t="s">
        <v>192</v>
      </c>
      <c r="L12" s="41" t="s">
        <v>1351</v>
      </c>
      <c r="O12" s="41"/>
      <c r="Q12" s="465"/>
      <c r="R12" s="465" t="str">
        <f t="shared" si="0"/>
        <v/>
      </c>
    </row>
    <row r="13" spans="1:20" ht="15.75" x14ac:dyDescent="0.25">
      <c r="A13" s="532"/>
      <c r="B13" s="209" t="s">
        <v>269</v>
      </c>
      <c r="C13" s="133" t="str">
        <f>IF(ISERROR(VLOOKUP(B13,Données!$A$3:$K$1490,5,FALSE)),"",VLOOKUP(B13,Données!$A$3:$K$1490,5,FALSE))</f>
        <v>DET</v>
      </c>
      <c r="D13" s="347">
        <f>IF(ISERROR(VLOOKUP(B13,Données!$A$3:$W$1490,22,FALSE)),"",VLOOKUP(B13,Données!$A$3:$W$1490,22,FALSE))</f>
        <v>1</v>
      </c>
      <c r="E13" s="133" t="str">
        <f>IF(ISERROR(VLOOKUP(B13,Données!$A$3:$K$1490,7,FALSE)),"",VLOOKUP(B13,Données!$A$3:$K$1490,7,FALSE))</f>
        <v>AD, AG</v>
      </c>
      <c r="F13" s="134">
        <f>IF(ISERROR(VLOOKUP(B13,Données!$A$3:$T$1490,11,FALSE)),0,VLOOKUP(B13,Données!$A$3:$T$1490,11,FALSE))</f>
        <v>3300000</v>
      </c>
      <c r="G13" s="135">
        <f>VALUE(COUNTIF(Validation!$A$2:$H$64,B13))-1</f>
        <v>0</v>
      </c>
      <c r="H13" s="363">
        <f>IF(ISERROR(VLOOKUP(B13,Données!$A$3:$T$1490,12,FALSE)),0,VLOOKUP(B13,Données!$A$3:$T$1490,12,FALSE))</f>
        <v>0</v>
      </c>
      <c r="I13" s="136">
        <f>IF(ISERROR(VLOOKUP(B13,Données!$A$3:$T$1490,20,FALSE)),0,VLOOKUP(B13,Données!$A$3:$T$1490,20,FALSE))</f>
        <v>1</v>
      </c>
      <c r="J13" s="123"/>
      <c r="K13" s="41" t="s">
        <v>193</v>
      </c>
      <c r="L13" s="41" t="s">
        <v>1351</v>
      </c>
      <c r="O13" s="41"/>
      <c r="Q13" s="465"/>
      <c r="R13" s="465" t="str">
        <f t="shared" si="0"/>
        <v/>
      </c>
    </row>
    <row r="14" spans="1:20" ht="15.75" x14ac:dyDescent="0.25">
      <c r="A14" s="533"/>
      <c r="B14" s="139" t="s">
        <v>271</v>
      </c>
      <c r="C14" s="140" t="str">
        <f>IF(ISERROR(VLOOKUP(B14,Données!$A$3:$K$1490,5,FALSE)),"",VLOOKUP(B14,Données!$A$3:$K$1490,5,FALSE))</f>
        <v>FLO</v>
      </c>
      <c r="D14" s="349">
        <f>IF(ISERROR(VLOOKUP(B14,Données!$A$3:$W$1490,22,FALSE)),"",VLOOKUP(B14,Données!$A$3:$W$1490,22,FALSE))</f>
        <v>1</v>
      </c>
      <c r="E14" s="140" t="str">
        <f>IF(ISERROR(VLOOKUP(B14,Données!$A$3:$K$1490,7,FALSE)),"",VLOOKUP(B14,Données!$A$3:$K$1490,7,FALSE))</f>
        <v>C</v>
      </c>
      <c r="F14" s="141">
        <f>IF(ISERROR(VLOOKUP(B14,Données!$A$3:$T$1490,11,FALSE)),0,VLOOKUP(B14,Données!$A$3:$T$1490,11,FALSE))</f>
        <v>5900000</v>
      </c>
      <c r="G14" s="142">
        <f>VALUE(COUNTIF(Validation!$A$2:$H$64,B14))-1</f>
        <v>0</v>
      </c>
      <c r="H14" s="364">
        <f>IF(ISERROR(VLOOKUP(B14,Données!$A$3:$T$1490,12,FALSE)),0,VLOOKUP(B14,Données!$A$3:$T$1490,12,FALSE))</f>
        <v>5900000</v>
      </c>
      <c r="I14" s="143">
        <f>IF(ISERROR(VLOOKUP(B14,Données!$A$3:$T$1490,20,FALSE)),0,VLOOKUP(B14,Données!$A$3:$T$1490,20,FALSE))</f>
        <v>3</v>
      </c>
      <c r="J14" s="123"/>
      <c r="K14" s="124" t="s">
        <v>194</v>
      </c>
      <c r="L14" s="124" t="s">
        <v>1351</v>
      </c>
      <c r="N14" s="41"/>
      <c r="O14" s="41"/>
      <c r="P14" s="41"/>
      <c r="Q14" s="465"/>
      <c r="R14" s="465" t="str">
        <f t="shared" si="0"/>
        <v/>
      </c>
    </row>
    <row r="15" spans="1:20" ht="15.75" x14ac:dyDescent="0.25">
      <c r="A15" s="535" t="s">
        <v>39</v>
      </c>
      <c r="B15" s="276" t="s">
        <v>272</v>
      </c>
      <c r="C15" s="133" t="str">
        <f>IF(ISERROR(VLOOKUP(B15,Données!$A$3:$K$1490,5,FALSE)),"",VLOOKUP(B15,Données!$A$3:$K$1490,5,FALSE))</f>
        <v>CAR</v>
      </c>
      <c r="D15" s="347">
        <f>IF(ISERROR(VLOOKUP(B15,Données!$A$3:$W$1490,22,FALSE)),"",VLOOKUP(B15,Données!$A$3:$W$1490,22,FALSE))</f>
        <v>1</v>
      </c>
      <c r="E15" s="133" t="str">
        <f>IF(ISERROR(VLOOKUP(B15,Données!$A$3:$K$1490,7,FALSE)),"",VLOOKUP(B15,Données!$A$3:$K$1490,7,FALSE))</f>
        <v>DD</v>
      </c>
      <c r="F15" s="134">
        <f>IF(ISERROR(VLOOKUP(B15,Données!$A$3:$T$1490,11,FALSE)),0,VLOOKUP(B15,Données!$A$3:$T$1490,11,FALSE))</f>
        <v>5750000</v>
      </c>
      <c r="G15" s="135">
        <f>VALUE(COUNTIF(Validation!$A$2:$H$64,B15))-1</f>
        <v>0</v>
      </c>
      <c r="H15" s="363">
        <f>IF(ISERROR(VLOOKUP(B15,Données!$A$3:$T$1490,12,FALSE)),0,VLOOKUP(B15,Données!$A$3:$T$1490,12,FALSE))</f>
        <v>5750000</v>
      </c>
      <c r="I15" s="136">
        <f>IF(ISERROR(VLOOKUP(B15,Données!$A$3:$T$1490,20,FALSE)),0,VLOOKUP(B15,Données!$A$3:$T$1490,20,FALSE))</f>
        <v>2</v>
      </c>
      <c r="J15" s="123"/>
      <c r="K15" s="41" t="s">
        <v>194</v>
      </c>
      <c r="L15" s="41" t="s">
        <v>1351</v>
      </c>
      <c r="N15" s="41"/>
      <c r="O15" s="41"/>
      <c r="P15" s="41"/>
      <c r="Q15" s="465"/>
      <c r="R15" s="465" t="str">
        <f t="shared" si="0"/>
        <v/>
      </c>
    </row>
    <row r="16" spans="1:20" ht="15.75" x14ac:dyDescent="0.25">
      <c r="A16" s="536"/>
      <c r="B16" s="274" t="s">
        <v>487</v>
      </c>
      <c r="C16" s="133" t="str">
        <f>IF(ISERROR(VLOOKUP(B16,Données!$A$3:$K$1490,5,FALSE)),"",VLOOKUP(B16,Données!$A$3:$K$1490,5,FALSE))</f>
        <v>FLO</v>
      </c>
      <c r="D16" s="347">
        <f>IF(ISERROR(VLOOKUP(B16,Données!$A$3:$W$1490,22,FALSE)),"",VLOOKUP(B16,Données!$A$3:$W$1490,22,FALSE))</f>
        <v>1</v>
      </c>
      <c r="E16" s="133" t="str">
        <f>IF(ISERROR(VLOOKUP(B16,Données!$A$3:$K$1490,7,FALSE)),"",VLOOKUP(B16,Données!$A$3:$K$1490,7,FALSE))</f>
        <v>DG</v>
      </c>
      <c r="F16" s="134">
        <f>IF(ISERROR(VLOOKUP(B16,Données!$A$3:$T$1490,11,FALSE)),0,VLOOKUP(B16,Données!$A$3:$T$1490,11,FALSE))</f>
        <v>6350000</v>
      </c>
      <c r="G16" s="135">
        <f>VALUE(COUNTIF(Validation!$A$2:$H$64,B16))-1</f>
        <v>0</v>
      </c>
      <c r="H16" s="363">
        <f>IF(ISERROR(VLOOKUP(B16,Données!$A$3:$T$1490,12,FALSE)),0,VLOOKUP(B16,Données!$A$3:$T$1490,12,FALSE))</f>
        <v>6350000</v>
      </c>
      <c r="I16" s="136">
        <f>IF(ISERROR(VLOOKUP(B16,Données!$A$3:$T$1490,20,FALSE)),0,VLOOKUP(B16,Données!$A$3:$T$1490,20,FALSE))</f>
        <v>4</v>
      </c>
      <c r="J16" s="123"/>
      <c r="K16" s="41" t="s">
        <v>195</v>
      </c>
      <c r="L16" s="41" t="s">
        <v>1351</v>
      </c>
      <c r="O16" s="41"/>
      <c r="P16" s="41"/>
      <c r="Q16" s="465"/>
      <c r="R16" s="465" t="str">
        <f t="shared" si="0"/>
        <v/>
      </c>
    </row>
    <row r="17" spans="1:18" ht="15.75" x14ac:dyDescent="0.25">
      <c r="A17" s="536"/>
      <c r="B17" s="209" t="s">
        <v>321</v>
      </c>
      <c r="C17" s="133" t="str">
        <f>IF(ISERROR(VLOOKUP(B17,Données!$A$3:$K$1490,5,FALSE)),"",VLOOKUP(B17,Données!$A$3:$K$1490,5,FALSE))</f>
        <v>VGK</v>
      </c>
      <c r="D17" s="347">
        <f>IF(ISERROR(VLOOKUP(B17,Données!$A$3:$W$1490,22,FALSE)),"",VLOOKUP(B17,Données!$A$3:$W$1490,22,FALSE))</f>
        <v>1</v>
      </c>
      <c r="E17" s="133" t="str">
        <f>IF(ISERROR(VLOOKUP(B17,Données!$A$3:$K$1490,7,FALSE)),"",VLOOKUP(B17,Données!$A$3:$K$1490,7,FALSE))</f>
        <v>DG</v>
      </c>
      <c r="F17" s="134">
        <f>IF(ISERROR(VLOOKUP(B17,Données!$A$3:$T$1490,11,FALSE)),0,VLOOKUP(B17,Données!$A$3:$T$1490,11,FALSE))</f>
        <v>5200000</v>
      </c>
      <c r="G17" s="135">
        <f>VALUE(COUNTIF(Validation!$A$2:$H$64,B17))-1</f>
        <v>0</v>
      </c>
      <c r="H17" s="363">
        <f>IF(ISERROR(VLOOKUP(B17,Données!$A$3:$T$1490,12,FALSE)),0,VLOOKUP(B17,Données!$A$3:$T$1490,12,FALSE))</f>
        <v>5200000</v>
      </c>
      <c r="I17" s="136">
        <f>IF(ISERROR(VLOOKUP(B17,Données!$A$3:$T$1490,20,FALSE)),0,VLOOKUP(B17,Données!$A$3:$T$1490,20,FALSE))</f>
        <v>6</v>
      </c>
      <c r="J17" s="123"/>
      <c r="O17" s="41"/>
      <c r="Q17" s="465"/>
      <c r="R17" s="465" t="str">
        <f t="shared" si="0"/>
        <v/>
      </c>
    </row>
    <row r="18" spans="1:18" ht="15.75" x14ac:dyDescent="0.25">
      <c r="A18" s="536"/>
      <c r="B18" s="209" t="s">
        <v>770</v>
      </c>
      <c r="C18" s="133" t="str">
        <f>IF(ISERROR(VLOOKUP(B18,Données!$A$3:$K$1490,5,FALSE)),"",VLOOKUP(B18,Données!$A$3:$K$1490,5,FALSE))</f>
        <v>CGY</v>
      </c>
      <c r="D18" s="347">
        <f>IF(ISERROR(VLOOKUP(B18,Données!$A$3:$W$1490,22,FALSE)),"",VLOOKUP(B18,Données!$A$3:$W$1490,22,FALSE))</f>
        <v>1</v>
      </c>
      <c r="E18" s="133" t="str">
        <f>IF(ISERROR(VLOOKUP(B18,Données!$A$3:$K$1490,7,FALSE)),"",VLOOKUP(B18,Données!$A$3:$K$1490,7,FALSE))</f>
        <v>DG</v>
      </c>
      <c r="F18" s="134">
        <f>IF(ISERROR(VLOOKUP(B18,Données!$A$3:$T$1490,11,FALSE)),0,VLOOKUP(B18,Données!$A$3:$T$1490,11,FALSE))</f>
        <v>863333</v>
      </c>
      <c r="G18" s="135">
        <f>VALUE(COUNTIF(Validation!$A$2:$H$64,B18))-1</f>
        <v>0</v>
      </c>
      <c r="H18" s="363">
        <f>IF(ISERROR(VLOOKUP(B18,Données!$A$3:$T$1490,12,FALSE)),0,VLOOKUP(B18,Données!$A$3:$T$1490,12,FALSE))</f>
        <v>0</v>
      </c>
      <c r="I18" s="136">
        <f>IF(ISERROR(VLOOKUP(B18,Données!$A$3:$T$1490,20,FALSE)),0,VLOOKUP(B18,Données!$A$3:$T$1490,20,FALSE))</f>
        <v>1</v>
      </c>
      <c r="J18" s="144"/>
      <c r="K18" s="124" t="s">
        <v>192</v>
      </c>
      <c r="L18" s="41" t="s">
        <v>2606</v>
      </c>
      <c r="O18" s="41"/>
      <c r="Q18" s="465"/>
      <c r="R18" s="465" t="str">
        <f t="shared" si="0"/>
        <v/>
      </c>
    </row>
    <row r="19" spans="1:18" ht="15.75" x14ac:dyDescent="0.25">
      <c r="A19" s="536"/>
      <c r="B19" s="209" t="s">
        <v>693</v>
      </c>
      <c r="C19" s="133" t="str">
        <f>IF(ISERROR(VLOOKUP(B19,Données!$A$3:$K$1490,5,FALSE)),"",VLOOKUP(B19,Données!$A$3:$K$1490,5,FALSE))</f>
        <v>OTT</v>
      </c>
      <c r="D19" s="347">
        <f>IF(ISERROR(VLOOKUP(B19,Données!$A$3:$W$1490,22,FALSE)),"",VLOOKUP(B19,Données!$A$3:$W$1490,22,FALSE))</f>
        <v>1</v>
      </c>
      <c r="E19" s="133" t="str">
        <f>IF(ISERROR(VLOOKUP(B19,Données!$A$3:$K$1490,7,FALSE)),"",VLOOKUP(B19,Données!$A$3:$K$1490,7,FALSE))</f>
        <v>DG</v>
      </c>
      <c r="F19" s="134">
        <f>IF(ISERROR(VLOOKUP(B19,Données!$A$3:$T$1490,11,FALSE)),0,VLOOKUP(B19,Données!$A$3:$T$1490,11,FALSE))</f>
        <v>1223333</v>
      </c>
      <c r="G19" s="135">
        <f>VALUE(COUNTIF(Validation!$A$2:$H$64,B19))-1</f>
        <v>0</v>
      </c>
      <c r="H19" s="363">
        <f>IF(ISERROR(VLOOKUP(B19,Données!$A$3:$T$1490,12,FALSE)),0,VLOOKUP(B19,Données!$A$3:$T$1490,12,FALSE))</f>
        <v>0</v>
      </c>
      <c r="I19" s="136">
        <f>IF(ISERROR(VLOOKUP(B19,Données!$A$3:$T$1490,20,FALSE)),0,VLOOKUP(B19,Données!$A$3:$T$1490,20,FALSE))</f>
        <v>1</v>
      </c>
      <c r="J19" s="144"/>
      <c r="K19" s="41" t="s">
        <v>193</v>
      </c>
      <c r="L19" s="41" t="s">
        <v>2606</v>
      </c>
      <c r="O19" s="41"/>
      <c r="Q19" s="465"/>
      <c r="R19" s="465" t="str">
        <f t="shared" si="0"/>
        <v/>
      </c>
    </row>
    <row r="20" spans="1:18" ht="15.75" x14ac:dyDescent="0.25">
      <c r="A20" s="537"/>
      <c r="B20" s="277" t="s">
        <v>275</v>
      </c>
      <c r="C20" s="140" t="str">
        <f>IF(ISERROR(VLOOKUP(B20,Données!$A$3:$K$1490,5,FALSE)),"",VLOOKUP(B20,Données!$A$3:$K$1490,5,FALSE))</f>
        <v>TBL</v>
      </c>
      <c r="D20" s="349">
        <f>IF(ISERROR(VLOOKUP(B20,Données!$A$3:$W$1490,22,FALSE)),"",VLOOKUP(B20,Données!$A$3:$W$1490,22,FALSE))</f>
        <v>1</v>
      </c>
      <c r="E20" s="140" t="str">
        <f>IF(ISERROR(VLOOKUP(B20,Données!$A$3:$K$1490,7,FALSE)),"",VLOOKUP(B20,Données!$A$3:$K$1490,7,FALSE))</f>
        <v>DG</v>
      </c>
      <c r="F20" s="141">
        <f>IF(ISERROR(VLOOKUP(B20,Données!$A$3:$T$1490,11,FALSE)),0,VLOOKUP(B20,Données!$A$3:$T$1490,11,FALSE))</f>
        <v>6750000</v>
      </c>
      <c r="G20" s="142">
        <f>VALUE(COUNTIF(Validation!$A$2:$H$64,B20))-1</f>
        <v>0</v>
      </c>
      <c r="H20" s="364">
        <f>IF(ISERROR(VLOOKUP(B20,Données!$A$3:$T$1490,12,FALSE)),0,VLOOKUP(B20,Données!$A$3:$T$1490,12,FALSE))</f>
        <v>6750000</v>
      </c>
      <c r="I20" s="143">
        <f>IF(ISERROR(VLOOKUP(B20,Données!$A$3:$T$1490,20,FALSE)),0,VLOOKUP(B20,Données!$A$3:$T$1490,20,FALSE))</f>
        <v>7</v>
      </c>
      <c r="J20" s="144"/>
      <c r="K20" s="124" t="s">
        <v>194</v>
      </c>
      <c r="L20" s="41" t="s">
        <v>2606</v>
      </c>
      <c r="N20" s="41"/>
      <c r="O20" s="41"/>
      <c r="Q20" s="465"/>
      <c r="R20" s="465" t="str">
        <f t="shared" si="0"/>
        <v/>
      </c>
    </row>
    <row r="21" spans="1:18" ht="20.25" customHeight="1" x14ac:dyDescent="0.25">
      <c r="A21" s="538" t="s">
        <v>40</v>
      </c>
      <c r="B21" s="274" t="s">
        <v>322</v>
      </c>
      <c r="C21" s="133" t="str">
        <f>IF(ISERROR(VLOOKUP(B21,Données!$A$3:$K$1490,5,FALSE)),"",VLOOKUP(B21,Données!$A$3:$K$1490,5,FALSE))</f>
        <v>ARI</v>
      </c>
      <c r="D21" s="347">
        <f>IF(ISERROR(VLOOKUP(B21,Données!$A$3:$W$1490,22,FALSE)),"",VLOOKUP(B21,Données!$A$3:$W$1490,22,FALSE))</f>
        <v>1</v>
      </c>
      <c r="E21" s="133" t="str">
        <f>IF(ISERROR(VLOOKUP(B21,Données!$A$3:$K$1490,7,FALSE)),"",VLOOKUP(B21,Données!$A$3:$K$1490,7,FALSE))</f>
        <v>G</v>
      </c>
      <c r="F21" s="134">
        <f>IF(ISERROR(VLOOKUP(B21,Données!$A$3:$T$1490,11,FALSE)),0,VLOOKUP(B21,Données!$A$3:$T$1490,11,FALSE))</f>
        <v>4250000</v>
      </c>
      <c r="G21" s="135">
        <f>VALUE(COUNTIF(Validation!$A$2:$H$64,B21))-1</f>
        <v>0</v>
      </c>
      <c r="H21" s="363">
        <f>IF(ISERROR(VLOOKUP(B21,Données!$A$3:$T$1490,12,FALSE)),0,VLOOKUP(B21,Données!$A$3:$T$1490,12,FALSE))</f>
        <v>4250000</v>
      </c>
      <c r="I21" s="136">
        <f>IF(ISERROR(VLOOKUP(B21,Données!$A$3:$T$1490,20,FALSE)),0,VLOOKUP(B21,Données!$A$3:$T$1490,20,FALSE))</f>
        <v>2</v>
      </c>
      <c r="J21" s="123"/>
      <c r="N21" s="41"/>
      <c r="O21" s="41"/>
      <c r="P21" s="41"/>
      <c r="Q21" s="465"/>
      <c r="R21" s="465" t="str">
        <f t="shared" si="0"/>
        <v/>
      </c>
    </row>
    <row r="22" spans="1:18" ht="15.75" customHeight="1" x14ac:dyDescent="0.25">
      <c r="A22" s="539"/>
      <c r="B22" s="277" t="s">
        <v>779</v>
      </c>
      <c r="C22" s="140" t="str">
        <f>IF(ISERROR(VLOOKUP(B22,Données!$A$3:$K$1490,5,FALSE)),"",VLOOKUP(B22,Données!$A$3:$K$1490,5,FALSE))</f>
        <v>NAS</v>
      </c>
      <c r="D22" s="349">
        <f>IF(ISERROR(VLOOKUP(B22,Données!$A$3:$W$1490,22,FALSE)),"",VLOOKUP(B22,Données!$A$3:$W$1490,22,FALSE))</f>
        <v>1</v>
      </c>
      <c r="E22" s="140" t="str">
        <f>IF(ISERROR(VLOOKUP(B22,Données!$A$3:$K$1490,7,FALSE)),"",VLOOKUP(B22,Données!$A$3:$K$1490,7,FALSE))</f>
        <v>G</v>
      </c>
      <c r="F22" s="141">
        <f>IF(ISERROR(VLOOKUP(B22,Données!$A$3:$T$1490,11,FALSE)),0,VLOOKUP(B22,Données!$A$3:$T$1490,11,FALSE))</f>
        <v>1500000</v>
      </c>
      <c r="G22" s="142">
        <f>VALUE(COUNTIF(Validation!$A$2:$H$64,B22))-1</f>
        <v>0</v>
      </c>
      <c r="H22" s="364">
        <f>IF(ISERROR(VLOOKUP(B22,Données!$A$3:$T$1490,12,FALSE)),0,VLOOKUP(B22,Données!$A$3:$T$1490,12,FALSE))</f>
        <v>1500000</v>
      </c>
      <c r="I22" s="143">
        <f>IF(ISERROR(VLOOKUP(B22,Données!$A$3:$T$1490,20,FALSE)),0,VLOOKUP(B22,Données!$A$3:$T$1490,20,FALSE))</f>
        <v>2</v>
      </c>
      <c r="J22" s="123"/>
      <c r="O22" s="41"/>
      <c r="Q22" s="465"/>
      <c r="R22" s="465" t="str">
        <f t="shared" si="0"/>
        <v/>
      </c>
    </row>
    <row r="23" spans="1:18" ht="15.75" customHeight="1" x14ac:dyDescent="0.25">
      <c r="A23" s="527" t="s">
        <v>42</v>
      </c>
      <c r="B23" s="209" t="s">
        <v>925</v>
      </c>
      <c r="C23" s="133" t="str">
        <f>IF(ISERROR(VLOOKUP(B23,Données!$A$3:$K$1490,5,FALSE)),"",VLOOKUP(B23,Données!$A$3:$K$1490,5,FALSE))</f>
        <v>COL</v>
      </c>
      <c r="D23" s="347">
        <f>IF(ISERROR(VLOOKUP(B23,Données!$A$3:$W$1490,22,FALSE)),"",VLOOKUP(B23,Données!$A$3:$W$1490,22,FALSE))</f>
        <v>1</v>
      </c>
      <c r="E23" s="133" t="str">
        <f>IF(ISERROR(VLOOKUP(B23,Données!$A$3:$K$1490,7,FALSE)),"",VLOOKUP(B23,Données!$A$3:$K$1490,7,FALSE))</f>
        <v>C, AG, AD</v>
      </c>
      <c r="F23" s="134">
        <f>IF(ISERROR(VLOOKUP(B23,Données!$A$3:$T$1490,11,FALSE)),0,VLOOKUP(B23,Données!$A$3:$T$1490,11,FALSE))</f>
        <v>1673333</v>
      </c>
      <c r="G23" s="135">
        <f>VALUE(COUNTIF(Validation!$A$2:$H$64,B23))-1</f>
        <v>0</v>
      </c>
      <c r="H23" s="363">
        <f>IF(ISERROR(VLOOKUP(B23,Données!$A$3:$T$1490,12,FALSE)),0,VLOOKUP(B23,Données!$A$3:$T$1490,12,FALSE))</f>
        <v>0</v>
      </c>
      <c r="I23" s="136">
        <f>IF(ISERROR(VLOOKUP(B23,Données!$A$3:$T$1490,20,FALSE)),0,VLOOKUP(B23,Données!$A$3:$T$1490,20,FALSE))</f>
        <v>1</v>
      </c>
      <c r="J23" s="123"/>
      <c r="Q23" s="465"/>
      <c r="R23" s="465" t="str">
        <f t="shared" si="0"/>
        <v/>
      </c>
    </row>
    <row r="24" spans="1:18" ht="15.75" customHeight="1" x14ac:dyDescent="0.25">
      <c r="A24" s="528"/>
      <c r="B24" s="209" t="s">
        <v>564</v>
      </c>
      <c r="C24" s="133" t="str">
        <f>IF(ISERROR(VLOOKUP(B24,Données!$A$3:$K$1490,5,FALSE)),"",VLOOKUP(B24,Données!$A$3:$K$1490,5,FALSE))</f>
        <v/>
      </c>
      <c r="D24" s="347" t="str">
        <f>IF(ISERROR(VLOOKUP(B24,Données!$A$3:$W$1490,22,FALSE)),"",VLOOKUP(B24,Données!$A$3:$W$1490,22,FALSE))</f>
        <v/>
      </c>
      <c r="E24" s="133" t="str">
        <f>IF(ISERROR(VLOOKUP(B24,Données!$A$3:$K$1490,7,FALSE)),"",VLOOKUP(B24,Données!$A$3:$K$1490,7,FALSE))</f>
        <v/>
      </c>
      <c r="F24" s="134">
        <f>IF(ISERROR(VLOOKUP(B24,Données!$A$3:$T$1490,11,FALSE)),0,VLOOKUP(B24,Données!$A$3:$T$1490,11,FALSE))</f>
        <v>0</v>
      </c>
      <c r="G24" s="135">
        <f>VALUE(COUNTIF(Validation!$A$2:$H$64,B24))-1</f>
        <v>0</v>
      </c>
      <c r="H24" s="363">
        <f>IF(ISERROR(VLOOKUP(B24,Données!$A$3:$T$1490,12,FALSE)),0,VLOOKUP(B24,Données!$A$3:$T$1490,12,FALSE))</f>
        <v>0</v>
      </c>
      <c r="I24" s="136">
        <f>IF(ISERROR(VLOOKUP(B24,Données!$A$3:$T$1490,20,FALSE)),0,VLOOKUP(B24,Données!$A$3:$T$1490,20,FALSE))</f>
        <v>0</v>
      </c>
      <c r="J24" s="123"/>
      <c r="Q24" s="465"/>
      <c r="R24" s="465" t="str">
        <f t="shared" si="0"/>
        <v/>
      </c>
    </row>
    <row r="25" spans="1:18" ht="15.75" customHeight="1" x14ac:dyDescent="0.25">
      <c r="A25" s="528"/>
      <c r="B25" s="209" t="s">
        <v>266</v>
      </c>
      <c r="C25" s="133" t="str">
        <f>IF(ISERROR(VLOOKUP(B25,Données!$A$3:$K$1490,5,FALSE)),"",VLOOKUP(B25,Données!$A$3:$K$1490,5,FALSE))</f>
        <v>NJD</v>
      </c>
      <c r="D25" s="347">
        <f>IF(ISERROR(VLOOKUP(B25,Données!$A$3:$W$1490,22,FALSE)),"",VLOOKUP(B25,Données!$A$3:$W$1490,22,FALSE))</f>
        <v>1</v>
      </c>
      <c r="E25" s="133" t="str">
        <f>IF(ISERROR(VLOOKUP(B25,Données!$A$3:$K$1490,7,FALSE)),"",VLOOKUP(B25,Données!$A$3:$K$1490,7,FALSE))</f>
        <v>AG, C</v>
      </c>
      <c r="F25" s="134">
        <f>IF(ISERROR(VLOOKUP(B25,Données!$A$3:$T$1490,11,FALSE)),0,VLOOKUP(B25,Données!$A$3:$T$1490,11,FALSE))</f>
        <v>6000000</v>
      </c>
      <c r="G25" s="135">
        <f>VALUE(COUNTIF(Validation!$A$2:$H$64,B25))-1</f>
        <v>0</v>
      </c>
      <c r="H25" s="363">
        <f>IF(ISERROR(VLOOKUP(B25,Données!$A$3:$T$1490,12,FALSE)),0,VLOOKUP(B25,Données!$A$3:$T$1490,12,FALSE))</f>
        <v>0</v>
      </c>
      <c r="I25" s="136">
        <f>IF(ISERROR(VLOOKUP(B25,Données!$A$3:$T$1490,20,FALSE)),0,VLOOKUP(B25,Données!$A$3:$T$1490,20,FALSE))</f>
        <v>1</v>
      </c>
      <c r="J25" s="123"/>
      <c r="Q25" s="465"/>
      <c r="R25" s="465" t="str">
        <f t="shared" si="0"/>
        <v/>
      </c>
    </row>
    <row r="26" spans="1:18" ht="15.75" customHeight="1" x14ac:dyDescent="0.25">
      <c r="A26" s="528"/>
      <c r="B26" s="209"/>
      <c r="C26" s="133" t="str">
        <f>IF(ISERROR(VLOOKUP(B26,Données!$A$3:$K$1490,5,FALSE)),"",VLOOKUP(B26,Données!$A$3:$K$1490,5,FALSE))</f>
        <v/>
      </c>
      <c r="D26" s="347" t="str">
        <f>IF(ISERROR(VLOOKUP(B26,Données!$A$3:$W$1490,22,FALSE)),"",VLOOKUP(B26,Données!$A$3:$W$1490,22,FALSE))</f>
        <v/>
      </c>
      <c r="E26" s="133" t="str">
        <f>IF(ISERROR(VLOOKUP(B26,Données!$A$3:$K$1490,7,FALSE)),"",VLOOKUP(B26,Données!$A$3:$K$1490,7,FALSE))</f>
        <v/>
      </c>
      <c r="F26" s="134">
        <f>IF(ISERROR(VLOOKUP(B26,Données!$A$3:$T$1490,11,FALSE)),0,VLOOKUP(B26,Données!$A$3:$T$1490,11,FALSE))</f>
        <v>0</v>
      </c>
      <c r="G26" s="135">
        <f>VALUE(COUNTIF(Validation!$A$2:$H$64,B26))-1</f>
        <v>198</v>
      </c>
      <c r="H26" s="363">
        <f>IF(ISERROR(VLOOKUP(B26,Données!$A$3:$T$1490,12,FALSE)),0,VLOOKUP(B26,Données!$A$3:$T$1490,12,FALSE))</f>
        <v>0</v>
      </c>
      <c r="I26" s="136">
        <f>IF(ISERROR(VLOOKUP(B26,Données!$A$3:$T$1490,20,FALSE)),0,VLOOKUP(B26,Données!$A$3:$T$1490,20,FALSE))</f>
        <v>0</v>
      </c>
      <c r="J26" s="123"/>
      <c r="Q26" s="465"/>
      <c r="R26" s="465" t="str">
        <f t="shared" si="0"/>
        <v/>
      </c>
    </row>
    <row r="27" spans="1:18" ht="15.75" customHeight="1" x14ac:dyDescent="0.25">
      <c r="A27" s="528"/>
      <c r="B27" s="209"/>
      <c r="C27" s="133" t="str">
        <f>IF(ISERROR(VLOOKUP(B27,Données!$A$3:$K$1490,5,FALSE)),"",VLOOKUP(B27,Données!$A$3:$K$1490,5,FALSE))</f>
        <v/>
      </c>
      <c r="D27" s="347" t="str">
        <f>IF(ISERROR(VLOOKUP(B27,Données!$A$3:$W$1490,22,FALSE)),"",VLOOKUP(B27,Données!$A$3:$W$1490,22,FALSE))</f>
        <v/>
      </c>
      <c r="E27" s="133" t="str">
        <f>IF(ISERROR(VLOOKUP(B27,Données!$A$3:$K$1490,7,FALSE)),"",VLOOKUP(B27,Données!$A$3:$K$1490,7,FALSE))</f>
        <v/>
      </c>
      <c r="F27" s="134">
        <f>IF(ISERROR(VLOOKUP(B27,Données!$A$3:$T$1490,11,FALSE)),0,VLOOKUP(B27,Données!$A$3:$T$1490,11,FALSE))</f>
        <v>0</v>
      </c>
      <c r="G27" s="135">
        <f>VALUE(COUNTIF(Validation!$A$2:$H$64,B27))-1</f>
        <v>198</v>
      </c>
      <c r="H27" s="363">
        <f>IF(ISERROR(VLOOKUP(B27,Données!$A$3:$T$1490,12,FALSE)),0,VLOOKUP(B27,Données!$A$3:$T$1490,12,FALSE))</f>
        <v>0</v>
      </c>
      <c r="I27" s="136">
        <f>IF(ISERROR(VLOOKUP(B27,Données!$A$3:$T$1490,20,FALSE)),0,VLOOKUP(B27,Données!$A$3:$T$1490,20,FALSE))</f>
        <v>0</v>
      </c>
      <c r="J27" s="123"/>
      <c r="Q27" s="465"/>
      <c r="R27" s="465" t="str">
        <f t="shared" si="0"/>
        <v/>
      </c>
    </row>
    <row r="28" spans="1:18" ht="15.75" customHeight="1" x14ac:dyDescent="0.25">
      <c r="A28" s="528"/>
      <c r="B28" s="132"/>
      <c r="C28" s="133" t="str">
        <f>IF(ISERROR(VLOOKUP(B28,Données!$A$3:$K$1490,5,FALSE)),"",VLOOKUP(B28,Données!$A$3:$K$1490,5,FALSE))</f>
        <v/>
      </c>
      <c r="D28" s="347" t="str">
        <f>IF(ISERROR(VLOOKUP(B28,Données!$A$3:$W$1490,22,FALSE)),"",VLOOKUP(B28,Données!$A$3:$W$1490,22,FALSE))</f>
        <v/>
      </c>
      <c r="E28" s="133" t="str">
        <f>IF(ISERROR(VLOOKUP(B28,Données!$A$3:$K$1490,7,FALSE)),"",VLOOKUP(B28,Données!$A$3:$K$1490,7,FALSE))</f>
        <v/>
      </c>
      <c r="F28" s="134">
        <f>IF(ISERROR(VLOOKUP(B28,Données!$A$3:$T$1490,11,FALSE)),0,VLOOKUP(B28,Données!$A$3:$T$1490,11,FALSE))</f>
        <v>0</v>
      </c>
      <c r="G28" s="135">
        <f>VALUE(COUNTIF(Validation!$A$2:$H$64,B28))-1</f>
        <v>198</v>
      </c>
      <c r="H28" s="363">
        <f>IF(ISERROR(VLOOKUP(B28,Données!$A$3:$T$1490,12,FALSE)),0,VLOOKUP(B28,Données!$A$3:$T$1490,12,FALSE))</f>
        <v>0</v>
      </c>
      <c r="I28" s="136">
        <f>IF(ISERROR(VLOOKUP(B28,Données!$A$3:$T$1490,20,FALSE)),0,VLOOKUP(B28,Données!$A$3:$T$1490,20,FALSE))</f>
        <v>0</v>
      </c>
      <c r="J28" s="123"/>
      <c r="Q28" s="465"/>
      <c r="R28" s="465" t="str">
        <f t="shared" si="0"/>
        <v/>
      </c>
    </row>
    <row r="29" spans="1:18" ht="15.75" customHeight="1" x14ac:dyDescent="0.25">
      <c r="A29" s="528"/>
      <c r="B29" s="132"/>
      <c r="C29" s="133" t="str">
        <f>IF(ISERROR(VLOOKUP(B29,Données!$A$3:$K$1490,5,FALSE)),"",VLOOKUP(B29,Données!$A$3:$K$1490,5,FALSE))</f>
        <v/>
      </c>
      <c r="D29" s="347" t="str">
        <f>IF(ISERROR(VLOOKUP(B29,Données!$A$3:$W$1490,22,FALSE)),"",VLOOKUP(B29,Données!$A$3:$W$1490,22,FALSE))</f>
        <v/>
      </c>
      <c r="E29" s="133" t="str">
        <f>IF(ISERROR(VLOOKUP(B29,Données!$A$3:$K$1490,7,FALSE)),"",VLOOKUP(B29,Données!$A$3:$K$1490,7,FALSE))</f>
        <v/>
      </c>
      <c r="F29" s="134">
        <f>IF(ISERROR(VLOOKUP(B29,Données!$A$3:$T$1490,11,FALSE)),0,VLOOKUP(B29,Données!$A$3:$T$1490,11,FALSE))</f>
        <v>0</v>
      </c>
      <c r="G29" s="135">
        <f>VALUE(COUNTIF(Validation!$A$2:$H$64,B29))-1</f>
        <v>198</v>
      </c>
      <c r="H29" s="363">
        <f>IF(ISERROR(VLOOKUP(B29,Données!$A$3:$T$1490,12,FALSE)),0,VLOOKUP(B29,Données!$A$3:$T$1490,12,FALSE))</f>
        <v>0</v>
      </c>
      <c r="I29" s="136">
        <f>IF(ISERROR(VLOOKUP(B29,Données!$A$3:$T$1490,20,FALSE)),0,VLOOKUP(B29,Données!$A$3:$T$1490,20,FALSE))</f>
        <v>0</v>
      </c>
      <c r="J29" s="123"/>
      <c r="Q29" s="465"/>
      <c r="R29" s="465" t="str">
        <f t="shared" si="0"/>
        <v/>
      </c>
    </row>
    <row r="30" spans="1:18" ht="15.75" customHeight="1" x14ac:dyDescent="0.25">
      <c r="A30" s="528"/>
      <c r="B30" s="145"/>
      <c r="C30" s="133" t="str">
        <f>IF(ISERROR(VLOOKUP(B30,Données!$A$3:$K$1490,5,FALSE)),"",VLOOKUP(B30,Données!$A$3:$K$1490,5,FALSE))</f>
        <v/>
      </c>
      <c r="D30" s="347" t="str">
        <f>IF(ISERROR(VLOOKUP(B30,Données!$A$3:$W$1490,22,FALSE)),"",VLOOKUP(B30,Données!$A$3:$W$1490,22,FALSE))</f>
        <v/>
      </c>
      <c r="E30" s="133" t="str">
        <f>IF(ISERROR(VLOOKUP(B30,Données!$A$3:$K$1490,7,FALSE)),"",VLOOKUP(B30,Données!$A$3:$K$1490,7,FALSE))</f>
        <v/>
      </c>
      <c r="F30" s="134">
        <f>IF(ISERROR(VLOOKUP(B30,Données!$A$3:$T$1490,11,FALSE)),0,VLOOKUP(B30,Données!$A$3:$T$1490,11,FALSE))</f>
        <v>0</v>
      </c>
      <c r="G30" s="135">
        <f>VALUE(COUNTIF(Validation!$A$2:$H$64,B30))-1</f>
        <v>198</v>
      </c>
      <c r="H30" s="363">
        <f>IF(ISERROR(VLOOKUP(B30,Données!$A$3:$T$1490,12,FALSE)),0,VLOOKUP(B30,Données!$A$3:$T$1490,12,FALSE))</f>
        <v>0</v>
      </c>
      <c r="I30" s="136">
        <f>IF(ISERROR(VLOOKUP(B30,Données!$A$3:$T$1490,20,FALSE)),0,VLOOKUP(B30,Données!$A$3:$T$1490,20,FALSE))</f>
        <v>0</v>
      </c>
      <c r="J30" s="123"/>
      <c r="Q30" s="465"/>
      <c r="R30" s="465" t="str">
        <f t="shared" si="0"/>
        <v/>
      </c>
    </row>
    <row r="31" spans="1:18" ht="15.75" x14ac:dyDescent="0.25">
      <c r="A31" s="529" t="s">
        <v>37</v>
      </c>
      <c r="B31" s="529"/>
      <c r="C31" s="529"/>
      <c r="D31" s="529"/>
      <c r="E31" s="529"/>
      <c r="F31" s="310">
        <f>ROUNDDOWN(SUM(F3:F30),2)</f>
        <v>95616665</v>
      </c>
      <c r="G31" s="147"/>
      <c r="H31" s="326">
        <f>SUM(H3:H30)</f>
        <v>72900000</v>
      </c>
      <c r="J31" s="123"/>
    </row>
    <row r="32" spans="1:18" ht="19.5" thickBot="1" x14ac:dyDescent="0.35">
      <c r="A32" s="530" t="s">
        <v>44</v>
      </c>
      <c r="B32" s="530"/>
      <c r="C32" s="530"/>
      <c r="D32" s="530"/>
      <c r="E32" s="530"/>
      <c r="F32" s="318">
        <f>'Calcul Masse Salariale'!$B$5-F31</f>
        <v>2963335</v>
      </c>
      <c r="G32" s="149"/>
      <c r="H32" s="334">
        <f>'Calcul Masse Salariale'!$B$6-H31</f>
        <v>-72899898</v>
      </c>
      <c r="J32" s="123"/>
    </row>
    <row r="33" spans="1:10" ht="16.5" thickBot="1" x14ac:dyDescent="0.3">
      <c r="F33" s="372"/>
      <c r="J33" s="123"/>
    </row>
    <row r="34" spans="1:10" ht="30.75" thickBot="1" x14ac:dyDescent="0.3">
      <c r="B34" s="445" t="s">
        <v>36</v>
      </c>
      <c r="C34" s="446" t="s">
        <v>52</v>
      </c>
      <c r="D34" s="446" t="s">
        <v>412</v>
      </c>
      <c r="E34" s="446" t="s">
        <v>5</v>
      </c>
      <c r="F34" s="447" t="s">
        <v>135</v>
      </c>
      <c r="G34" s="448" t="s">
        <v>190</v>
      </c>
      <c r="H34" s="449" t="s">
        <v>1165</v>
      </c>
      <c r="I34" s="450" t="s">
        <v>2576</v>
      </c>
      <c r="J34" s="123"/>
    </row>
    <row r="35" spans="1:10"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0">
        <f>VALUE(COUNTIF(Validation!$A$2:$H$120,B35))-1</f>
        <v>198</v>
      </c>
      <c r="H35" s="404">
        <f>IF(ISERROR(VLOOKUP(B35,Données!$A$3:$T$1490,12,FALSE)),0,VLOOKUP(B35,Données!$A$3:$T$1490,12,FALSE))</f>
        <v>0</v>
      </c>
      <c r="I35" s="405">
        <f>IF(ISERROR(VLOOKUP(B35,Données!$D$3:$T$1490,17,FALSE)),0,VLOOKUP(B35,Données!$D$3:$T$1490,17,FALSE))</f>
        <v>0</v>
      </c>
      <c r="J35" s="123"/>
    </row>
    <row r="36" spans="1:10" ht="19.5" thickBot="1" x14ac:dyDescent="0.35">
      <c r="A36" s="509"/>
      <c r="B36" s="406" t="s">
        <v>2577</v>
      </c>
      <c r="C36" s="525">
        <v>43495</v>
      </c>
      <c r="D36" s="510"/>
      <c r="E36" s="510"/>
      <c r="F36" s="407" t="s">
        <v>2578</v>
      </c>
      <c r="G36" s="525">
        <f>IF(C36="","",C36+28)</f>
        <v>43523</v>
      </c>
      <c r="H36" s="510"/>
      <c r="I36" s="510"/>
      <c r="J36" s="123"/>
    </row>
    <row r="37" spans="1:10" x14ac:dyDescent="0.25">
      <c r="J37" s="123"/>
    </row>
    <row r="38" spans="1:10" ht="31.5" customHeight="1" x14ac:dyDescent="0.25">
      <c r="A38" s="60"/>
      <c r="B38" s="62" t="s">
        <v>36</v>
      </c>
      <c r="C38" s="62" t="s">
        <v>52</v>
      </c>
      <c r="D38" s="62" t="s">
        <v>412</v>
      </c>
      <c r="E38" s="7" t="s">
        <v>2575</v>
      </c>
      <c r="F38" s="399" t="s">
        <v>135</v>
      </c>
      <c r="G38" s="67" t="s">
        <v>124</v>
      </c>
      <c r="H38" s="67" t="s">
        <v>1</v>
      </c>
      <c r="I38" s="68" t="s">
        <v>196</v>
      </c>
      <c r="J38" s="123"/>
    </row>
    <row r="39" spans="1:10" x14ac:dyDescent="0.25">
      <c r="A39" s="499" t="s">
        <v>43</v>
      </c>
      <c r="B39" s="354" t="s">
        <v>789</v>
      </c>
      <c r="C39" s="74" t="str">
        <f>IF(ISERROR(VLOOKUP(B39,Données!$A$3:$K$1490,5,FALSE)),"",VLOOKUP(B39,Données!$A$3:$K$1490,5,FALSE))</f>
        <v/>
      </c>
      <c r="D39" s="347" t="str">
        <f>IF(ISERROR(VLOOKUP(B39,Données!$A$3:$W$1490,22,FALSE)),"",VLOOKUP(B39,Données!$A$3:$W$1490,22,FALSE))</f>
        <v/>
      </c>
      <c r="E39" s="137">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I53" si="1">H39</f>
        <v>0</v>
      </c>
      <c r="J39" s="123"/>
    </row>
    <row r="40" spans="1:10" x14ac:dyDescent="0.25">
      <c r="A40" s="499"/>
      <c r="B40" s="354" t="s">
        <v>399</v>
      </c>
      <c r="C40" s="74" t="str">
        <f>IF(ISERROR(VLOOKUP(B40,Données!$A$3:$K$1490,5,FALSE)),"",VLOOKUP(B40,Données!$A$3:$K$1490,5,FALSE))</f>
        <v>DET</v>
      </c>
      <c r="D40" s="347">
        <f>IF(ISERROR(VLOOKUP(B40,Données!$A$3:$W$1490,22,FALSE)),"",VLOOKUP(B40,Données!$A$3:$W$1490,22,FALSE))</f>
        <v>1</v>
      </c>
      <c r="E40" s="137">
        <v>2016</v>
      </c>
      <c r="F40" s="358">
        <f>IF(ISERROR(VLOOKUP(B40,Données!$A$3:$T$1490,11,FALSE)),0,VLOOKUP(B40,Données!$A$3:$T$1490,11,FALSE))</f>
        <v>894166</v>
      </c>
      <c r="G40" s="401">
        <f>IF(ISERROR(VLOOKUP(B40,Données!$A$3:$T$1490,20,FALSE)),0,VLOOKUP(B40,Données!$A$3:$T$1490,20,FALSE))</f>
        <v>2</v>
      </c>
      <c r="H40" s="74">
        <f>IF(((E40+5)-'Calcul Masse Salariale'!$B$1)&lt;=0,0,(E40+5)-'Calcul Masse Salariale'!$B$1)</f>
        <v>2</v>
      </c>
      <c r="I40" s="74">
        <f t="shared" si="1"/>
        <v>2</v>
      </c>
      <c r="J40" s="123"/>
    </row>
    <row r="41" spans="1:10" ht="18.75" x14ac:dyDescent="0.3">
      <c r="A41" s="499"/>
      <c r="B41" s="354" t="s">
        <v>990</v>
      </c>
      <c r="C41" s="74" t="str">
        <f>IF(ISERROR(VLOOKUP(B41,Données!$A$3:$K$1490,5,FALSE)),"",VLOOKUP(B41,Données!$A$3:$K$1490,5,FALSE))</f>
        <v>CAR</v>
      </c>
      <c r="D41" s="347">
        <f>IF(ISERROR(VLOOKUP(B41,Données!$A$3:$W$1490,22,FALSE)),"",VLOOKUP(B41,Données!$A$3:$W$1490,22,FALSE))</f>
        <v>1</v>
      </c>
      <c r="E41" s="137">
        <v>2016</v>
      </c>
      <c r="F41" s="358">
        <f>IF(ISERROR(VLOOKUP(B41,Données!$A$3:$T$1490,11,FALSE)),0,VLOOKUP(B41,Données!$A$3:$T$1490,11,FALSE))</f>
        <v>1163333</v>
      </c>
      <c r="G41" s="401">
        <f>IF(ISERROR(VLOOKUP(B41,Données!$A$3:$T$1490,20,FALSE)),0,VLOOKUP(B41,Données!$A$3:$T$1490,20,FALSE))</f>
        <v>2</v>
      </c>
      <c r="H41" s="74">
        <f>IF(((E41+5)-'Calcul Masse Salariale'!$B$1)&lt;=0,0,(E41+5)-'Calcul Masse Salariale'!$B$1)</f>
        <v>2</v>
      </c>
      <c r="I41" s="74">
        <f t="shared" si="1"/>
        <v>2</v>
      </c>
      <c r="J41" s="150"/>
    </row>
    <row r="42" spans="1:10" x14ac:dyDescent="0.25">
      <c r="A42" s="499"/>
      <c r="B42" s="354" t="s">
        <v>453</v>
      </c>
      <c r="C42" s="74" t="str">
        <f>IF(ISERROR(VLOOKUP(B42,Données!$A$3:$K$1490,5,FALSE)),"",VLOOKUP(B42,Données!$A$3:$K$1490,5,FALSE))</f>
        <v>WAS</v>
      </c>
      <c r="D42" s="347">
        <f>IF(ISERROR(VLOOKUP(B42,Données!$A$3:$W$1490,22,FALSE)),"",VLOOKUP(B42,Données!$A$3:$W$1490,22,FALSE))</f>
        <v>1</v>
      </c>
      <c r="E42" s="137">
        <v>2016</v>
      </c>
      <c r="F42" s="358">
        <f>IF(ISERROR(VLOOKUP(B42,Données!$A$3:$T$1490,11,FALSE)),0,VLOOKUP(B42,Données!$A$3:$T$1490,11,FALSE))</f>
        <v>925000</v>
      </c>
      <c r="G42" s="401">
        <f>IF(ISERROR(VLOOKUP(B42,Données!$A$3:$T$1490,20,FALSE)),0,VLOOKUP(B42,Données!$A$3:$T$1490,20,FALSE))</f>
        <v>1</v>
      </c>
      <c r="H42" s="74">
        <f>IF(((E42+5)-'Calcul Masse Salariale'!$B$1)&lt;=0,0,(E42+5)-'Calcul Masse Salariale'!$B$1)</f>
        <v>2</v>
      </c>
      <c r="I42" s="74">
        <f t="shared" si="1"/>
        <v>2</v>
      </c>
      <c r="J42" s="123"/>
    </row>
    <row r="43" spans="1:10" x14ac:dyDescent="0.25">
      <c r="A43" s="499"/>
      <c r="B43" s="354" t="s">
        <v>140</v>
      </c>
      <c r="C43" s="74" t="str">
        <f>IF(ISERROR(VLOOKUP(B43,Données!$A$3:$K$1490,5,FALSE)),"",VLOOKUP(B43,Données!$A$3:$K$1490,5,FALSE))</f>
        <v>COL</v>
      </c>
      <c r="D43" s="347">
        <f>IF(ISERROR(VLOOKUP(B43,Données!$A$3:$W$1490,22,FALSE)),"",VLOOKUP(B43,Données!$A$3:$W$1490,22,FALSE))</f>
        <v>1</v>
      </c>
      <c r="E43" s="137">
        <v>2017</v>
      </c>
      <c r="F43" s="358">
        <f>IF(ISERROR(VLOOKUP(B43,Données!$A$3:$T$1490,11,FALSE)),0,VLOOKUP(B43,Données!$A$3:$T$1490,11,FALSE))</f>
        <v>2854166</v>
      </c>
      <c r="G43" s="401">
        <f>IF(ISERROR(VLOOKUP(B43,Données!$A$3:$T$1490,20,FALSE)),0,VLOOKUP(B43,Données!$A$3:$T$1490,20,FALSE))</f>
        <v>2</v>
      </c>
      <c r="H43" s="74">
        <f>IF(((E43+5)-'Calcul Masse Salariale'!$B$1)&lt;=0,0,(E43+5)-'Calcul Masse Salariale'!$B$1)</f>
        <v>3</v>
      </c>
      <c r="I43" s="74">
        <f t="shared" si="1"/>
        <v>3</v>
      </c>
      <c r="J43" s="123"/>
    </row>
    <row r="44" spans="1:10" x14ac:dyDescent="0.25">
      <c r="A44" s="499"/>
      <c r="B44" s="354" t="s">
        <v>179</v>
      </c>
      <c r="C44" s="74" t="str">
        <f>IF(ISERROR(VLOOKUP(B44,Données!$A$3:$K$1490,5,FALSE)),"",VLOOKUP(B44,Données!$A$3:$K$1490,5,FALSE))</f>
        <v/>
      </c>
      <c r="D44" s="347" t="str">
        <f>IF(ISERROR(VLOOKUP(B44,Données!$A$3:$W$1490,22,FALSE)),"",VLOOKUP(B44,Données!$A$3:$W$1490,22,FALSE))</f>
        <v/>
      </c>
      <c r="E44" s="137">
        <v>2017</v>
      </c>
      <c r="F44" s="358">
        <f>IF(ISERROR(VLOOKUP(B44,Données!$A$3:$T$1490,11,FALSE)),0,VLOOKUP(B44,Données!$A$3:$T$1490,11,FALSE))</f>
        <v>0</v>
      </c>
      <c r="G44" s="401">
        <f>IF(ISERROR(VLOOKUP(B44,Données!$A$3:$T$1490,20,FALSE)),0,VLOOKUP(B44,Données!$A$3:$T$1490,20,FALSE))</f>
        <v>0</v>
      </c>
      <c r="H44" s="74">
        <f>IF(((E44+5)-'Calcul Masse Salariale'!$B$1)&lt;=0,0,(E44+5)-'Calcul Masse Salariale'!$B$1)</f>
        <v>3</v>
      </c>
      <c r="I44" s="74">
        <f t="shared" si="1"/>
        <v>3</v>
      </c>
      <c r="J44" s="123"/>
    </row>
    <row r="45" spans="1:10" x14ac:dyDescent="0.25">
      <c r="A45" s="499"/>
      <c r="B45" s="354" t="s">
        <v>150</v>
      </c>
      <c r="C45" s="74" t="str">
        <f>IF(ISERROR(VLOOKUP(B45,Données!$A$3:$K$1490,5,FALSE)),"",VLOOKUP(B45,Données!$A$3:$K$1490,5,FALSE))</f>
        <v>CAR</v>
      </c>
      <c r="D45" s="347">
        <f>IF(ISERROR(VLOOKUP(B45,Données!$A$3:$W$1490,22,FALSE)),"",VLOOKUP(B45,Données!$A$3:$W$1490,22,FALSE))</f>
        <v>1</v>
      </c>
      <c r="E45" s="137">
        <v>2017</v>
      </c>
      <c r="F45" s="358">
        <f>IF(ISERROR(VLOOKUP(B45,Données!$A$3:$T$1490,11,FALSE)),0,VLOOKUP(B45,Données!$A$3:$T$1490,11,FALSE))</f>
        <v>1400833</v>
      </c>
      <c r="G45" s="401">
        <f>IF(ISERROR(VLOOKUP(B45,Données!$A$3:$T$1490,20,FALSE)),0,VLOOKUP(B45,Données!$A$3:$T$1490,20,FALSE))</f>
        <v>3</v>
      </c>
      <c r="H45" s="74">
        <f>IF(((E45+5)-'Calcul Masse Salariale'!$B$1)&lt;=0,0,(E45+5)-'Calcul Masse Salariale'!$B$1)</f>
        <v>3</v>
      </c>
      <c r="I45" s="74">
        <f t="shared" ref="I45" si="2">H45</f>
        <v>3</v>
      </c>
      <c r="J45" s="123"/>
    </row>
    <row r="46" spans="1:10" x14ac:dyDescent="0.25">
      <c r="A46" s="499"/>
      <c r="B46" s="137" t="s">
        <v>1172</v>
      </c>
      <c r="C46" s="74" t="str">
        <f>IF(ISERROR(VLOOKUP(B46,Données!$A$3:$K$1490,5,FALSE)),"",VLOOKUP(B46,Données!$A$3:$K$1490,5,FALSE))</f>
        <v>VAN</v>
      </c>
      <c r="D46" s="347">
        <f>IF(ISERROR(VLOOKUP(B46,Données!$A$3:$W$1490,22,FALSE)),"",VLOOKUP(B46,Données!$A$3:$W$1490,22,FALSE))</f>
        <v>1</v>
      </c>
      <c r="E46" s="137">
        <v>2018</v>
      </c>
      <c r="F46" s="358">
        <f>IF(ISERROR(VLOOKUP(B46,Données!$A$3:$T$1490,11,FALSE)),0,VLOOKUP(B46,Données!$A$3:$T$1490,11,FALSE))</f>
        <v>1604166</v>
      </c>
      <c r="G46" s="401">
        <f>IF(ISERROR(VLOOKUP(B46,Données!$A$3:$T$1490,20,FALSE)),0,VLOOKUP(B46,Données!$A$3:$T$1490,20,FALSE))</f>
        <v>2</v>
      </c>
      <c r="H46" s="74">
        <f>IF(((E46+5)-'Calcul Masse Salariale'!$B$1)&lt;=0,0,(E46+5)-'Calcul Masse Salariale'!$B$1)</f>
        <v>4</v>
      </c>
      <c r="I46" s="74">
        <f t="shared" si="1"/>
        <v>4</v>
      </c>
      <c r="J46" s="123"/>
    </row>
    <row r="47" spans="1:10" x14ac:dyDescent="0.25">
      <c r="A47" s="499"/>
      <c r="B47" s="137" t="s">
        <v>695</v>
      </c>
      <c r="C47" s="74" t="str">
        <f>IF(ISERROR(VLOOKUP(B47,Données!$A$3:$K$1490,5,FALSE)),"",VLOOKUP(B47,Données!$A$3:$K$1490,5,FALSE))</f>
        <v>OTT</v>
      </c>
      <c r="D47" s="347">
        <f>IF(ISERROR(VLOOKUP(B47,Données!$A$3:$W$1490,22,FALSE)),"",VLOOKUP(B47,Données!$A$3:$W$1490,22,FALSE))</f>
        <v>1</v>
      </c>
      <c r="E47" s="137">
        <v>2018</v>
      </c>
      <c r="F47" s="358">
        <f>IF(ISERROR(VLOOKUP(B47,Données!$A$3:$T$1490,11,FALSE)),0,VLOOKUP(B47,Données!$A$3:$T$1490,11,FALSE))</f>
        <v>3425000</v>
      </c>
      <c r="G47" s="401">
        <f>IF(ISERROR(VLOOKUP(B47,Données!$A$3:$T$1490,20,FALSE)),0,VLOOKUP(B47,Données!$A$3:$T$1490,20,FALSE))</f>
        <v>2</v>
      </c>
      <c r="H47" s="74">
        <f>IF(((E47+5)-'Calcul Masse Salariale'!$B$1)&lt;=0,0,(E47+5)-'Calcul Masse Salariale'!$B$1)</f>
        <v>4</v>
      </c>
      <c r="I47" s="74">
        <f t="shared" si="1"/>
        <v>4</v>
      </c>
      <c r="J47" s="123"/>
    </row>
    <row r="48" spans="1:10" x14ac:dyDescent="0.25">
      <c r="A48" s="499"/>
      <c r="B48" s="138" t="s">
        <v>1195</v>
      </c>
      <c r="C48" s="74" t="str">
        <f>IF(ISERROR(VLOOKUP(B48,Données!$A$3:$K$1490,5,FALSE)),"",VLOOKUP(B48,Données!$A$3:$K$1490,5,FALSE))</f>
        <v/>
      </c>
      <c r="D48" s="347" t="str">
        <f>IF(ISERROR(VLOOKUP(B48,Données!$A$3:$W$1490,22,FALSE)),"",VLOOKUP(B48,Données!$A$3:$W$1490,22,FALSE))</f>
        <v/>
      </c>
      <c r="E48" s="137">
        <v>2018</v>
      </c>
      <c r="F48" s="358">
        <f>IF(ISERROR(VLOOKUP(B48,Données!$A$3:$T$1490,11,FALSE)),0,VLOOKUP(B48,Données!$A$3:$T$1490,11,FALSE))</f>
        <v>0</v>
      </c>
      <c r="G48" s="401">
        <f>IF(ISERROR(VLOOKUP(B48,Données!$A$3:$T$1490,20,FALSE)),0,VLOOKUP(B48,Données!$A$3:$T$1490,20,FALSE))</f>
        <v>0</v>
      </c>
      <c r="H48" s="74">
        <f>IF(((E48+5)-'Calcul Masse Salariale'!$B$1)&lt;=0,0,(E48+5)-'Calcul Masse Salariale'!$B$1)</f>
        <v>4</v>
      </c>
      <c r="I48" s="74">
        <f t="shared" si="1"/>
        <v>4</v>
      </c>
      <c r="J48" s="123"/>
    </row>
    <row r="49" spans="1:10" x14ac:dyDescent="0.25">
      <c r="A49" s="499"/>
      <c r="B49" s="356" t="s">
        <v>1237</v>
      </c>
      <c r="C49" s="74" t="str">
        <f>IF(ISERROR(VLOOKUP(B49,Données!$A$3:$K$1490,5,FALSE)),"",VLOOKUP(B49,Données!$A$3:$K$1490,5,FALSE))</f>
        <v>NYI</v>
      </c>
      <c r="D49" s="347">
        <f>IF(ISERROR(VLOOKUP(B49,Données!$A$3:$W$1490,22,FALSE)),"",VLOOKUP(B49,Données!$A$3:$W$1490,22,FALSE))</f>
        <v>1</v>
      </c>
      <c r="E49" s="137">
        <v>2018</v>
      </c>
      <c r="F49" s="358">
        <f>IF(ISERROR(VLOOKUP(B49,Données!$A$3:$T$1490,11,FALSE)),0,VLOOKUP(B49,Données!$A$3:$T$1490,11,FALSE))</f>
        <v>910833</v>
      </c>
      <c r="G49" s="401">
        <f>IF(ISERROR(VLOOKUP(B49,Données!$A$3:$T$1490,20,FALSE)),0,VLOOKUP(B49,Données!$A$3:$T$1490,20,FALSE))</f>
        <v>3</v>
      </c>
      <c r="H49" s="74">
        <f>IF(((E49+5)-'Calcul Masse Salariale'!$B$1)&lt;=0,0,(E49+5)-'Calcul Masse Salariale'!$B$1)</f>
        <v>4</v>
      </c>
      <c r="I49" s="74">
        <f t="shared" si="1"/>
        <v>4</v>
      </c>
      <c r="J49" s="123"/>
    </row>
    <row r="50" spans="1:10" x14ac:dyDescent="0.25">
      <c r="A50" s="499"/>
      <c r="B50" s="357" t="s">
        <v>1184</v>
      </c>
      <c r="C50" s="74" t="str">
        <f>IF(ISERROR(VLOOKUP(B50,Données!$A$3:$K$1490,5,FALSE)),"",VLOOKUP(B50,Données!$A$3:$K$1490,5,FALSE))</f>
        <v>PHI</v>
      </c>
      <c r="D50" s="347">
        <f>IF(ISERROR(VLOOKUP(B50,Données!$A$3:$W$1490,22,FALSE)),"",VLOOKUP(B50,Données!$A$3:$W$1490,22,FALSE))</f>
        <v>1</v>
      </c>
      <c r="E50" s="137">
        <v>2018</v>
      </c>
      <c r="F50" s="358">
        <f>IF(ISERROR(VLOOKUP(B50,Données!$A$3:$T$1490,11,FALSE)),0,VLOOKUP(B50,Données!$A$3:$T$1490,11,FALSE))</f>
        <v>1425000</v>
      </c>
      <c r="G50" s="401">
        <f>IF(ISERROR(VLOOKUP(B50,Données!$A$3:$T$1490,20,FALSE)),0,VLOOKUP(B50,Données!$A$3:$T$1490,20,FALSE))</f>
        <v>3</v>
      </c>
      <c r="H50" s="74">
        <f>IF(((E50+5)-'Calcul Masse Salariale'!$B$1)&lt;=0,0,(E50+5)-'Calcul Masse Salariale'!$B$1)</f>
        <v>4</v>
      </c>
      <c r="I50" s="74">
        <f t="shared" si="1"/>
        <v>4</v>
      </c>
      <c r="J50" s="123"/>
    </row>
    <row r="51" spans="1:10" x14ac:dyDescent="0.25">
      <c r="A51" s="499"/>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123"/>
    </row>
    <row r="52" spans="1:10" x14ac:dyDescent="0.25">
      <c r="A52" s="499"/>
      <c r="B52" s="75"/>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123"/>
    </row>
    <row r="53" spans="1:10" x14ac:dyDescent="0.25">
      <c r="A53" s="499"/>
      <c r="B53" s="70"/>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1"/>
        <v>0</v>
      </c>
      <c r="J53" s="123"/>
    </row>
    <row r="54" spans="1:10"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ref="I54:I74" si="3">H54</f>
        <v>0</v>
      </c>
      <c r="J54" s="123"/>
    </row>
    <row r="55" spans="1:10"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123"/>
    </row>
    <row r="56" spans="1:10"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123"/>
    </row>
    <row r="57" spans="1:10"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123"/>
    </row>
    <row r="58" spans="1:10"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123"/>
    </row>
    <row r="59" spans="1:10"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123"/>
    </row>
    <row r="60" spans="1:10"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123"/>
    </row>
    <row r="61" spans="1:10"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123"/>
    </row>
    <row r="62" spans="1:10"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123"/>
    </row>
    <row r="63" spans="1:10"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123"/>
    </row>
    <row r="64" spans="1:10"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123"/>
    </row>
    <row r="65" spans="1:10"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123"/>
    </row>
    <row r="66" spans="1:10"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123"/>
    </row>
    <row r="67" spans="1:10"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123"/>
    </row>
    <row r="68" spans="1:10"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123"/>
    </row>
    <row r="69" spans="1:10"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123"/>
    </row>
    <row r="70" spans="1:10"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123"/>
    </row>
    <row r="71" spans="1:10"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123"/>
    </row>
    <row r="72" spans="1:10"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123"/>
    </row>
    <row r="73" spans="1:10"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3"/>
        <v>0</v>
      </c>
    </row>
    <row r="74" spans="1:10" x14ac:dyDescent="0.25">
      <c r="B74" s="74"/>
      <c r="C74" s="74" t="str">
        <f>IF(ISERROR(VLOOKUP(B74,Données!$D$3:$K$1490,2,FALSE)),"",VLOOKUP(B74,Données!$D$3:$K$1490,2,FALSE))</f>
        <v/>
      </c>
      <c r="D74" s="74" t="str">
        <f>IF(ISERROR(VLOOKUP(B74,Données!$D$3:$W$1490,17,FALSE)),"",VLOOKUP(B74,Données!$D$3:$W$1490,17,FALSE))</f>
        <v/>
      </c>
      <c r="E74" s="74"/>
      <c r="F74" s="358">
        <f>IF(ISERROR(VLOOKUP(B74,Données!$A$3:$T$1490,11,FALSE)),0,VLOOKUP(B74,Données!$A$3:$T$1490,11,FALSE))</f>
        <v>0</v>
      </c>
      <c r="G74" s="401">
        <f>IF(ISERROR(VLOOKUP(#REF!,Données!$A$3:$T$1490,20,FALSE)),0,VLOOKUP(#REF!,Données!$A$3:$T$1490,20,FALSE))</f>
        <v>0</v>
      </c>
      <c r="H74" s="74">
        <f>IF(((E74+5)-'Calcul Masse Salariale'!$B$1)&lt;=0,0,(E74+5)-'Calcul Masse Salariale'!$B$1)</f>
        <v>0</v>
      </c>
      <c r="I74" s="74">
        <f t="shared" si="3"/>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5" priority="5">
      <formula>(F3&lt;&gt;H3)</formula>
    </cfRule>
  </conditionalFormatting>
  <conditionalFormatting sqref="I54:I74">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3">
    <cfRule type="iconSet" priority="60">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2DEA68DA-CB8F-48B6-BDA0-883C6AFFFBEB}">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E067EB1C-07BB-44A1-8C06-893FA2D8781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4"/>
  <sheetViews>
    <sheetView zoomScale="85" zoomScaleNormal="85" workbookViewId="0">
      <selection activeCell="B15" sqref="B15"/>
    </sheetView>
  </sheetViews>
  <sheetFormatPr baseColWidth="10" defaultColWidth="11.42578125" defaultRowHeight="15" x14ac:dyDescent="0.25"/>
  <cols>
    <col min="1" max="1" width="12.42578125" style="245" customWidth="1"/>
    <col min="2" max="2" width="24.7109375" style="245" customWidth="1"/>
    <col min="3" max="3" width="7.140625" style="259" bestFit="1" customWidth="1"/>
    <col min="4" max="4" width="4" style="259" bestFit="1" customWidth="1"/>
    <col min="5" max="5" width="13.140625" style="245" bestFit="1" customWidth="1"/>
    <col min="6" max="6" width="24.140625" style="245" bestFit="1" customWidth="1"/>
    <col min="7" max="7" width="15.42578125" style="270" bestFit="1" customWidth="1"/>
    <col min="8" max="8" width="23.7109375" style="245" bestFit="1" customWidth="1"/>
    <col min="9" max="9" width="11.28515625" style="245" customWidth="1"/>
    <col min="10" max="10" width="2" style="245" customWidth="1"/>
    <col min="11" max="11" width="15.28515625" style="245" customWidth="1"/>
    <col min="12" max="12" width="25.140625" style="245" customWidth="1"/>
    <col min="13" max="13" width="2" style="244" customWidth="1"/>
    <col min="14" max="14" width="11.42578125" style="245"/>
    <col min="15" max="15" width="18.5703125" style="245" customWidth="1"/>
    <col min="16" max="16" width="14.28515625" style="245" customWidth="1"/>
    <col min="17" max="18" width="10.5703125" style="245" bestFit="1" customWidth="1"/>
    <col min="19" max="16384" width="11.42578125" style="245"/>
  </cols>
  <sheetData>
    <row r="1" spans="1:20" ht="21.75" thickBot="1" x14ac:dyDescent="0.4">
      <c r="A1" s="540" t="s">
        <v>41</v>
      </c>
      <c r="B1" s="540"/>
      <c r="C1" s="540"/>
      <c r="D1" s="345"/>
      <c r="E1" s="242" t="s">
        <v>188</v>
      </c>
      <c r="F1" s="301">
        <f>SUM(F3:F30)</f>
        <v>88034166</v>
      </c>
      <c r="G1" s="242" t="s">
        <v>189</v>
      </c>
      <c r="H1" s="301">
        <f>F32</f>
        <v>10545834</v>
      </c>
      <c r="I1" s="243"/>
      <c r="J1" s="244"/>
      <c r="K1" s="246" t="s">
        <v>59</v>
      </c>
      <c r="L1" s="246"/>
      <c r="N1" s="244"/>
      <c r="O1" s="545" t="s">
        <v>45</v>
      </c>
      <c r="P1" s="545"/>
      <c r="Q1" s="545"/>
      <c r="R1" s="545"/>
      <c r="S1" s="269"/>
    </row>
    <row r="2" spans="1:20" ht="30" x14ac:dyDescent="0.25">
      <c r="A2" s="546" t="s">
        <v>38</v>
      </c>
      <c r="B2" s="247" t="s">
        <v>36</v>
      </c>
      <c r="C2" s="247" t="s">
        <v>52</v>
      </c>
      <c r="D2" s="247" t="s">
        <v>412</v>
      </c>
      <c r="E2" s="247" t="s">
        <v>5</v>
      </c>
      <c r="F2" s="248" t="s">
        <v>135</v>
      </c>
      <c r="G2" s="249" t="s">
        <v>190</v>
      </c>
      <c r="H2" s="250" t="s">
        <v>1165</v>
      </c>
      <c r="I2" s="251" t="s">
        <v>2576</v>
      </c>
      <c r="J2" s="244"/>
      <c r="N2" s="253" t="s">
        <v>112</v>
      </c>
      <c r="O2" s="378" t="s">
        <v>108</v>
      </c>
      <c r="P2" s="386" t="s">
        <v>109</v>
      </c>
      <c r="Q2" s="252" t="s">
        <v>46</v>
      </c>
      <c r="R2" s="252" t="s">
        <v>55</v>
      </c>
    </row>
    <row r="3" spans="1:20" ht="15.75" x14ac:dyDescent="0.25">
      <c r="A3" s="546"/>
      <c r="B3" s="254" t="s">
        <v>242</v>
      </c>
      <c r="C3" s="255" t="str">
        <f>IF(ISERROR(VLOOKUP(B3,Données!$A$3:$K$1490,5,FALSE)),"",VLOOKUP(B3,Données!$A$3:$K$1490,5,FALSE))</f>
        <v>PIT</v>
      </c>
      <c r="D3" s="347">
        <f>IF(ISERROR(VLOOKUP(B3,Données!$A$3:$W$1490,22,FALSE)),"",VLOOKUP(B3,Données!$A$3:$W$1490,22,FALSE))</f>
        <v>1</v>
      </c>
      <c r="E3" s="255" t="str">
        <f>IF(ISERROR(VLOOKUP(B3,Données!$A$3:$K$1490,7,FALSE)),"",VLOOKUP(B3,Données!$A$3:$K$1490,7,FALSE))</f>
        <v>C</v>
      </c>
      <c r="F3" s="256">
        <f>IF(ISERROR(VLOOKUP(B3,Données!$A$3:$T$1490,11,FALSE)),0,VLOOKUP(B3,Données!$A$3:$T$1490,11,FALSE))</f>
        <v>8700000</v>
      </c>
      <c r="G3" s="257">
        <f>VALUE(COUNTIF(Validation!$A$2:$H$64,B3))-1</f>
        <v>0</v>
      </c>
      <c r="H3" s="363">
        <f>IF(ISERROR(VLOOKUP(B3,Données!$A$3:$T$1490,12,FALSE)),0,VLOOKUP(B3,Données!$A$3:$T$1490,12,FALSE))</f>
        <v>8700000</v>
      </c>
      <c r="I3" s="258">
        <f>IF(ISERROR(VLOOKUP(B3,Données!$A$3:$T$1490,20,FALSE)),0,VLOOKUP(B3,Données!$A$3:$T$1490,20,FALSE))</f>
        <v>6</v>
      </c>
      <c r="J3" s="244"/>
      <c r="P3" s="41"/>
      <c r="Q3" s="463"/>
      <c r="R3" s="463" t="str">
        <f>IF(Q3="","",Q3+7)</f>
        <v/>
      </c>
    </row>
    <row r="4" spans="1:20" ht="15.75" x14ac:dyDescent="0.25">
      <c r="A4" s="546"/>
      <c r="B4" s="274" t="s">
        <v>243</v>
      </c>
      <c r="C4" s="255" t="str">
        <f>IF(ISERROR(VLOOKUP(B4,Données!$A$3:$K$1490,5,FALSE)),"",VLOOKUP(B4,Données!$A$3:$K$1490,5,FALSE))</f>
        <v>VGK</v>
      </c>
      <c r="D4" s="347">
        <f>IF(ISERROR(VLOOKUP(B4,Données!$A$3:$W$1490,22,FALSE)),"",VLOOKUP(B4,Données!$A$3:$W$1490,22,FALSE))</f>
        <v>1</v>
      </c>
      <c r="E4" s="255" t="str">
        <f>IF(ISERROR(VLOOKUP(B4,Données!$A$3:$K$1490,7,FALSE)),"",VLOOKUP(B4,Données!$A$3:$K$1490,7,FALSE))</f>
        <v>C</v>
      </c>
      <c r="F4" s="256">
        <f>IF(ISERROR(VLOOKUP(B4,Données!$A$3:$T$1490,11,FALSE)),0,VLOOKUP(B4,Données!$A$3:$T$1490,11,FALSE))</f>
        <v>5900000</v>
      </c>
      <c r="G4" s="257">
        <f>VALUE(COUNTIF(Validation!$A$2:$H$64,B4))-1</f>
        <v>0</v>
      </c>
      <c r="H4" s="363">
        <f>IF(ISERROR(VLOOKUP(B4,Données!$A$3:$T$1490,12,FALSE)),0,VLOOKUP(B4,Données!$A$3:$T$1490,12,FALSE))</f>
        <v>5900000</v>
      </c>
      <c r="I4" s="258">
        <f>IF(ISERROR(VLOOKUP(B4,Données!$A$3:$T$1490,20,FALSE)),0,VLOOKUP(B4,Données!$A$3:$T$1490,20,FALSE))</f>
        <v>7</v>
      </c>
      <c r="J4" s="244"/>
      <c r="O4" s="41"/>
      <c r="P4" s="41"/>
      <c r="Q4" s="463"/>
      <c r="R4" s="463" t="str">
        <f t="shared" ref="R4:R30" si="0">IF(Q4="","",Q4+7)</f>
        <v/>
      </c>
    </row>
    <row r="5" spans="1:20" ht="15.75" x14ac:dyDescent="0.25">
      <c r="A5" s="546"/>
      <c r="B5" s="274" t="s">
        <v>941</v>
      </c>
      <c r="C5" s="255" t="str">
        <f>IF(ISERROR(VLOOKUP(B5,Données!$A$3:$K$1490,5,FALSE)),"",VLOOKUP(B5,Données!$A$3:$K$1490,5,FALSE))</f>
        <v>TOR</v>
      </c>
      <c r="D5" s="347">
        <f>IF(ISERROR(VLOOKUP(B5,Données!$A$3:$W$1490,22,FALSE)),"",VLOOKUP(B5,Données!$A$3:$W$1490,22,FALSE))</f>
        <v>1</v>
      </c>
      <c r="E5" s="255" t="str">
        <f>IF(ISERROR(VLOOKUP(B5,Données!$A$3:$K$1490,7,FALSE)),"",VLOOKUP(B5,Données!$A$3:$K$1490,7,FALSE))</f>
        <v>AG</v>
      </c>
      <c r="F5" s="256">
        <f>IF(ISERROR(VLOOKUP(B5,Données!$A$3:$T$1490,11,FALSE)),0,VLOOKUP(B5,Données!$A$3:$T$1490,11,FALSE))</f>
        <v>2250000</v>
      </c>
      <c r="G5" s="257">
        <f>VALUE(COUNTIF(Validation!$A$2:$H$64,B5))-1</f>
        <v>0</v>
      </c>
      <c r="H5" s="363">
        <f>IF(ISERROR(VLOOKUP(B5,Données!$A$3:$T$1490,12,FALSE)),0,VLOOKUP(B5,Données!$A$3:$T$1490,12,FALSE))</f>
        <v>2250000</v>
      </c>
      <c r="I5" s="258">
        <f>IF(ISERROR(VLOOKUP(B5,Données!$A$3:$T$1490,20,FALSE)),0,VLOOKUP(B5,Données!$A$3:$T$1490,20,FALSE))</f>
        <v>2</v>
      </c>
      <c r="J5" s="244"/>
      <c r="O5" s="41"/>
      <c r="P5" s="41"/>
      <c r="Q5" s="463"/>
      <c r="R5" s="463" t="str">
        <f t="shared" si="0"/>
        <v/>
      </c>
    </row>
    <row r="6" spans="1:20" ht="15.75" x14ac:dyDescent="0.25">
      <c r="A6" s="546"/>
      <c r="B6" s="209" t="s">
        <v>244</v>
      </c>
      <c r="C6" s="255" t="str">
        <f>IF(ISERROR(VLOOKUP(B6,Données!$A$3:$K$1490,5,FALSE)),"",VLOOKUP(B6,Données!$A$3:$K$1490,5,FALSE))</f>
        <v>EDM</v>
      </c>
      <c r="D6" s="347">
        <f>IF(ISERROR(VLOOKUP(B6,Données!$A$3:$W$1490,22,FALSE)),"",VLOOKUP(B6,Données!$A$3:$W$1490,22,FALSE))</f>
        <v>1</v>
      </c>
      <c r="E6" s="255" t="str">
        <f>IF(ISERROR(VLOOKUP(B6,Données!$A$3:$K$1490,7,FALSE)),"",VLOOKUP(B6,Données!$A$3:$K$1490,7,FALSE))</f>
        <v>C, AG, AD</v>
      </c>
      <c r="F6" s="256">
        <f>IF(ISERROR(VLOOKUP(B6,Données!$A$3:$T$1490,11,FALSE)),0,VLOOKUP(B6,Données!$A$3:$T$1490,11,FALSE))</f>
        <v>8500000</v>
      </c>
      <c r="G6" s="257">
        <f>VALUE(COUNTIF(Validation!$A$2:$H$64,B6))-1</f>
        <v>0</v>
      </c>
      <c r="H6" s="363">
        <f>IF(ISERROR(VLOOKUP(B6,Données!$A$3:$T$1490,12,FALSE)),0,VLOOKUP(B6,Données!$A$3:$T$1490,12,FALSE))</f>
        <v>8500000</v>
      </c>
      <c r="I6" s="258">
        <f>IF(ISERROR(VLOOKUP(B6,Données!$A$3:$T$1490,20,FALSE)),0,VLOOKUP(B6,Données!$A$3:$T$1490,20,FALSE))</f>
        <v>6</v>
      </c>
      <c r="J6" s="244"/>
      <c r="O6" s="41"/>
      <c r="P6" s="41"/>
      <c r="Q6" s="463"/>
      <c r="R6" s="463" t="str">
        <f t="shared" si="0"/>
        <v/>
      </c>
    </row>
    <row r="7" spans="1:20" ht="15.75" x14ac:dyDescent="0.25">
      <c r="A7" s="546"/>
      <c r="B7" s="209" t="s">
        <v>245</v>
      </c>
      <c r="C7" s="255" t="str">
        <f>IF(ISERROR(VLOOKUP(B7,Données!$A$3:$K$1490,5,FALSE)),"",VLOOKUP(B7,Données!$A$3:$K$1490,5,FALSE))</f>
        <v>CAR</v>
      </c>
      <c r="D7" s="347">
        <f>IF(ISERROR(VLOOKUP(B7,Données!$A$3:$W$1490,22,FALSE)),"",VLOOKUP(B7,Données!$A$3:$W$1490,22,FALSE))</f>
        <v>1</v>
      </c>
      <c r="E7" s="255" t="str">
        <f>IF(ISERROR(VLOOKUP(B7,Données!$A$3:$K$1490,7,FALSE)),"",VLOOKUP(B7,Données!$A$3:$K$1490,7,FALSE))</f>
        <v>AD, AG</v>
      </c>
      <c r="F7" s="256">
        <f>IF(ISERROR(VLOOKUP(B7,Données!$A$3:$T$1490,11,FALSE)),0,VLOOKUP(B7,Données!$A$3:$T$1490,11,FALSE))</f>
        <v>5400000</v>
      </c>
      <c r="G7" s="257">
        <f>VALUE(COUNTIF(Validation!$A$2:$H$64,B7))-1</f>
        <v>0</v>
      </c>
      <c r="H7" s="363">
        <f>IF(ISERROR(VLOOKUP(B7,Données!$A$3:$T$1490,12,FALSE)),0,VLOOKUP(B7,Données!$A$3:$T$1490,12,FALSE))</f>
        <v>5400000</v>
      </c>
      <c r="I7" s="258">
        <f>IF(ISERROR(VLOOKUP(B7,Données!$A$3:$T$1490,20,FALSE)),0,VLOOKUP(B7,Données!$A$3:$T$1490,20,FALSE))</f>
        <v>5</v>
      </c>
      <c r="J7" s="244"/>
      <c r="N7" s="394"/>
      <c r="O7" s="41"/>
      <c r="P7" s="41"/>
      <c r="Q7" s="463"/>
      <c r="R7" s="463" t="str">
        <f t="shared" si="0"/>
        <v/>
      </c>
      <c r="S7" s="394"/>
      <c r="T7" s="394"/>
    </row>
    <row r="8" spans="1:20" ht="15.75" x14ac:dyDescent="0.25">
      <c r="A8" s="546"/>
      <c r="B8" s="209" t="s">
        <v>1066</v>
      </c>
      <c r="C8" s="255" t="str">
        <f>IF(ISERROR(VLOOKUP(B8,Données!$A$3:$K$1490,5,FALSE)),"",VLOOKUP(B8,Données!$A$3:$K$1490,5,FALSE))</f>
        <v>BOS</v>
      </c>
      <c r="D8" s="347">
        <f>IF(ISERROR(VLOOKUP(B8,Données!$A$3:$W$1490,22,FALSE)),"",VLOOKUP(B8,Données!$A$3:$W$1490,22,FALSE))</f>
        <v>1</v>
      </c>
      <c r="E8" s="255" t="str">
        <f>IF(ISERROR(VLOOKUP(B8,Données!$A$3:$K$1490,7,FALSE)),"",VLOOKUP(B8,Données!$A$3:$K$1490,7,FALSE))</f>
        <v>C</v>
      </c>
      <c r="F8" s="256">
        <f>IF(ISERROR(VLOOKUP(B8,Données!$A$3:$T$1490,11,FALSE)),0,VLOOKUP(B8,Données!$A$3:$T$1490,11,FALSE))</f>
        <v>6875000</v>
      </c>
      <c r="G8" s="257">
        <f>VALUE(COUNTIF(Validation!$A$2:$H$64,B8))-1</f>
        <v>0</v>
      </c>
      <c r="H8" s="363">
        <f>IF(ISERROR(VLOOKUP(B8,Données!$A$3:$T$1490,12,FALSE)),0,VLOOKUP(B8,Données!$A$3:$T$1490,12,FALSE))</f>
        <v>6875000</v>
      </c>
      <c r="I8" s="258">
        <f>IF(ISERROR(VLOOKUP(B8,Données!$A$3:$T$1490,20,FALSE)),0,VLOOKUP(B8,Données!$A$3:$T$1490,20,FALSE))</f>
        <v>3</v>
      </c>
      <c r="J8" s="244"/>
      <c r="N8" s="41"/>
      <c r="O8" s="41"/>
      <c r="P8" s="41"/>
      <c r="Q8" s="463"/>
      <c r="R8" s="463" t="str">
        <f t="shared" si="0"/>
        <v/>
      </c>
    </row>
    <row r="9" spans="1:20" ht="15.75" x14ac:dyDescent="0.25">
      <c r="A9" s="546"/>
      <c r="B9" s="209" t="s">
        <v>713</v>
      </c>
      <c r="C9" s="255" t="str">
        <f>IF(ISERROR(VLOOKUP(B9,Données!$A$3:$K$1490,5,FALSE)),"",VLOOKUP(B9,Données!$A$3:$K$1490,5,FALSE))</f>
        <v>ANA</v>
      </c>
      <c r="D9" s="347">
        <f>IF(ISERROR(VLOOKUP(B9,Données!$A$3:$W$1490,22,FALSE)),"",VLOOKUP(B9,Données!$A$3:$W$1490,22,FALSE))</f>
        <v>1</v>
      </c>
      <c r="E9" s="255" t="str">
        <f>IF(ISERROR(VLOOKUP(B9,Données!$A$3:$K$1490,7,FALSE)),"",VLOOKUP(B9,Données!$A$3:$K$1490,7,FALSE))</f>
        <v>AD</v>
      </c>
      <c r="F9" s="256">
        <f>IF(ISERROR(VLOOKUP(B9,Données!$A$3:$T$1490,11,FALSE)),0,VLOOKUP(B9,Données!$A$3:$T$1490,11,FALSE))</f>
        <v>2600000</v>
      </c>
      <c r="G9" s="257">
        <f>VALUE(COUNTIF(Validation!$A$2:$H$64,B9))-1</f>
        <v>0</v>
      </c>
      <c r="H9" s="363">
        <f>IF(ISERROR(VLOOKUP(B9,Données!$A$3:$T$1490,12,FALSE)),0,VLOOKUP(B9,Données!$A$3:$T$1490,12,FALSE))</f>
        <v>2600000</v>
      </c>
      <c r="I9" s="258">
        <f>IF(ISERROR(VLOOKUP(B9,Données!$A$3:$T$1490,20,FALSE)),0,VLOOKUP(B9,Données!$A$3:$T$1490,20,FALSE))</f>
        <v>2</v>
      </c>
      <c r="J9" s="244"/>
      <c r="K9" s="548" t="s">
        <v>60</v>
      </c>
      <c r="L9" s="548"/>
      <c r="Q9" s="463"/>
      <c r="R9" s="463" t="str">
        <f t="shared" si="0"/>
        <v/>
      </c>
    </row>
    <row r="10" spans="1:20" ht="15.75" x14ac:dyDescent="0.25">
      <c r="A10" s="546"/>
      <c r="B10" s="209" t="s">
        <v>924</v>
      </c>
      <c r="C10" s="255" t="str">
        <f>IF(ISERROR(VLOOKUP(B10,Données!$A$3:$K$1490,5,FALSE)),"",VLOOKUP(B10,Données!$A$3:$K$1490,5,FALSE))</f>
        <v>TOR</v>
      </c>
      <c r="D10" s="347">
        <f>IF(ISERROR(VLOOKUP(B10,Données!$A$3:$W$1490,22,FALSE)),"",VLOOKUP(B10,Données!$A$3:$W$1490,22,FALSE))</f>
        <v>1</v>
      </c>
      <c r="E10" s="255" t="str">
        <f>IF(ISERROR(VLOOKUP(B10,Données!$A$3:$K$1490,7,FALSE)),"",VLOOKUP(B10,Données!$A$3:$K$1490,7,FALSE))</f>
        <v>C, AG</v>
      </c>
      <c r="F10" s="256">
        <f>IF(ISERROR(VLOOKUP(B10,Données!$A$3:$T$1490,11,FALSE)),0,VLOOKUP(B10,Données!$A$3:$T$1490,11,FALSE))</f>
        <v>0</v>
      </c>
      <c r="G10" s="257">
        <f>VALUE(COUNTIF(Validation!$A$2:$H$64,B10))-1</f>
        <v>0</v>
      </c>
      <c r="H10" s="363">
        <f>IF(ISERROR(VLOOKUP(B10,Données!$A$3:$T$1490,12,FALSE)),0,VLOOKUP(B10,Données!$A$3:$T$1490,12,FALSE))</f>
        <v>0</v>
      </c>
      <c r="I10" s="258">
        <f>IF(ISERROR(VLOOKUP(B10,Données!$A$3:$T$1490,20,FALSE)),0,VLOOKUP(B10,Données!$A$3:$T$1490,20,FALSE))</f>
        <v>0</v>
      </c>
      <c r="J10" s="244"/>
      <c r="K10" s="252" t="s">
        <v>62</v>
      </c>
      <c r="L10" s="252" t="s">
        <v>61</v>
      </c>
      <c r="Q10" s="463"/>
      <c r="R10" s="463" t="str">
        <f t="shared" si="0"/>
        <v/>
      </c>
    </row>
    <row r="11" spans="1:20" ht="15.75" x14ac:dyDescent="0.25">
      <c r="A11" s="546"/>
      <c r="B11" s="209" t="s">
        <v>851</v>
      </c>
      <c r="C11" s="255" t="str">
        <f>IF(ISERROR(VLOOKUP(B11,Données!$A$3:$K$1490,5,FALSE)),"",VLOOKUP(B11,Données!$A$3:$K$1490,5,FALSE))</f>
        <v>CHI</v>
      </c>
      <c r="D11" s="347">
        <f>IF(ISERROR(VLOOKUP(B11,Données!$A$3:$W$1490,22,FALSE)),"",VLOOKUP(B11,Données!$A$3:$W$1490,22,FALSE))</f>
        <v>1</v>
      </c>
      <c r="E11" s="255" t="str">
        <f>IF(ISERROR(VLOOKUP(B11,Données!$A$3:$K$1490,7,FALSE)),"",VLOOKUP(B11,Données!$A$3:$K$1490,7,FALSE))</f>
        <v>AD, AG</v>
      </c>
      <c r="F11" s="256">
        <f>IF(ISERROR(VLOOKUP(B11,Données!$A$3:$T$1490,11,FALSE)),0,VLOOKUP(B11,Données!$A$3:$T$1490,11,FALSE))</f>
        <v>0</v>
      </c>
      <c r="G11" s="257">
        <f>VALUE(COUNTIF(Validation!$A$2:$H$64,B11))-1</f>
        <v>0</v>
      </c>
      <c r="H11" s="363">
        <f>IF(ISERROR(VLOOKUP(B11,Données!$A$3:$T$1490,12,FALSE)),0,VLOOKUP(B11,Données!$A$3:$T$1490,12,FALSE))</f>
        <v>0</v>
      </c>
      <c r="I11" s="258">
        <f>IF(ISERROR(VLOOKUP(B11,Données!$A$3:$T$1490,20,FALSE)),0,VLOOKUP(B11,Données!$A$3:$T$1490,20,FALSE))</f>
        <v>0</v>
      </c>
      <c r="J11" s="244"/>
      <c r="K11" s="245" t="s">
        <v>192</v>
      </c>
      <c r="L11" s="245" t="s">
        <v>1351</v>
      </c>
      <c r="Q11" s="463"/>
      <c r="R11" s="463" t="str">
        <f t="shared" si="0"/>
        <v/>
      </c>
    </row>
    <row r="12" spans="1:20" ht="15.75" x14ac:dyDescent="0.25">
      <c r="A12" s="546"/>
      <c r="B12" s="209" t="s">
        <v>248</v>
      </c>
      <c r="C12" s="255" t="str">
        <f>IF(ISERROR(VLOOKUP(B12,Données!$A$3:$K$1490,5,FALSE)),"",VLOOKUP(B12,Données!$A$3:$K$1490,5,FALSE))</f>
        <v>FLO</v>
      </c>
      <c r="D12" s="347">
        <f>IF(ISERROR(VLOOKUP(B12,Données!$A$3:$W$1490,22,FALSE)),"",VLOOKUP(B12,Données!$A$3:$W$1490,22,FALSE))</f>
        <v>1</v>
      </c>
      <c r="E12" s="255" t="str">
        <f>IF(ISERROR(VLOOKUP(B12,Données!$A$3:$K$1490,7,FALSE)),"",VLOOKUP(B12,Données!$A$3:$K$1490,7,FALSE))</f>
        <v>AD, AG</v>
      </c>
      <c r="F12" s="256">
        <f>IF(ISERROR(VLOOKUP(B12,Données!$A$3:$T$1490,11,FALSE)),0,VLOOKUP(B12,Données!$A$3:$T$1490,11,FALSE))</f>
        <v>4000000</v>
      </c>
      <c r="G12" s="257">
        <f>VALUE(COUNTIF(Validation!$A$2:$H$64,B12))-1</f>
        <v>0</v>
      </c>
      <c r="H12" s="363">
        <f>IF(ISERROR(VLOOKUP(B12,Données!$A$3:$T$1490,12,FALSE)),0,VLOOKUP(B12,Données!$A$3:$T$1490,12,FALSE))</f>
        <v>0</v>
      </c>
      <c r="I12" s="258">
        <f>IF(ISERROR(VLOOKUP(B12,Données!$A$3:$T$1490,20,FALSE)),0,VLOOKUP(B12,Données!$A$3:$T$1490,20,FALSE))</f>
        <v>1</v>
      </c>
      <c r="J12" s="244"/>
      <c r="K12" s="245" t="s">
        <v>193</v>
      </c>
      <c r="L12" s="245" t="s">
        <v>1351</v>
      </c>
      <c r="Q12" s="463"/>
      <c r="R12" s="463" t="str">
        <f t="shared" si="0"/>
        <v/>
      </c>
    </row>
    <row r="13" spans="1:20" ht="15.75" x14ac:dyDescent="0.25">
      <c r="A13" s="546"/>
      <c r="B13" s="254" t="s">
        <v>249</v>
      </c>
      <c r="C13" s="255" t="str">
        <f>IF(ISERROR(VLOOKUP(B13,Données!$A$3:$K$1490,5,FALSE)),"",VLOOKUP(B13,Données!$A$3:$K$1490,5,FALSE))</f>
        <v>FLO</v>
      </c>
      <c r="D13" s="347">
        <f>IF(ISERROR(VLOOKUP(B13,Données!$A$3:$W$1490,22,FALSE)),"",VLOOKUP(B13,Données!$A$3:$W$1490,22,FALSE))</f>
        <v>1</v>
      </c>
      <c r="E13" s="255" t="str">
        <f>IF(ISERROR(VLOOKUP(B13,Données!$A$3:$K$1490,7,FALSE)),"",VLOOKUP(B13,Données!$A$3:$K$1490,7,FALSE))</f>
        <v>AD, AG</v>
      </c>
      <c r="F13" s="256">
        <f>IF(ISERROR(VLOOKUP(B13,Données!$A$3:$T$1490,11,FALSE)),0,VLOOKUP(B13,Données!$A$3:$T$1490,11,FALSE))</f>
        <v>5187500</v>
      </c>
      <c r="G13" s="257">
        <f>VALUE(COUNTIF(Validation!$A$2:$H$64,B13))-1</f>
        <v>0</v>
      </c>
      <c r="H13" s="363">
        <f>IF(ISERROR(VLOOKUP(B13,Données!$A$3:$T$1490,12,FALSE)),0,VLOOKUP(B13,Données!$A$3:$T$1490,12,FALSE))</f>
        <v>0</v>
      </c>
      <c r="I13" s="258">
        <f>IF(ISERROR(VLOOKUP(B13,Données!$A$3:$T$1490,20,FALSE)),0,VLOOKUP(B13,Données!$A$3:$T$1490,20,FALSE))</f>
        <v>1</v>
      </c>
      <c r="J13" s="244"/>
      <c r="K13" s="245" t="s">
        <v>194</v>
      </c>
      <c r="L13" s="245" t="s">
        <v>1351</v>
      </c>
      <c r="Q13" s="463"/>
      <c r="R13" s="463" t="str">
        <f t="shared" si="0"/>
        <v/>
      </c>
    </row>
    <row r="14" spans="1:20" ht="15.75" x14ac:dyDescent="0.25">
      <c r="A14" s="547"/>
      <c r="B14" s="278" t="s">
        <v>1055</v>
      </c>
      <c r="C14" s="261" t="str">
        <f>IF(ISERROR(VLOOKUP(B14,Données!$A$3:$K$1490,5,FALSE)),"",VLOOKUP(B14,Données!$A$3:$K$1490,5,FALSE))</f>
        <v>PIT</v>
      </c>
      <c r="D14" s="349">
        <f>IF(ISERROR(VLOOKUP(B14,Données!$A$3:$W$1490,22,FALSE)),"",VLOOKUP(B14,Données!$A$3:$W$1490,22,FALSE))</f>
        <v>1</v>
      </c>
      <c r="E14" s="261" t="str">
        <f>IF(ISERROR(VLOOKUP(B14,Données!$A$3:$K$1490,7,FALSE)),"",VLOOKUP(B14,Données!$A$3:$K$1490,7,FALSE))</f>
        <v>C</v>
      </c>
      <c r="F14" s="262">
        <f>IF(ISERROR(VLOOKUP(B14,Données!$A$3:$T$1490,11,FALSE)),0,VLOOKUP(B14,Données!$A$3:$T$1490,11,FALSE))</f>
        <v>9500000</v>
      </c>
      <c r="G14" s="263">
        <f>VALUE(COUNTIF(Validation!$A$2:$H$64,B14))-1</f>
        <v>0</v>
      </c>
      <c r="H14" s="364">
        <f>IF(ISERROR(VLOOKUP(B14,Données!$A$3:$T$1490,12,FALSE)),0,VLOOKUP(B14,Données!$A$3:$T$1490,12,FALSE))</f>
        <v>9500000</v>
      </c>
      <c r="I14" s="264">
        <f>IF(ISERROR(VLOOKUP(B14,Données!$A$3:$T$1490,20,FALSE)),0,VLOOKUP(B14,Données!$A$3:$T$1490,20,FALSE))</f>
        <v>3</v>
      </c>
      <c r="J14" s="244"/>
      <c r="K14" s="245" t="s">
        <v>195</v>
      </c>
      <c r="L14" s="245" t="s">
        <v>1351</v>
      </c>
      <c r="Q14" s="463"/>
      <c r="R14" s="463" t="str">
        <f t="shared" si="0"/>
        <v/>
      </c>
    </row>
    <row r="15" spans="1:20" ht="15.75" x14ac:dyDescent="0.25">
      <c r="A15" s="549" t="s">
        <v>39</v>
      </c>
      <c r="B15" s="276" t="s">
        <v>251</v>
      </c>
      <c r="C15" s="255" t="str">
        <f>IF(ISERROR(VLOOKUP(B15,Données!$A$3:$K$1490,5,FALSE)),"",VLOOKUP(B15,Données!$A$3:$K$1490,5,FALSE))</f>
        <v/>
      </c>
      <c r="D15" s="347" t="str">
        <f>IF(ISERROR(VLOOKUP(B15,Données!$A$3:$W$1490,22,FALSE)),"",VLOOKUP(B15,Données!$A$3:$W$1490,22,FALSE))</f>
        <v/>
      </c>
      <c r="E15" s="255" t="str">
        <f>IF(ISERROR(VLOOKUP(B15,Données!$A$3:$K$1490,7,FALSE)),"",VLOOKUP(B15,Données!$A$3:$K$1490,7,FALSE))</f>
        <v/>
      </c>
      <c r="F15" s="256">
        <f>IF(ISERROR(VLOOKUP(B15,Données!$A$3:$T$1490,11,FALSE)),0,VLOOKUP(B15,Données!$A$3:$T$1490,11,FALSE))</f>
        <v>0</v>
      </c>
      <c r="G15" s="257">
        <f>VALUE(COUNTIF(Validation!$A$2:$H$64,B15))-1</f>
        <v>0</v>
      </c>
      <c r="H15" s="363">
        <f>IF(ISERROR(VLOOKUP(B15,Données!$A$3:$T$1490,12,FALSE)),0,VLOOKUP(B15,Données!$A$3:$T$1490,12,FALSE))</f>
        <v>0</v>
      </c>
      <c r="I15" s="258">
        <f>IF(ISERROR(VLOOKUP(B15,Données!$A$3:$T$1490,20,FALSE)),0,VLOOKUP(B15,Données!$A$3:$T$1490,20,FALSE))</f>
        <v>0</v>
      </c>
      <c r="J15" s="244"/>
      <c r="Q15" s="463"/>
      <c r="R15" s="463" t="str">
        <f t="shared" si="0"/>
        <v/>
      </c>
    </row>
    <row r="16" spans="1:20" ht="15.75" x14ac:dyDescent="0.25">
      <c r="A16" s="550"/>
      <c r="B16" s="260" t="s">
        <v>252</v>
      </c>
      <c r="C16" s="255" t="str">
        <f>IF(ISERROR(VLOOKUP(B16,Données!$A$3:$K$1490,5,FALSE)),"",VLOOKUP(B16,Données!$A$3:$K$1490,5,FALSE))</f>
        <v>WAS</v>
      </c>
      <c r="D16" s="347">
        <f>IF(ISERROR(VLOOKUP(B16,Données!$A$3:$W$1490,22,FALSE)),"",VLOOKUP(B16,Données!$A$3:$W$1490,22,FALSE))</f>
        <v>1</v>
      </c>
      <c r="E16" s="255" t="str">
        <f>IF(ISERROR(VLOOKUP(B16,Données!$A$3:$K$1490,7,FALSE)),"",VLOOKUP(B16,Données!$A$3:$K$1490,7,FALSE))</f>
        <v>DD</v>
      </c>
      <c r="F16" s="256">
        <f>IF(ISERROR(VLOOKUP(B16,Données!$A$3:$T$1490,11,FALSE)),0,VLOOKUP(B16,Données!$A$3:$T$1490,11,FALSE))</f>
        <v>8000000</v>
      </c>
      <c r="G16" s="257">
        <f>VALUE(COUNTIF(Validation!$A$2:$H$64,B16))-1</f>
        <v>0</v>
      </c>
      <c r="H16" s="363">
        <f>IF(ISERROR(VLOOKUP(B16,Données!$A$3:$T$1490,12,FALSE)),0,VLOOKUP(B16,Données!$A$3:$T$1490,12,FALSE))</f>
        <v>8000000</v>
      </c>
      <c r="I16" s="258">
        <f>IF(ISERROR(VLOOKUP(B16,Données!$A$3:$T$1490,20,FALSE)),0,VLOOKUP(B16,Données!$A$3:$T$1490,20,FALSE))</f>
        <v>7</v>
      </c>
      <c r="J16" s="244"/>
      <c r="Q16" s="463"/>
      <c r="R16" s="463" t="str">
        <f t="shared" si="0"/>
        <v/>
      </c>
    </row>
    <row r="17" spans="1:18" ht="15.75" x14ac:dyDescent="0.25">
      <c r="A17" s="550"/>
      <c r="B17" s="209" t="s">
        <v>253</v>
      </c>
      <c r="C17" s="255" t="str">
        <f>IF(ISERROR(VLOOKUP(B17,Données!$A$3:$K$1490,5,FALSE)),"",VLOOKUP(B17,Données!$A$3:$K$1490,5,FALSE))</f>
        <v>CLB</v>
      </c>
      <c r="D17" s="347">
        <f>IF(ISERROR(VLOOKUP(B17,Données!$A$3:$W$1490,22,FALSE)),"",VLOOKUP(B17,Données!$A$3:$W$1490,22,FALSE))</f>
        <v>1</v>
      </c>
      <c r="E17" s="255" t="str">
        <f>IF(ISERROR(VLOOKUP(B17,Données!$A$3:$K$1490,7,FALSE)),"",VLOOKUP(B17,Données!$A$3:$K$1490,7,FALSE))</f>
        <v>DG</v>
      </c>
      <c r="F17" s="256">
        <f>IF(ISERROR(VLOOKUP(B17,Données!$A$3:$T$1490,11,FALSE)),0,VLOOKUP(B17,Données!$A$3:$T$1490,11,FALSE))</f>
        <v>0</v>
      </c>
      <c r="G17" s="257">
        <f>VALUE(COUNTIF(Validation!$A$2:$H$64,B17))-1</f>
        <v>0</v>
      </c>
      <c r="H17" s="363">
        <f>IF(ISERROR(VLOOKUP(B17,Données!$A$3:$T$1490,12,FALSE)),0,VLOOKUP(B17,Données!$A$3:$T$1490,12,FALSE))</f>
        <v>0</v>
      </c>
      <c r="I17" s="258">
        <f>IF(ISERROR(VLOOKUP(B17,Données!$A$3:$T$1490,20,FALSE)),0,VLOOKUP(B17,Données!$A$3:$T$1490,20,FALSE))</f>
        <v>0</v>
      </c>
      <c r="J17" s="244"/>
      <c r="Q17" s="463"/>
      <c r="R17" s="463" t="str">
        <f t="shared" si="0"/>
        <v/>
      </c>
    </row>
    <row r="18" spans="1:18" ht="15.75" x14ac:dyDescent="0.25">
      <c r="A18" s="550"/>
      <c r="B18" s="254" t="s">
        <v>254</v>
      </c>
      <c r="C18" s="255" t="str">
        <f>IF(ISERROR(VLOOKUP(B18,Données!$A$3:$K$1490,5,FALSE)),"",VLOOKUP(B18,Données!$A$3:$K$1490,5,FALSE))</f>
        <v>CLB</v>
      </c>
      <c r="D18" s="347">
        <f>IF(ISERROR(VLOOKUP(B18,Données!$A$3:$W$1490,22,FALSE)),"",VLOOKUP(B18,Données!$A$3:$W$1490,22,FALSE))</f>
        <v>1</v>
      </c>
      <c r="E18" s="255" t="str">
        <f>IF(ISERROR(VLOOKUP(B18,Données!$A$3:$K$1490,7,FALSE)),"",VLOOKUP(B18,Données!$A$3:$K$1490,7,FALSE))</f>
        <v>DD</v>
      </c>
      <c r="F18" s="256">
        <f>IF(ISERROR(VLOOKUP(B18,Données!$A$3:$T$1490,11,FALSE)),0,VLOOKUP(B18,Données!$A$3:$T$1490,11,FALSE))</f>
        <v>5400000</v>
      </c>
      <c r="G18" s="257">
        <f>VALUE(COUNTIF(Validation!$A$2:$H$64,B18))-1</f>
        <v>0</v>
      </c>
      <c r="H18" s="363">
        <f>IF(ISERROR(VLOOKUP(B18,Données!$A$3:$T$1490,12,FALSE)),0,VLOOKUP(B18,Données!$A$3:$T$1490,12,FALSE))</f>
        <v>5400000</v>
      </c>
      <c r="I18" s="258">
        <f>IF(ISERROR(VLOOKUP(B18,Données!$A$3:$T$1490,20,FALSE)),0,VLOOKUP(B18,Données!$A$3:$T$1490,20,FALSE))</f>
        <v>3</v>
      </c>
      <c r="J18" s="265"/>
      <c r="Q18" s="463"/>
      <c r="R18" s="463" t="str">
        <f t="shared" si="0"/>
        <v/>
      </c>
    </row>
    <row r="19" spans="1:18" ht="15.75" x14ac:dyDescent="0.25">
      <c r="A19" s="550"/>
      <c r="B19" s="209" t="s">
        <v>416</v>
      </c>
      <c r="C19" s="255" t="str">
        <f>IF(ISERROR(VLOOKUP(B19,Données!$A$3:$K$1490,5,FALSE)),"",VLOOKUP(B19,Données!$A$3:$K$1490,5,FALSE))</f>
        <v>STL</v>
      </c>
      <c r="D19" s="347">
        <f>IF(ISERROR(VLOOKUP(B19,Données!$A$3:$W$1490,22,FALSE)),"",VLOOKUP(B19,Données!$A$3:$W$1490,22,FALSE))</f>
        <v>1</v>
      </c>
      <c r="E19" s="255" t="str">
        <f>IF(ISERROR(VLOOKUP(B19,Données!$A$3:$K$1490,7,FALSE)),"",VLOOKUP(B19,Données!$A$3:$K$1490,7,FALSE))</f>
        <v>DG</v>
      </c>
      <c r="F19" s="256">
        <f>IF(ISERROR(VLOOKUP(B19,Données!$A$3:$T$1490,11,FALSE)),0,VLOOKUP(B19,Données!$A$3:$T$1490,11,FALSE))</f>
        <v>888333</v>
      </c>
      <c r="G19" s="257">
        <f>VALUE(COUNTIF(Validation!$A$2:$H$64,B19))-1</f>
        <v>0</v>
      </c>
      <c r="H19" s="363">
        <f>IF(ISERROR(VLOOKUP(B19,Données!$A$3:$T$1490,12,FALSE)),0,VLOOKUP(B19,Données!$A$3:$T$1490,12,FALSE))</f>
        <v>0</v>
      </c>
      <c r="I19" s="258">
        <f>IF(ISERROR(VLOOKUP(B19,Données!$A$3:$T$1490,20,FALSE)),0,VLOOKUP(B19,Données!$A$3:$T$1490,20,FALSE))</f>
        <v>1</v>
      </c>
      <c r="J19" s="265"/>
      <c r="Q19" s="463"/>
      <c r="R19" s="463" t="str">
        <f t="shared" si="0"/>
        <v/>
      </c>
    </row>
    <row r="20" spans="1:18" ht="15.75" x14ac:dyDescent="0.25">
      <c r="A20" s="551"/>
      <c r="B20" s="266" t="s">
        <v>256</v>
      </c>
      <c r="C20" s="261" t="str">
        <f>IF(ISERROR(VLOOKUP(B20,Données!$A$3:$K$1490,5,FALSE)),"",VLOOKUP(B20,Données!$A$3:$K$1490,5,FALSE))</f>
        <v>PIT</v>
      </c>
      <c r="D20" s="349">
        <f>IF(ISERROR(VLOOKUP(B20,Données!$A$3:$W$1490,22,FALSE)),"",VLOOKUP(B20,Données!$A$3:$W$1490,22,FALSE))</f>
        <v>1</v>
      </c>
      <c r="E20" s="261" t="str">
        <f>IF(ISERROR(VLOOKUP(B20,Données!$A$3:$K$1490,7,FALSE)),"",VLOOKUP(B20,Données!$A$3:$K$1490,7,FALSE))</f>
        <v>DD</v>
      </c>
      <c r="F20" s="262">
        <f>IF(ISERROR(VLOOKUP(B20,Données!$A$3:$T$1490,11,FALSE)),0,VLOOKUP(B20,Données!$A$3:$T$1490,11,FALSE))</f>
        <v>5500000</v>
      </c>
      <c r="G20" s="263">
        <f>VALUE(COUNTIF(Validation!$A$2:$H$64,B20))-1</f>
        <v>0</v>
      </c>
      <c r="H20" s="364">
        <f>IF(ISERROR(VLOOKUP(B20,Données!$A$3:$T$1490,12,FALSE)),0,VLOOKUP(B20,Données!$A$3:$T$1490,12,FALSE))</f>
        <v>0</v>
      </c>
      <c r="I20" s="264">
        <f>IF(ISERROR(VLOOKUP(B20,Données!$A$3:$T$1490,20,FALSE)),0,VLOOKUP(B20,Données!$A$3:$T$1490,20,FALSE))</f>
        <v>1</v>
      </c>
      <c r="J20" s="265"/>
      <c r="Q20" s="463"/>
      <c r="R20" s="463" t="str">
        <f t="shared" si="0"/>
        <v/>
      </c>
    </row>
    <row r="21" spans="1:18" ht="15.75" x14ac:dyDescent="0.25">
      <c r="A21" s="552" t="s">
        <v>40</v>
      </c>
      <c r="B21" s="274" t="s">
        <v>257</v>
      </c>
      <c r="C21" s="255" t="str">
        <f>IF(ISERROR(VLOOKUP(B21,Données!$A$3:$K$1490,5,FALSE)),"",VLOOKUP(B21,Données!$A$3:$K$1490,5,FALSE))</f>
        <v>PIT</v>
      </c>
      <c r="D21" s="347">
        <f>IF(ISERROR(VLOOKUP(B21,Données!$A$3:$W$1490,22,FALSE)),"",VLOOKUP(B21,Données!$A$3:$W$1490,22,FALSE))</f>
        <v>1</v>
      </c>
      <c r="E21" s="255" t="str">
        <f>IF(ISERROR(VLOOKUP(B21,Données!$A$3:$K$1490,7,FALSE)),"",VLOOKUP(B21,Données!$A$3:$K$1490,7,FALSE))</f>
        <v>G</v>
      </c>
      <c r="F21" s="256">
        <f>IF(ISERROR(VLOOKUP(B21,Données!$A$3:$T$1490,11,FALSE)),0,VLOOKUP(B21,Données!$A$3:$T$1490,11,FALSE))</f>
        <v>3750000</v>
      </c>
      <c r="G21" s="257">
        <f>VALUE(COUNTIF(Validation!$A$2:$H$64,B21))-1</f>
        <v>0</v>
      </c>
      <c r="H21" s="363">
        <f>IF(ISERROR(VLOOKUP(B21,Données!$A$3:$T$1490,12,FALSE)),0,VLOOKUP(B21,Données!$A$3:$T$1490,12,FALSE))</f>
        <v>0</v>
      </c>
      <c r="I21" s="258">
        <f>IF(ISERROR(VLOOKUP(B21,Données!$A$3:$T$1490,20,FALSE)),0,VLOOKUP(B21,Données!$A$3:$T$1490,20,FALSE))</f>
        <v>1</v>
      </c>
      <c r="J21" s="244"/>
      <c r="Q21" s="463"/>
      <c r="R21" s="463" t="str">
        <f t="shared" si="0"/>
        <v/>
      </c>
    </row>
    <row r="22" spans="1:18" ht="15.75" customHeight="1" x14ac:dyDescent="0.25">
      <c r="A22" s="553"/>
      <c r="B22" s="266" t="s">
        <v>258</v>
      </c>
      <c r="C22" s="261" t="str">
        <f>IF(ISERROR(VLOOKUP(B22,Données!$A$3:$K$1490,5,FALSE)),"",VLOOKUP(B22,Données!$A$3:$K$1490,5,FALSE))</f>
        <v>MIN</v>
      </c>
      <c r="D22" s="349">
        <f>IF(ISERROR(VLOOKUP(B22,Données!$A$3:$W$1490,22,FALSE)),"",VLOOKUP(B22,Données!$A$3:$W$1490,22,FALSE))</f>
        <v>1</v>
      </c>
      <c r="E22" s="261" t="str">
        <f>IF(ISERROR(VLOOKUP(B22,Données!$A$3:$K$1490,7,FALSE)),"",VLOOKUP(B22,Données!$A$3:$K$1490,7,FALSE))</f>
        <v>G</v>
      </c>
      <c r="F22" s="262">
        <f>IF(ISERROR(VLOOKUP(B22,Données!$A$3:$T$1490,11,FALSE)),0,VLOOKUP(B22,Données!$A$3:$T$1490,11,FALSE))</f>
        <v>4333333</v>
      </c>
      <c r="G22" s="263">
        <f>VALUE(COUNTIF(Validation!$A$2:$H$64,B22))-1</f>
        <v>0</v>
      </c>
      <c r="H22" s="364">
        <f>IF(ISERROR(VLOOKUP(B22,Données!$A$3:$T$1490,12,FALSE)),0,VLOOKUP(B22,Données!$A$3:$T$1490,12,FALSE))</f>
        <v>4333333</v>
      </c>
      <c r="I22" s="264">
        <f>IF(ISERROR(VLOOKUP(B22,Données!$A$3:$T$1490,20,FALSE)),0,VLOOKUP(B22,Données!$A$3:$T$1490,20,FALSE))</f>
        <v>2</v>
      </c>
      <c r="J22" s="244"/>
      <c r="Q22" s="463"/>
      <c r="R22" s="463" t="str">
        <f t="shared" si="0"/>
        <v/>
      </c>
    </row>
    <row r="23" spans="1:18" ht="15.75" customHeight="1" x14ac:dyDescent="0.25">
      <c r="A23" s="541" t="s">
        <v>42</v>
      </c>
      <c r="B23" s="209" t="s">
        <v>259</v>
      </c>
      <c r="C23" s="255" t="str">
        <f>IF(ISERROR(VLOOKUP(B23,Données!$A$3:$K$1490,5,FALSE)),"",VLOOKUP(B23,Données!$A$3:$K$1490,5,FALSE))</f>
        <v>NYI</v>
      </c>
      <c r="D23" s="347">
        <f>IF(ISERROR(VLOOKUP(B23,Données!$A$3:$W$1490,22,FALSE)),"",VLOOKUP(B23,Données!$A$3:$W$1490,22,FALSE))</f>
        <v>1</v>
      </c>
      <c r="E23" s="255" t="str">
        <f>IF(ISERROR(VLOOKUP(B23,Données!$A$3:$K$1490,7,FALSE)),"",VLOOKUP(B23,Données!$A$3:$K$1490,7,FALSE))</f>
        <v>AD, C</v>
      </c>
      <c r="F23" s="256">
        <f>IF(ISERROR(VLOOKUP(B23,Données!$A$3:$T$1490,11,FALSE)),0,VLOOKUP(B23,Données!$A$3:$T$1490,11,FALSE))</f>
        <v>0</v>
      </c>
      <c r="G23" s="257">
        <f>VALUE(COUNTIF(Validation!$A$2:$H$64,B23))-1</f>
        <v>0</v>
      </c>
      <c r="H23" s="363">
        <f>IF(ISERROR(VLOOKUP(B23,Données!$A$3:$T$1490,12,FALSE)),0,VLOOKUP(B23,Données!$A$3:$T$1490,12,FALSE))</f>
        <v>0</v>
      </c>
      <c r="I23" s="258">
        <f>IF(ISERROR(VLOOKUP(B23,Données!$A$3:$T$1490,20,FALSE)),0,VLOOKUP(B23,Données!$A$3:$T$1490,20,FALSE))</f>
        <v>0</v>
      </c>
      <c r="J23" s="244"/>
      <c r="Q23" s="463"/>
      <c r="R23" s="463" t="str">
        <f t="shared" si="0"/>
        <v/>
      </c>
    </row>
    <row r="24" spans="1:18" ht="15.75" customHeight="1" x14ac:dyDescent="0.25">
      <c r="A24" s="542"/>
      <c r="B24" s="209" t="s">
        <v>241</v>
      </c>
      <c r="C24" s="255" t="str">
        <f>IF(ISERROR(VLOOKUP(B24,Données!$A$3:$K$1490,5,FALSE)),"",VLOOKUP(B24,Données!$A$3:$K$1490,5,FALSE))</f>
        <v>BOS</v>
      </c>
      <c r="D24" s="347">
        <f>IF(ISERROR(VLOOKUP(B24,Données!$A$3:$W$1490,22,FALSE)),"",VLOOKUP(B24,Données!$A$3:$W$1490,22,FALSE))</f>
        <v>1</v>
      </c>
      <c r="E24" s="255" t="str">
        <f>IF(ISERROR(VLOOKUP(B24,Données!$A$3:$K$1490,7,FALSE)),"",VLOOKUP(B24,Données!$A$3:$K$1490,7,FALSE))</f>
        <v>C, AG, AD</v>
      </c>
      <c r="F24" s="256">
        <f>IF(ISERROR(VLOOKUP(B24,Données!$A$3:$T$1490,11,FALSE)),0,VLOOKUP(B24,Données!$A$3:$T$1490,11,FALSE))</f>
        <v>0</v>
      </c>
      <c r="G24" s="257">
        <f>VALUE(COUNTIF(Validation!$A$2:$H$64,B24))-1</f>
        <v>0</v>
      </c>
      <c r="H24" s="363">
        <f>IF(ISERROR(VLOOKUP(B24,Données!$A$3:$T$1490,12,FALSE)),0,VLOOKUP(B24,Données!$A$3:$T$1490,12,FALSE))</f>
        <v>0</v>
      </c>
      <c r="I24" s="258">
        <f>IF(ISERROR(VLOOKUP(B24,Données!$A$3:$T$1490,20,FALSE)),0,VLOOKUP(B24,Données!$A$3:$T$1490,20,FALSE))</f>
        <v>0</v>
      </c>
      <c r="J24" s="244"/>
      <c r="Q24" s="463"/>
      <c r="R24" s="463" t="str">
        <f t="shared" si="0"/>
        <v/>
      </c>
    </row>
    <row r="25" spans="1:18" ht="15.75" customHeight="1" x14ac:dyDescent="0.25">
      <c r="A25" s="542"/>
      <c r="B25" s="209" t="s">
        <v>504</v>
      </c>
      <c r="C25" s="255" t="str">
        <f>IF(ISERROR(VLOOKUP(B25,Données!$A$3:$K$1490,5,FALSE)),"",VLOOKUP(B25,Données!$A$3:$K$1490,5,FALSE))</f>
        <v>LAK</v>
      </c>
      <c r="D25" s="347">
        <f>IF(ISERROR(VLOOKUP(B25,Données!$A$3:$W$1490,22,FALSE)),"",VLOOKUP(B25,Données!$A$3:$W$1490,22,FALSE))</f>
        <v>1</v>
      </c>
      <c r="E25" s="255" t="str">
        <f>IF(ISERROR(VLOOKUP(B25,Données!$A$3:$K$1490,7,FALSE)),"",VLOOKUP(B25,Données!$A$3:$K$1490,7,FALSE))</f>
        <v>C, AG</v>
      </c>
      <c r="F25" s="256">
        <f>IF(ISERROR(VLOOKUP(B25,Données!$A$3:$T$1490,11,FALSE)),0,VLOOKUP(B25,Données!$A$3:$T$1490,11,FALSE))</f>
        <v>0</v>
      </c>
      <c r="G25" s="257">
        <f>VALUE(COUNTIF(Validation!$A$2:$H$64,B25))-1</f>
        <v>0</v>
      </c>
      <c r="H25" s="363">
        <f>IF(ISERROR(VLOOKUP(B25,Données!$A$3:$T$1490,12,FALSE)),0,VLOOKUP(B25,Données!$A$3:$T$1490,12,FALSE))</f>
        <v>0</v>
      </c>
      <c r="I25" s="258">
        <f>IF(ISERROR(VLOOKUP(B25,Données!$A$3:$T$1490,20,FALSE)),0,VLOOKUP(B25,Données!$A$3:$T$1490,20,FALSE))</f>
        <v>0</v>
      </c>
      <c r="J25" s="244"/>
      <c r="Q25" s="463"/>
      <c r="R25" s="463" t="str">
        <f t="shared" si="0"/>
        <v/>
      </c>
    </row>
    <row r="26" spans="1:18" ht="15.75" customHeight="1" x14ac:dyDescent="0.25">
      <c r="A26" s="542"/>
      <c r="B26" s="209" t="s">
        <v>435</v>
      </c>
      <c r="C26" s="255" t="str">
        <f>IF(ISERROR(VLOOKUP(B26,Données!$A$3:$K$1490,5,FALSE)),"",VLOOKUP(B26,Données!$A$3:$K$1490,5,FALSE))</f>
        <v>PIT</v>
      </c>
      <c r="D26" s="347">
        <f>IF(ISERROR(VLOOKUP(B26,Données!$A$3:$W$1490,22,FALSE)),"",VLOOKUP(B26,Données!$A$3:$W$1490,22,FALSE))</f>
        <v>1</v>
      </c>
      <c r="E26" s="255" t="str">
        <f>IF(ISERROR(VLOOKUP(B26,Données!$A$3:$K$1490,7,FALSE)),"",VLOOKUP(B26,Données!$A$3:$K$1490,7,FALSE))</f>
        <v>G</v>
      </c>
      <c r="F26" s="256">
        <f>IF(ISERROR(VLOOKUP(B26,Données!$A$3:$T$1490,11,FALSE)),0,VLOOKUP(B26,Données!$A$3:$T$1490,11,FALSE))</f>
        <v>1250000</v>
      </c>
      <c r="G26" s="257">
        <f>VALUE(COUNTIF(Validation!$A$2:$H$64,B26))-1</f>
        <v>0</v>
      </c>
      <c r="H26" s="363">
        <f>IF(ISERROR(VLOOKUP(B26,Données!$A$3:$T$1490,12,FALSE)),0,VLOOKUP(B26,Données!$A$3:$T$1490,12,FALSE))</f>
        <v>1250000</v>
      </c>
      <c r="I26" s="258">
        <f>IF(ISERROR(VLOOKUP(B26,Données!$A$3:$T$1490,20,FALSE)),0,VLOOKUP(B26,Données!$A$3:$T$1490,20,FALSE))</f>
        <v>3</v>
      </c>
      <c r="J26" s="244"/>
      <c r="Q26" s="463"/>
      <c r="R26" s="463" t="str">
        <f t="shared" si="0"/>
        <v/>
      </c>
    </row>
    <row r="27" spans="1:18" ht="15.75" customHeight="1" x14ac:dyDescent="0.25">
      <c r="A27" s="542"/>
      <c r="B27" s="209"/>
      <c r="C27" s="255" t="str">
        <f>IF(ISERROR(VLOOKUP(B27,Données!$A$3:$K$1490,5,FALSE)),"",VLOOKUP(B27,Données!$A$3:$K$1490,5,FALSE))</f>
        <v/>
      </c>
      <c r="D27" s="347" t="str">
        <f>IF(ISERROR(VLOOKUP(B27,Données!$A$3:$W$1490,22,FALSE)),"",VLOOKUP(B27,Données!$A$3:$W$1490,22,FALSE))</f>
        <v/>
      </c>
      <c r="E27" s="255" t="str">
        <f>IF(ISERROR(VLOOKUP(B27,Données!$A$3:$K$1490,7,FALSE)),"",VLOOKUP(B27,Données!$A$3:$K$1490,7,FALSE))</f>
        <v/>
      </c>
      <c r="F27" s="256">
        <f>IF(ISERROR(VLOOKUP(B27,Données!$A$3:$T$1490,11,FALSE)),0,VLOOKUP(B27,Données!$A$3:$T$1490,11,FALSE))</f>
        <v>0</v>
      </c>
      <c r="G27" s="257">
        <f>VALUE(COUNTIF(Validation!$A$2:$H$64,B27))-1</f>
        <v>198</v>
      </c>
      <c r="H27" s="363">
        <f>IF(ISERROR(VLOOKUP(B27,Données!$A$3:$T$1490,12,FALSE)),0,VLOOKUP(B27,Données!$A$3:$T$1490,12,FALSE))</f>
        <v>0</v>
      </c>
      <c r="I27" s="258">
        <f>IF(ISERROR(VLOOKUP(B27,Données!$A$3:$T$1490,20,FALSE)),0,VLOOKUP(B27,Données!$A$3:$T$1490,20,FALSE))</f>
        <v>0</v>
      </c>
      <c r="J27" s="244"/>
      <c r="R27" s="463" t="str">
        <f t="shared" si="0"/>
        <v/>
      </c>
    </row>
    <row r="28" spans="1:18" ht="15.75" customHeight="1" x14ac:dyDescent="0.25">
      <c r="A28" s="542"/>
      <c r="B28" s="209"/>
      <c r="C28" s="255" t="str">
        <f>IF(ISERROR(VLOOKUP(B28,Données!$A$3:$K$1490,5,FALSE)),"",VLOOKUP(B28,Données!$A$3:$K$1490,5,FALSE))</f>
        <v/>
      </c>
      <c r="D28" s="347" t="str">
        <f>IF(ISERROR(VLOOKUP(B28,Données!$A$3:$W$1490,22,FALSE)),"",VLOOKUP(B28,Données!$A$3:$W$1490,22,FALSE))</f>
        <v/>
      </c>
      <c r="E28" s="255" t="str">
        <f>IF(ISERROR(VLOOKUP(B28,Données!$A$3:$K$1490,7,FALSE)),"",VLOOKUP(B28,Données!$A$3:$K$1490,7,FALSE))</f>
        <v/>
      </c>
      <c r="F28" s="256">
        <f>IF(ISERROR(VLOOKUP(B28,Données!$A$3:$T$1490,11,FALSE)),0,VLOOKUP(B28,Données!$A$3:$T$1490,11,FALSE))</f>
        <v>0</v>
      </c>
      <c r="G28" s="257">
        <f>VALUE(COUNTIF(Validation!$A$2:$H$64,B28))-1</f>
        <v>198</v>
      </c>
      <c r="H28" s="363">
        <f>IF(ISERROR(VLOOKUP(B28,Données!$A$3:$T$1490,12,FALSE)),0,VLOOKUP(B28,Données!$A$3:$T$1490,12,FALSE))</f>
        <v>0</v>
      </c>
      <c r="I28" s="258">
        <f>IF(ISERROR(VLOOKUP(B28,Données!$A$3:$T$1490,20,FALSE)),0,VLOOKUP(B28,Données!$A$3:$T$1490,20,FALSE))</f>
        <v>0</v>
      </c>
      <c r="J28" s="244"/>
      <c r="R28" s="463" t="str">
        <f t="shared" si="0"/>
        <v/>
      </c>
    </row>
    <row r="29" spans="1:18" ht="15.75" customHeight="1" x14ac:dyDescent="0.25">
      <c r="A29" s="542"/>
      <c r="B29" s="254"/>
      <c r="C29" s="255" t="str">
        <f>IF(ISERROR(VLOOKUP(B29,Données!$A$3:$K$1490,5,FALSE)),"",VLOOKUP(B29,Données!$A$3:$K$1490,5,FALSE))</f>
        <v/>
      </c>
      <c r="D29" s="347" t="str">
        <f>IF(ISERROR(VLOOKUP(B29,Données!$A$3:$W$1490,22,FALSE)),"",VLOOKUP(B29,Données!$A$3:$W$1490,22,FALSE))</f>
        <v/>
      </c>
      <c r="E29" s="255" t="str">
        <f>IF(ISERROR(VLOOKUP(B29,Données!$A$3:$K$1490,7,FALSE)),"",VLOOKUP(B29,Données!$A$3:$K$1490,7,FALSE))</f>
        <v/>
      </c>
      <c r="F29" s="256">
        <f>IF(ISERROR(VLOOKUP(B29,Données!$A$3:$T$1490,11,FALSE)),0,VLOOKUP(B29,Données!$A$3:$T$1490,11,FALSE))</f>
        <v>0</v>
      </c>
      <c r="G29" s="257">
        <f>VALUE(COUNTIF(Validation!$A$2:$H$64,B29))-1</f>
        <v>198</v>
      </c>
      <c r="H29" s="363">
        <f>IF(ISERROR(VLOOKUP(B29,Données!$A$3:$T$1490,12,FALSE)),0,VLOOKUP(B29,Données!$A$3:$T$1490,12,FALSE))</f>
        <v>0</v>
      </c>
      <c r="I29" s="258">
        <f>IF(ISERROR(VLOOKUP(B29,Données!$A$3:$T$1490,20,FALSE)),0,VLOOKUP(B29,Données!$A$3:$T$1490,20,FALSE))</f>
        <v>0</v>
      </c>
      <c r="J29" s="244"/>
      <c r="R29" s="463" t="str">
        <f t="shared" si="0"/>
        <v/>
      </c>
    </row>
    <row r="30" spans="1:18" ht="15.75" customHeight="1" x14ac:dyDescent="0.25">
      <c r="A30" s="542"/>
      <c r="B30" s="267"/>
      <c r="C30" s="255" t="str">
        <f>IF(ISERROR(VLOOKUP(B30,Données!$A$3:$K$1490,5,FALSE)),"",VLOOKUP(B30,Données!$A$3:$K$1490,5,FALSE))</f>
        <v/>
      </c>
      <c r="D30" s="347" t="str">
        <f>IF(ISERROR(VLOOKUP(B30,Données!$A$3:$W$1490,22,FALSE)),"",VLOOKUP(B30,Données!$A$3:$W$1490,22,FALSE))</f>
        <v/>
      </c>
      <c r="E30" s="255" t="str">
        <f>IF(ISERROR(VLOOKUP(B30,Données!$A$3:$K$1490,7,FALSE)),"",VLOOKUP(B30,Données!$A$3:$K$1490,7,FALSE))</f>
        <v/>
      </c>
      <c r="F30" s="256">
        <f>IF(ISERROR(VLOOKUP(B30,Données!$A$3:$T$1490,11,FALSE)),0,VLOOKUP(B30,Données!$A$3:$T$1490,11,FALSE))</f>
        <v>0</v>
      </c>
      <c r="G30" s="257">
        <f>VALUE(COUNTIF(Validation!$A$2:$H$64,B30))-1</f>
        <v>198</v>
      </c>
      <c r="H30" s="363">
        <f>IF(ISERROR(VLOOKUP(B30,Données!$A$3:$T$1490,12,FALSE)),0,VLOOKUP(B30,Données!$A$3:$T$1490,12,FALSE))</f>
        <v>0</v>
      </c>
      <c r="I30" s="258">
        <f>IF(ISERROR(VLOOKUP(B30,Données!$A$3:$T$1490,20,FALSE)),0,VLOOKUP(B30,Données!$A$3:$T$1490,20,FALSE))</f>
        <v>0</v>
      </c>
      <c r="J30" s="244"/>
      <c r="R30" s="463" t="str">
        <f t="shared" si="0"/>
        <v/>
      </c>
    </row>
    <row r="31" spans="1:18" ht="15.75" x14ac:dyDescent="0.25">
      <c r="A31" s="543" t="s">
        <v>37</v>
      </c>
      <c r="B31" s="543"/>
      <c r="C31" s="543"/>
      <c r="D31" s="543"/>
      <c r="E31" s="543"/>
      <c r="F31" s="309">
        <f>ROUNDDOWN(SUM(F3:F30),2)</f>
        <v>88034166</v>
      </c>
      <c r="G31" s="268"/>
      <c r="H31" s="325">
        <f>SUM(H3:H30)</f>
        <v>68708333</v>
      </c>
      <c r="J31" s="244"/>
    </row>
    <row r="32" spans="1:18" ht="19.5" thickBot="1" x14ac:dyDescent="0.35">
      <c r="A32" s="544" t="s">
        <v>44</v>
      </c>
      <c r="B32" s="544"/>
      <c r="C32" s="544"/>
      <c r="D32" s="544"/>
      <c r="E32" s="544"/>
      <c r="F32" s="317">
        <f>'Calcul Masse Salariale'!$B$5-F31</f>
        <v>10545834</v>
      </c>
      <c r="G32" s="271"/>
      <c r="H32" s="333">
        <f>'Calcul Masse Salariale'!$B$6-H31</f>
        <v>-68708231</v>
      </c>
      <c r="J32" s="244"/>
    </row>
    <row r="33" spans="1:10" ht="16.5" thickBot="1" x14ac:dyDescent="0.3">
      <c r="F33" s="371"/>
      <c r="J33" s="244"/>
    </row>
    <row r="34" spans="1:10" ht="30.75" thickBot="1" x14ac:dyDescent="0.3">
      <c r="B34" s="439" t="s">
        <v>36</v>
      </c>
      <c r="C34" s="440" t="s">
        <v>52</v>
      </c>
      <c r="D34" s="440" t="s">
        <v>412</v>
      </c>
      <c r="E34" s="440" t="s">
        <v>5</v>
      </c>
      <c r="F34" s="441" t="s">
        <v>135</v>
      </c>
      <c r="G34" s="442" t="s">
        <v>190</v>
      </c>
      <c r="H34" s="443" t="s">
        <v>1165</v>
      </c>
      <c r="I34" s="444" t="s">
        <v>2576</v>
      </c>
      <c r="J34" s="244"/>
    </row>
    <row r="35" spans="1:10"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9">
        <f>VALUE(COUNTIF(Validation!$A$2:$H$120,B35))-1</f>
        <v>198</v>
      </c>
      <c r="H35" s="404">
        <f>IF(ISERROR(VLOOKUP(B35,Données!$A$3:$T$1490,12,FALSE)),0,VLOOKUP(B35,Données!$A$3:$T$1490,12,FALSE))</f>
        <v>0</v>
      </c>
      <c r="I35" s="405">
        <f>IF(ISERROR(VLOOKUP(B35,Données!$D$3:$T$1490,17,FALSE)),0,VLOOKUP(B35,Données!$D$3:$T$1490,17,FALSE))</f>
        <v>0</v>
      </c>
      <c r="J35" s="244"/>
    </row>
    <row r="36" spans="1:10" ht="19.5" thickBot="1" x14ac:dyDescent="0.35">
      <c r="A36" s="509"/>
      <c r="B36" s="406" t="s">
        <v>2577</v>
      </c>
      <c r="C36" s="510"/>
      <c r="D36" s="510"/>
      <c r="E36" s="510"/>
      <c r="F36" s="407" t="s">
        <v>2578</v>
      </c>
      <c r="G36" s="510" t="str">
        <f>IF(C36="","",C36+28)</f>
        <v/>
      </c>
      <c r="H36" s="510"/>
      <c r="I36" s="510"/>
      <c r="J36" s="244"/>
    </row>
    <row r="37" spans="1:10" x14ac:dyDescent="0.25">
      <c r="J37" s="244"/>
    </row>
    <row r="38" spans="1:10" ht="33" customHeight="1" x14ac:dyDescent="0.25">
      <c r="A38" s="60"/>
      <c r="B38" s="62" t="s">
        <v>36</v>
      </c>
      <c r="C38" s="62" t="s">
        <v>52</v>
      </c>
      <c r="D38" s="62" t="s">
        <v>412</v>
      </c>
      <c r="E38" s="7" t="s">
        <v>2575</v>
      </c>
      <c r="F38" s="399" t="s">
        <v>135</v>
      </c>
      <c r="G38" s="67" t="s">
        <v>124</v>
      </c>
      <c r="H38" s="67" t="s">
        <v>1</v>
      </c>
      <c r="I38" s="68" t="s">
        <v>196</v>
      </c>
      <c r="J38" s="244"/>
    </row>
    <row r="39" spans="1:10" x14ac:dyDescent="0.25">
      <c r="A39" s="499" t="s">
        <v>43</v>
      </c>
      <c r="B39" s="354" t="s">
        <v>827</v>
      </c>
      <c r="C39" s="74" t="str">
        <f>IF(ISERROR(VLOOKUP(B39,Données!$A$3:$K$1490,5,FALSE)),"",VLOOKUP(B39,Données!$A$3:$K$1490,5,FALSE))</f>
        <v>VAN</v>
      </c>
      <c r="D39" s="347">
        <f>IF(ISERROR(VLOOKUP(B39,Données!$A$3:$W$1490,22,FALSE)),"",VLOOKUP(B39,Données!$A$3:$W$1490,22,FALSE))</f>
        <v>1</v>
      </c>
      <c r="E39" s="259">
        <v>2014</v>
      </c>
      <c r="F39" s="358">
        <f>IF(ISERROR(VLOOKUP(B39,Données!$A$3:$T$1490,11,FALSE)),0,VLOOKUP(B39,Données!$A$3:$T$1490,11,FALSE))</f>
        <v>1250000</v>
      </c>
      <c r="G39" s="401">
        <f>IF(ISERROR(VLOOKUP(B39,Données!$A$3:$T$1490,20,FALSE)),0,VLOOKUP(B39,Données!$A$3:$T$1490,20,FALSE))</f>
        <v>1</v>
      </c>
      <c r="H39" s="74">
        <f>IF(((E39+5)-'Calcul Masse Salariale'!$B$1)&lt;=0,0,(E39+5)-'Calcul Masse Salariale'!$B$1)</f>
        <v>0</v>
      </c>
      <c r="I39" s="74">
        <f t="shared" ref="I39:I52" si="1">H39</f>
        <v>0</v>
      </c>
      <c r="J39" s="244"/>
    </row>
    <row r="40" spans="1:10" x14ac:dyDescent="0.25">
      <c r="A40" s="499"/>
      <c r="B40" s="354" t="s">
        <v>850</v>
      </c>
      <c r="C40" s="74" t="str">
        <f>IF(ISERROR(VLOOKUP(B40,Données!$A$3:$K$1490,5,FALSE)),"",VLOOKUP(B40,Données!$A$3:$K$1490,5,FALSE))</f>
        <v>CHI</v>
      </c>
      <c r="D40" s="347">
        <f>IF(ISERROR(VLOOKUP(B40,Données!$A$3:$W$1490,22,FALSE)),"",VLOOKUP(B40,Données!$A$3:$W$1490,22,FALSE))</f>
        <v>1</v>
      </c>
      <c r="E40" s="259">
        <v>2015</v>
      </c>
      <c r="F40" s="358">
        <f>IF(ISERROR(VLOOKUP(B40,Données!$A$3:$T$1490,11,FALSE)),0,VLOOKUP(B40,Données!$A$3:$T$1490,11,FALSE))</f>
        <v>3338333</v>
      </c>
      <c r="G40" s="401">
        <f>IF(ISERROR(VLOOKUP(B40,Données!$A$3:$T$1490,20,FALSE)),0,VLOOKUP(B40,Données!$A$3:$T$1490,20,FALSE))</f>
        <v>1</v>
      </c>
      <c r="H40" s="74">
        <f>IF(((E40+5)-'Calcul Masse Salariale'!$B$1)&lt;=0,0,(E40+5)-'Calcul Masse Salariale'!$B$1)</f>
        <v>1</v>
      </c>
      <c r="I40" s="74">
        <f t="shared" si="1"/>
        <v>1</v>
      </c>
      <c r="J40" s="244"/>
    </row>
    <row r="41" spans="1:10" ht="18.75" x14ac:dyDescent="0.3">
      <c r="A41" s="499"/>
      <c r="B41" s="354" t="s">
        <v>583</v>
      </c>
      <c r="C41" s="74" t="str">
        <f>IF(ISERROR(VLOOKUP(B41,Données!$A$3:$K$1490,5,FALSE)),"",VLOOKUP(B41,Données!$A$3:$K$1490,5,FALSE))</f>
        <v>SJS</v>
      </c>
      <c r="D41" s="347">
        <f>IF(ISERROR(VLOOKUP(B41,Données!$A$3:$W$1490,22,FALSE)),"",VLOOKUP(B41,Données!$A$3:$W$1490,22,FALSE))</f>
        <v>1</v>
      </c>
      <c r="E41" s="259">
        <v>2015</v>
      </c>
      <c r="F41" s="358">
        <f>IF(ISERROR(VLOOKUP(B41,Données!$A$3:$T$1490,11,FALSE)),0,VLOOKUP(B41,Données!$A$3:$T$1490,11,FALSE))</f>
        <v>6000000</v>
      </c>
      <c r="G41" s="401">
        <f>IF(ISERROR(VLOOKUP(B41,Données!$A$3:$T$1490,20,FALSE)),0,VLOOKUP(B41,Données!$A$3:$T$1490,20,FALSE))</f>
        <v>4</v>
      </c>
      <c r="H41" s="74">
        <f>IF(((E41+5)-'Calcul Masse Salariale'!$B$1)&lt;=0,0,(E41+5)-'Calcul Masse Salariale'!$B$1)</f>
        <v>1</v>
      </c>
      <c r="I41" s="74">
        <f t="shared" si="1"/>
        <v>1</v>
      </c>
      <c r="J41" s="272"/>
    </row>
    <row r="42" spans="1:10" x14ac:dyDescent="0.25">
      <c r="A42" s="499"/>
      <c r="B42" s="354" t="s">
        <v>910</v>
      </c>
      <c r="C42" s="74" t="str">
        <f>IF(ISERROR(VLOOKUP(B42,Données!$A$3:$K$1490,5,FALSE)),"",VLOOKUP(B42,Données!$A$3:$K$1490,5,FALSE))</f>
        <v>NYI</v>
      </c>
      <c r="D42" s="347">
        <f>IF(ISERROR(VLOOKUP(B42,Données!$A$3:$W$1490,22,FALSE)),"",VLOOKUP(B42,Données!$A$3:$W$1490,22,FALSE))</f>
        <v>1</v>
      </c>
      <c r="E42" s="259">
        <v>2015</v>
      </c>
      <c r="F42" s="358">
        <f>IF(ISERROR(VLOOKUP(B42,Données!$A$3:$T$1490,11,FALSE)),0,VLOOKUP(B42,Données!$A$3:$T$1490,11,FALSE))</f>
        <v>0</v>
      </c>
      <c r="G42" s="401">
        <f>IF(ISERROR(VLOOKUP(B42,Données!$A$3:$T$1490,20,FALSE)),0,VLOOKUP(B42,Données!$A$3:$T$1490,20,FALSE))</f>
        <v>0</v>
      </c>
      <c r="H42" s="74">
        <f>IF(((E42+5)-'Calcul Masse Salariale'!$B$1)&lt;=0,0,(E42+5)-'Calcul Masse Salariale'!$B$1)</f>
        <v>1</v>
      </c>
      <c r="I42" s="74">
        <f t="shared" si="1"/>
        <v>1</v>
      </c>
      <c r="J42" s="244"/>
    </row>
    <row r="43" spans="1:10" x14ac:dyDescent="0.25">
      <c r="A43" s="499"/>
      <c r="B43" s="354" t="s">
        <v>839</v>
      </c>
      <c r="C43" s="74" t="str">
        <f>IF(ISERROR(VLOOKUP(B43,Données!$A$3:$K$1490,5,FALSE)),"",VLOOKUP(B43,Données!$A$3:$K$1490,5,FALSE))</f>
        <v>VAN</v>
      </c>
      <c r="D43" s="347">
        <f>IF(ISERROR(VLOOKUP(B43,Données!$A$3:$W$1490,22,FALSE)),"",VLOOKUP(B43,Données!$A$3:$W$1490,22,FALSE))</f>
        <v>1</v>
      </c>
      <c r="E43" s="259">
        <v>2016</v>
      </c>
      <c r="F43" s="358">
        <f>IF(ISERROR(VLOOKUP(B43,Données!$A$3:$T$1490,11,FALSE)),0,VLOOKUP(B43,Données!$A$3:$T$1490,11,FALSE))</f>
        <v>1913333</v>
      </c>
      <c r="G43" s="401">
        <f>IF(ISERROR(VLOOKUP(B43,Données!$A$3:$T$1490,20,FALSE)),0,VLOOKUP(B43,Données!$A$3:$T$1490,20,FALSE))</f>
        <v>2</v>
      </c>
      <c r="H43" s="74">
        <f>IF(((E43+5)-'Calcul Masse Salariale'!$B$1)&lt;=0,0,(E43+5)-'Calcul Masse Salariale'!$B$1)</f>
        <v>2</v>
      </c>
      <c r="I43" s="74">
        <f t="shared" si="1"/>
        <v>2</v>
      </c>
      <c r="J43" s="244"/>
    </row>
    <row r="44" spans="1:10" ht="16.5" customHeight="1" x14ac:dyDescent="0.25">
      <c r="A44" s="499"/>
      <c r="B44" s="354" t="s">
        <v>991</v>
      </c>
      <c r="C44" s="74" t="str">
        <f>IF(ISERROR(VLOOKUP(B44,Données!$A$3:$K$1490,5,FALSE)),"",VLOOKUP(B44,Données!$A$3:$K$1490,5,FALSE))</f>
        <v>CAR</v>
      </c>
      <c r="D44" s="347">
        <f>IF(ISERROR(VLOOKUP(B44,Données!$A$3:$W$1490,22,FALSE)),"",VLOOKUP(B44,Données!$A$3:$W$1490,22,FALSE))</f>
        <v>1</v>
      </c>
      <c r="E44" s="259">
        <v>2016</v>
      </c>
      <c r="F44" s="358">
        <f>IF(ISERROR(VLOOKUP(B44,Données!$A$3:$T$1490,11,FALSE)),0,VLOOKUP(B44,Données!$A$3:$T$1490,11,FALSE))</f>
        <v>1363333</v>
      </c>
      <c r="G44" s="401">
        <f>IF(ISERROR(VLOOKUP(B44,Données!$A$3:$T$1490,20,FALSE)),0,VLOOKUP(B44,Données!$A$3:$T$1490,20,FALSE))</f>
        <v>2</v>
      </c>
      <c r="H44" s="74">
        <f>IF(((E44+5)-'Calcul Masse Salariale'!$B$1)&lt;=0,0,(E44+5)-'Calcul Masse Salariale'!$B$1)</f>
        <v>2</v>
      </c>
      <c r="I44" s="74">
        <f t="shared" si="1"/>
        <v>2</v>
      </c>
      <c r="J44" s="244"/>
    </row>
    <row r="45" spans="1:10" x14ac:dyDescent="0.25">
      <c r="A45" s="499"/>
      <c r="B45" s="354" t="s">
        <v>1010</v>
      </c>
      <c r="C45" s="74" t="str">
        <f>IF(ISERROR(VLOOKUP(B45,Données!$A$3:$K$1490,5,FALSE)),"",VLOOKUP(B45,Données!$A$3:$K$1490,5,FALSE))</f>
        <v/>
      </c>
      <c r="D45" s="347" t="str">
        <f>IF(ISERROR(VLOOKUP(B45,Données!$A$3:$W$1490,22,FALSE)),"",VLOOKUP(B45,Données!$A$3:$W$1490,22,FALSE))</f>
        <v/>
      </c>
      <c r="E45" s="259">
        <v>2016</v>
      </c>
      <c r="F45" s="358">
        <f>IF(ISERROR(VLOOKUP(B45,Données!$A$3:$T$1490,11,FALSE)),0,VLOOKUP(B45,Données!$A$3:$T$1490,11,FALSE))</f>
        <v>0</v>
      </c>
      <c r="G45" s="401">
        <f>IF(ISERROR(VLOOKUP(B45,Données!$A$3:$T$1490,20,FALSE)),0,VLOOKUP(B45,Données!$A$3:$T$1490,20,FALSE))</f>
        <v>0</v>
      </c>
      <c r="H45" s="74">
        <f>IF(((E45+5)-'Calcul Masse Salariale'!$B$1)&lt;=0,0,(E45+5)-'Calcul Masse Salariale'!$B$1)</f>
        <v>2</v>
      </c>
      <c r="I45" s="74">
        <f t="shared" si="1"/>
        <v>2</v>
      </c>
      <c r="J45" s="244"/>
    </row>
    <row r="46" spans="1:10" x14ac:dyDescent="0.25">
      <c r="A46" s="499"/>
      <c r="B46" s="354" t="s">
        <v>473</v>
      </c>
      <c r="C46" s="74" t="str">
        <f>IF(ISERROR(VLOOKUP(B46,Données!$A$3:$K$1490,5,FALSE)),"",VLOOKUP(B46,Données!$A$3:$K$1490,5,FALSE))</f>
        <v>MIN</v>
      </c>
      <c r="D46" s="347">
        <f>IF(ISERROR(VLOOKUP(B46,Données!$A$3:$W$1490,22,FALSE)),"",VLOOKUP(B46,Données!$A$3:$W$1490,22,FALSE))</f>
        <v>1</v>
      </c>
      <c r="E46" s="259">
        <v>2016</v>
      </c>
      <c r="F46" s="358">
        <f>IF(ISERROR(VLOOKUP(B46,Données!$A$3:$T$1490,11,FALSE)),0,VLOOKUP(B46,Données!$A$3:$T$1490,11,FALSE))</f>
        <v>1425000</v>
      </c>
      <c r="G46" s="401">
        <f>IF(ISERROR(VLOOKUP(B46,Données!$A$3:$T$1490,20,FALSE)),0,VLOOKUP(B46,Données!$A$3:$T$1490,20,FALSE))</f>
        <v>1</v>
      </c>
      <c r="H46" s="74">
        <f>IF(((E46+5)-'Calcul Masse Salariale'!$B$1)&lt;=0,0,(E46+5)-'Calcul Masse Salariale'!$B$1)</f>
        <v>2</v>
      </c>
      <c r="I46" s="74">
        <f t="shared" si="1"/>
        <v>2</v>
      </c>
      <c r="J46" s="244"/>
    </row>
    <row r="47" spans="1:10" x14ac:dyDescent="0.25">
      <c r="A47" s="499"/>
      <c r="B47" s="354" t="s">
        <v>1011</v>
      </c>
      <c r="C47" s="74" t="str">
        <f>IF(ISERROR(VLOOKUP(B47,Données!$A$3:$K$1490,5,FALSE)),"",VLOOKUP(B47,Données!$A$3:$K$1490,5,FALSE))</f>
        <v/>
      </c>
      <c r="D47" s="347" t="str">
        <f>IF(ISERROR(VLOOKUP(B47,Données!$A$3:$W$1490,22,FALSE)),"",VLOOKUP(B47,Données!$A$3:$W$1490,22,FALSE))</f>
        <v/>
      </c>
      <c r="E47" s="259">
        <v>2014</v>
      </c>
      <c r="F47" s="358">
        <f>IF(ISERROR(VLOOKUP(B47,Données!$A$3:$T$1490,11,FALSE)),0,VLOOKUP(B47,Données!$A$3:$T$1490,11,FALSE))</f>
        <v>0</v>
      </c>
      <c r="G47" s="401">
        <f>IF(ISERROR(VLOOKUP(B47,Données!$A$3:$T$1490,20,FALSE)),0,VLOOKUP(B47,Données!$A$3:$T$1490,20,FALSE))</f>
        <v>0</v>
      </c>
      <c r="H47" s="74">
        <f>IF(((E47+5)-'Calcul Masse Salariale'!$B$1)&lt;=0,0,(E47+5)-'Calcul Masse Salariale'!$B$1)</f>
        <v>0</v>
      </c>
      <c r="I47" s="74">
        <f t="shared" si="1"/>
        <v>0</v>
      </c>
      <c r="J47" s="244"/>
    </row>
    <row r="48" spans="1:10" x14ac:dyDescent="0.25">
      <c r="A48" s="499"/>
      <c r="B48" s="354" t="s">
        <v>148</v>
      </c>
      <c r="C48" s="74" t="str">
        <f>IF(ISERROR(VLOOKUP(B48,Données!$A$3:$K$1490,5,FALSE)),"",VLOOKUP(B48,Données!$A$3:$K$1490,5,FALSE))</f>
        <v>FLO</v>
      </c>
      <c r="D48" s="347">
        <f>IF(ISERROR(VLOOKUP(B48,Données!$A$3:$W$1490,22,FALSE)),"",VLOOKUP(B48,Données!$A$3:$W$1490,22,FALSE))</f>
        <v>1</v>
      </c>
      <c r="E48" s="259">
        <v>2017</v>
      </c>
      <c r="F48" s="358">
        <f>IF(ISERROR(VLOOKUP(B48,Données!$A$3:$T$1490,11,FALSE)),0,VLOOKUP(B48,Données!$A$3:$T$1490,11,FALSE))</f>
        <v>1596667</v>
      </c>
      <c r="G48" s="401">
        <f>IF(ISERROR(VLOOKUP(B48,Données!$A$3:$T$1490,20,FALSE)),0,VLOOKUP(B48,Données!$A$3:$T$1490,20,FALSE))</f>
        <v>3</v>
      </c>
      <c r="H48" s="74">
        <f>IF(((E48+5)-'Calcul Masse Salariale'!$B$1)&lt;=0,0,(E48+5)-'Calcul Masse Salariale'!$B$1)</f>
        <v>3</v>
      </c>
      <c r="I48" s="74">
        <f t="shared" si="1"/>
        <v>3</v>
      </c>
      <c r="J48" s="244"/>
    </row>
    <row r="49" spans="1:10" x14ac:dyDescent="0.25">
      <c r="A49" s="499"/>
      <c r="B49" s="357" t="s">
        <v>151</v>
      </c>
      <c r="C49" s="74" t="str">
        <f>IF(ISERROR(VLOOKUP(B49,Données!$A$3:$K$1490,5,FALSE)),"",VLOOKUP(B49,Données!$A$3:$K$1490,5,FALSE))</f>
        <v>MTL</v>
      </c>
      <c r="D49" s="347">
        <f>IF(ISERROR(VLOOKUP(B49,Données!$A$3:$W$1490,22,FALSE)),"",VLOOKUP(B49,Données!$A$3:$W$1490,22,FALSE))</f>
        <v>1</v>
      </c>
      <c r="E49" s="259">
        <v>2017</v>
      </c>
      <c r="F49" s="358">
        <f>IF(ISERROR(VLOOKUP(B49,Données!$A$3:$T$1490,11,FALSE)),0,VLOOKUP(B49,Données!$A$3:$T$1490,11,FALSE))</f>
        <v>1325833</v>
      </c>
      <c r="G49" s="401">
        <f>IF(ISERROR(VLOOKUP(B49,Données!$A$3:$T$1490,20,FALSE)),0,VLOOKUP(B49,Données!$A$3:$T$1490,20,FALSE))</f>
        <v>3</v>
      </c>
      <c r="H49" s="74">
        <f>IF(((E49+5)-'Calcul Masse Salariale'!$B$1)&lt;=0,0,(E49+5)-'Calcul Masse Salariale'!$B$1)</f>
        <v>3</v>
      </c>
      <c r="I49" s="74">
        <f t="shared" si="1"/>
        <v>3</v>
      </c>
      <c r="J49" s="244"/>
    </row>
    <row r="50" spans="1:10" x14ac:dyDescent="0.25">
      <c r="A50" s="499"/>
      <c r="B50" s="357" t="s">
        <v>147</v>
      </c>
      <c r="C50" s="74" t="str">
        <f>IF(ISERROR(VLOOKUP(B50,Données!$A$3:$K$1490,5,FALSE)),"",VLOOKUP(B50,Données!$A$3:$K$1490,5,FALSE))</f>
        <v>DET</v>
      </c>
      <c r="D50" s="347">
        <f>IF(ISERROR(VLOOKUP(B50,Données!$A$3:$W$1490,22,FALSE)),"",VLOOKUP(B50,Données!$A$3:$W$1490,22,FALSE))</f>
        <v>1</v>
      </c>
      <c r="E50" s="259">
        <v>2017</v>
      </c>
      <c r="F50" s="358">
        <f>IF(ISERROR(VLOOKUP(B50,Données!$A$3:$T$1490,11,FALSE)),0,VLOOKUP(B50,Données!$A$3:$T$1490,11,FALSE))</f>
        <v>1710833</v>
      </c>
      <c r="G50" s="401">
        <f>IF(ISERROR(VLOOKUP(B50,Données!$A$3:$T$1490,20,FALSE)),0,VLOOKUP(B50,Données!$A$3:$T$1490,20,FALSE))</f>
        <v>2</v>
      </c>
      <c r="H50" s="74">
        <f>IF(((E50+5)-'Calcul Masse Salariale'!$B$1)&lt;=0,0,(E50+5)-'Calcul Masse Salariale'!$B$1)</f>
        <v>3</v>
      </c>
      <c r="I50" s="74">
        <f t="shared" si="1"/>
        <v>3</v>
      </c>
      <c r="J50" s="244"/>
    </row>
    <row r="51" spans="1:10" x14ac:dyDescent="0.25">
      <c r="A51" s="499"/>
      <c r="B51" s="356" t="s">
        <v>163</v>
      </c>
      <c r="C51" s="74" t="str">
        <f>IF(ISERROR(VLOOKUP(B51,Données!$A$3:$K$1490,5,FALSE)),"",VLOOKUP(B51,Données!$A$3:$K$1490,5,FALSE))</f>
        <v>CHI</v>
      </c>
      <c r="D51" s="347">
        <f>IF(ISERROR(VLOOKUP(B51,Données!$A$3:$W$1490,22,FALSE)),"",VLOOKUP(B51,Données!$A$3:$W$1490,22,FALSE))</f>
        <v>1</v>
      </c>
      <c r="E51" s="259">
        <v>2017</v>
      </c>
      <c r="F51" s="358">
        <f>IF(ISERROR(VLOOKUP(B51,Données!$A$3:$T$1490,11,FALSE)),0,VLOOKUP(B51,Données!$A$3:$T$1490,11,FALSE))</f>
        <v>1279166</v>
      </c>
      <c r="G51" s="401">
        <f>IF(ISERROR(VLOOKUP(B51,Données!$A$3:$T$1490,20,FALSE)),0,VLOOKUP(B51,Données!$A$3:$T$1490,20,FALSE))</f>
        <v>2</v>
      </c>
      <c r="H51" s="74">
        <f>IF(((E51+5)-'Calcul Masse Salariale'!$B$1)&lt;=0,0,(E51+5)-'Calcul Masse Salariale'!$B$1)</f>
        <v>3</v>
      </c>
      <c r="I51" s="74">
        <f t="shared" si="1"/>
        <v>3</v>
      </c>
      <c r="J51" s="244"/>
    </row>
    <row r="52" spans="1:10" x14ac:dyDescent="0.25">
      <c r="A52" s="499"/>
      <c r="B52" s="357" t="s">
        <v>178</v>
      </c>
      <c r="C52" s="74" t="str">
        <f>IF(ISERROR(VLOOKUP(B52,Données!$A$3:$K$1490,5,FALSE)),"",VLOOKUP(B52,Données!$A$3:$K$1490,5,FALSE))</f>
        <v>VAN</v>
      </c>
      <c r="D52" s="347">
        <f>IF(ISERROR(VLOOKUP(B52,Données!$A$3:$W$1490,22,FALSE)),"",VLOOKUP(B52,Données!$A$3:$W$1490,22,FALSE))</f>
        <v>1</v>
      </c>
      <c r="E52" s="259">
        <v>2017</v>
      </c>
      <c r="F52" s="358">
        <f>IF(ISERROR(VLOOKUP(B52,Données!$A$3:$T$1490,11,FALSE)),0,VLOOKUP(B52,Données!$A$3:$T$1490,11,FALSE))</f>
        <v>863333</v>
      </c>
      <c r="G52" s="401">
        <f>IF(ISERROR(VLOOKUP(B52,Données!$A$3:$T$1490,20,FALSE)),0,VLOOKUP(B52,Données!$A$3:$T$1490,20,FALSE))</f>
        <v>3</v>
      </c>
      <c r="H52" s="74">
        <f>IF(((E52+5)-'Calcul Masse Salariale'!$B$1)&lt;=0,0,(E52+5)-'Calcul Masse Salariale'!$B$1)</f>
        <v>3</v>
      </c>
      <c r="I52" s="74">
        <f t="shared" si="1"/>
        <v>3</v>
      </c>
      <c r="J52" s="244"/>
    </row>
    <row r="53" spans="1:10" x14ac:dyDescent="0.25">
      <c r="A53" s="499"/>
      <c r="B53" s="35" t="s">
        <v>396</v>
      </c>
      <c r="C53" s="74" t="str">
        <f>IF(ISERROR(VLOOKUP(B53,Données!$A$3:$K$1490,5,FALSE)),"",VLOOKUP(B53,Données!$A$3:$K$1490,5,FALSE))</f>
        <v>DET</v>
      </c>
      <c r="D53" s="347">
        <f>IF(ISERROR(VLOOKUP(B53,Données!$A$3:$W$1490,22,FALSE)),"",VLOOKUP(B53,Données!$A$3:$W$1490,22,FALSE))</f>
        <v>1</v>
      </c>
      <c r="E53" s="259">
        <v>2018</v>
      </c>
      <c r="F53" s="358">
        <f>IF(ISERROR(VLOOKUP(B53,Données!$A$3:$T$1490,11,FALSE)),0,VLOOKUP(B53,Données!$A$3:$T$1490,11,FALSE))</f>
        <v>1744167</v>
      </c>
      <c r="G53" s="401">
        <f>IF(ISERROR(VLOOKUP(B53,Données!$A$3:$T$1490,20,FALSE)),0,VLOOKUP(B53,Données!$A$3:$T$1490,20,FALSE))</f>
        <v>3</v>
      </c>
      <c r="H53" s="74">
        <f>IF(((E53+5)-'Calcul Masse Salariale'!$B$1)&lt;=0,0,(E53+5)-'Calcul Masse Salariale'!$B$1)</f>
        <v>4</v>
      </c>
      <c r="I53" s="74">
        <f t="shared" ref="I53:I73" si="2">H53</f>
        <v>4</v>
      </c>
      <c r="J53" s="244"/>
    </row>
    <row r="54" spans="1:10" x14ac:dyDescent="0.25">
      <c r="A54" s="499"/>
      <c r="B54" s="35" t="s">
        <v>590</v>
      </c>
      <c r="C54" s="74" t="str">
        <f>IF(ISERROR(VLOOKUP(B54,Données!$A$3:$K$1490,5,FALSE)),"",VLOOKUP(B54,Données!$A$3:$K$1490,5,FALSE))</f>
        <v>SJS</v>
      </c>
      <c r="D54" s="347">
        <f>IF(ISERROR(VLOOKUP(B54,Données!$A$3:$W$1490,22,FALSE)),"",VLOOKUP(B54,Données!$A$3:$W$1490,22,FALSE))</f>
        <v>1</v>
      </c>
      <c r="E54" s="259">
        <v>2018</v>
      </c>
      <c r="F54" s="358">
        <f>IF(ISERROR(VLOOKUP(B54,Données!$A$3:$T$1490,11,FALSE)),0,VLOOKUP(B54,Données!$A$3:$T$1490,11,FALSE))</f>
        <v>1194167</v>
      </c>
      <c r="G54" s="401">
        <f>IF(ISERROR(VLOOKUP(B54,Données!$A$3:$T$1490,20,FALSE)),0,VLOOKUP(B54,Données!$A$3:$T$1490,20,FALSE))</f>
        <v>3</v>
      </c>
      <c r="H54" s="74">
        <f>IF(((E54+5)-'Calcul Masse Salariale'!$B$1)&lt;=0,0,(E54+5)-'Calcul Masse Salariale'!$B$1)</f>
        <v>4</v>
      </c>
      <c r="I54" s="74">
        <f t="shared" si="2"/>
        <v>4</v>
      </c>
      <c r="J54" s="244"/>
    </row>
    <row r="55" spans="1:10" x14ac:dyDescent="0.25">
      <c r="A55" s="499"/>
      <c r="B55" s="35" t="s">
        <v>1213</v>
      </c>
      <c r="C55" s="74" t="str">
        <f>IF(ISERROR(VLOOKUP(B55,Données!$A$3:$K$1490,5,FALSE)),"",VLOOKUP(B55,Données!$A$3:$K$1490,5,FALSE))</f>
        <v>DET</v>
      </c>
      <c r="D55" s="347">
        <f>IF(ISERROR(VLOOKUP(B55,Données!$A$3:$W$1490,22,FALSE)),"",VLOOKUP(B55,Données!$A$3:$W$1490,22,FALSE))</f>
        <v>1</v>
      </c>
      <c r="E55" s="259">
        <v>2018</v>
      </c>
      <c r="F55" s="358">
        <f>IF(ISERROR(VLOOKUP(B55,Données!$A$3:$T$1490,11,FALSE)),0,VLOOKUP(B55,Données!$A$3:$T$1490,11,FALSE))</f>
        <v>1243750</v>
      </c>
      <c r="G55" s="401">
        <f>IF(ISERROR(VLOOKUP(B55,Données!$A$3:$T$1490,20,FALSE)),0,VLOOKUP(B55,Données!$A$3:$T$1490,20,FALSE))</f>
        <v>3</v>
      </c>
      <c r="H55" s="74">
        <f>IF(((E55+5)-'Calcul Masse Salariale'!$B$1)&lt;=0,0,(E55+5)-'Calcul Masse Salariale'!$B$1)</f>
        <v>4</v>
      </c>
      <c r="I55" s="74">
        <f t="shared" si="2"/>
        <v>4</v>
      </c>
      <c r="J55" s="244"/>
    </row>
    <row r="56" spans="1:10" x14ac:dyDescent="0.25">
      <c r="A56" s="499"/>
      <c r="B56" s="35" t="s">
        <v>1189</v>
      </c>
      <c r="C56" s="74" t="str">
        <f>IF(ISERROR(VLOOKUP(B56,Données!$A$3:$K$1490,5,FALSE)),"",VLOOKUP(B56,Données!$A$3:$K$1490,5,FALSE))</f>
        <v/>
      </c>
      <c r="D56" s="347" t="str">
        <f>IF(ISERROR(VLOOKUP(B56,Données!$A$3:$W$1490,22,FALSE)),"",VLOOKUP(B56,Données!$A$3:$W$1490,22,FALSE))</f>
        <v/>
      </c>
      <c r="E56" s="259">
        <v>2018</v>
      </c>
      <c r="F56" s="358">
        <f>IF(ISERROR(VLOOKUP(B56,Données!$A$3:$T$1490,11,FALSE)),0,VLOOKUP(B56,Données!$A$3:$T$1490,11,FALSE))</f>
        <v>0</v>
      </c>
      <c r="G56" s="401">
        <f>IF(ISERROR(VLOOKUP(B56,Données!$A$3:$T$1490,20,FALSE)),0,VLOOKUP(B56,Données!$A$3:$T$1490,20,FALSE))</f>
        <v>0</v>
      </c>
      <c r="H56" s="74">
        <f>IF(((E56+5)-'Calcul Masse Salariale'!$B$1)&lt;=0,0,(E56+5)-'Calcul Masse Salariale'!$B$1)</f>
        <v>4</v>
      </c>
      <c r="I56" s="74">
        <f t="shared" si="2"/>
        <v>4</v>
      </c>
      <c r="J56" s="244"/>
    </row>
    <row r="57" spans="1:10"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244"/>
    </row>
    <row r="58" spans="1:10"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244"/>
    </row>
    <row r="59" spans="1:10"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244"/>
    </row>
    <row r="60" spans="1:10"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244"/>
    </row>
    <row r="61" spans="1:10"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244"/>
    </row>
    <row r="62" spans="1:10"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244"/>
    </row>
    <row r="63" spans="1:10"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244"/>
    </row>
    <row r="64" spans="1:10"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244"/>
    </row>
    <row r="65" spans="1:10"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244"/>
    </row>
    <row r="66" spans="1:10"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244"/>
    </row>
    <row r="67" spans="1:10"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244"/>
    </row>
    <row r="68" spans="1:10"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244"/>
    </row>
    <row r="69" spans="1:10"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244"/>
    </row>
    <row r="70" spans="1:10"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244"/>
    </row>
    <row r="71" spans="1:10"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244"/>
    </row>
    <row r="72" spans="1:10"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244"/>
    </row>
    <row r="73" spans="1:10"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2"/>
        <v>0</v>
      </c>
    </row>
    <row r="74" spans="1:10" x14ac:dyDescent="0.25">
      <c r="F74" s="358">
        <f>IF(ISERROR(VLOOKUP(B74,Données!$A$3:$T$1490,11,FALSE)),0,VLOOKUP(B74,Données!$A$3:$T$1490,11,FALSE))</f>
        <v>0</v>
      </c>
      <c r="G74" s="401">
        <f>IF(ISERROR(VLOOKUP(#REF!,Données!$A$3:$T$1490,20,FALSE)),0,VLOOKUP(#REF!,Données!$A$3:$T$1490,20,FALSE))</f>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8">
      <iconSet iconSet="3Symbols" showValue="0" reverse="1">
        <cfvo type="percent" val="0"/>
        <cfvo type="num" val="0.5" gte="0"/>
        <cfvo type="num" val="1"/>
      </iconSet>
    </cfRule>
  </conditionalFormatting>
  <conditionalFormatting sqref="H3:H30">
    <cfRule type="expression" dxfId="4" priority="5">
      <formula>(F3&lt;&gt;H3)</formula>
    </cfRule>
  </conditionalFormatting>
  <conditionalFormatting sqref="I39:I52">
    <cfRule type="iconSet" priority="4">
      <iconSet iconSet="3Flags" showValue="0">
        <cfvo type="percent" val="0"/>
        <cfvo type="num" val="1"/>
        <cfvo type="num" val="2"/>
      </iconSet>
    </cfRule>
  </conditionalFormatting>
  <conditionalFormatting sqref="I53: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D9FC9422-C682-46D6-ACE3-0EB7E7EFCA4A}">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566E9BBF-6AB9-42DB-B1FE-7B074B8582A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74"/>
  <sheetViews>
    <sheetView zoomScale="85" zoomScaleNormal="85" workbookViewId="0">
      <selection activeCell="B28" sqref="B28"/>
    </sheetView>
  </sheetViews>
  <sheetFormatPr baseColWidth="10" defaultColWidth="11.42578125" defaultRowHeight="15" x14ac:dyDescent="0.25"/>
  <cols>
    <col min="1" max="1" width="12.42578125" style="185" customWidth="1"/>
    <col min="2" max="2" width="24.7109375" style="185" customWidth="1"/>
    <col min="3" max="3" width="7.140625" style="196" bestFit="1" customWidth="1"/>
    <col min="4" max="4" width="4" style="196" bestFit="1" customWidth="1"/>
    <col min="5" max="5" width="13.140625" style="185" bestFit="1" customWidth="1"/>
    <col min="6" max="6" width="25.28515625" style="185" bestFit="1" customWidth="1"/>
    <col min="7" max="7" width="15.42578125" style="204" bestFit="1" customWidth="1"/>
    <col min="8" max="8" width="24.5703125" style="185" bestFit="1" customWidth="1"/>
    <col min="9" max="9" width="11.28515625" style="185" customWidth="1"/>
    <col min="10" max="10" width="2" style="185" customWidth="1"/>
    <col min="11" max="11" width="15.28515625" style="185" customWidth="1"/>
    <col min="12" max="12" width="25.140625" style="185" customWidth="1"/>
    <col min="13" max="13" width="2" style="184" customWidth="1"/>
    <col min="14" max="14" width="12.7109375" style="185" bestFit="1" customWidth="1"/>
    <col min="15" max="15" width="21" style="185" bestFit="1" customWidth="1"/>
    <col min="16" max="16" width="23" style="185" customWidth="1"/>
    <col min="17" max="17" width="16" style="185" customWidth="1"/>
    <col min="18" max="18" width="13.5703125" style="185" customWidth="1"/>
    <col min="19" max="16384" width="11.42578125" style="185"/>
  </cols>
  <sheetData>
    <row r="1" spans="1:20" ht="21.75" thickBot="1" x14ac:dyDescent="0.4">
      <c r="A1" s="554" t="s">
        <v>41</v>
      </c>
      <c r="B1" s="554"/>
      <c r="C1" s="554"/>
      <c r="D1" s="339"/>
      <c r="E1" s="182" t="s">
        <v>188</v>
      </c>
      <c r="F1" s="299">
        <f>SUM(F3:F30)</f>
        <v>110503999</v>
      </c>
      <c r="G1" s="182" t="s">
        <v>189</v>
      </c>
      <c r="H1" s="299">
        <f>F32</f>
        <v>-11923999</v>
      </c>
      <c r="I1" s="183"/>
      <c r="J1" s="184"/>
      <c r="K1" s="186" t="s">
        <v>59</v>
      </c>
      <c r="L1" s="186"/>
      <c r="N1" s="184"/>
      <c r="O1" s="559" t="s">
        <v>45</v>
      </c>
      <c r="P1" s="559"/>
      <c r="Q1" s="559"/>
      <c r="R1" s="559"/>
      <c r="S1" s="206"/>
    </row>
    <row r="2" spans="1:20" ht="30" x14ac:dyDescent="0.25">
      <c r="A2" s="560" t="s">
        <v>38</v>
      </c>
      <c r="B2" s="187" t="s">
        <v>36</v>
      </c>
      <c r="C2" s="187" t="s">
        <v>52</v>
      </c>
      <c r="D2" s="7" t="s">
        <v>412</v>
      </c>
      <c r="E2" s="187" t="s">
        <v>5</v>
      </c>
      <c r="F2" s="24" t="s">
        <v>135</v>
      </c>
      <c r="G2" s="188" t="s">
        <v>190</v>
      </c>
      <c r="H2" s="19" t="s">
        <v>1165</v>
      </c>
      <c r="I2" s="189" t="s">
        <v>2576</v>
      </c>
      <c r="J2" s="184"/>
      <c r="K2" s="41" t="s">
        <v>2608</v>
      </c>
      <c r="L2" s="41" t="s">
        <v>47</v>
      </c>
      <c r="N2" s="208" t="s">
        <v>112</v>
      </c>
      <c r="O2" s="377" t="s">
        <v>108</v>
      </c>
      <c r="P2" s="385" t="s">
        <v>109</v>
      </c>
      <c r="Q2" s="190" t="s">
        <v>46</v>
      </c>
      <c r="R2" s="190" t="s">
        <v>55</v>
      </c>
    </row>
    <row r="3" spans="1:20" ht="15.75" x14ac:dyDescent="0.25">
      <c r="A3" s="560"/>
      <c r="B3" s="209" t="s">
        <v>584</v>
      </c>
      <c r="C3" s="192" t="str">
        <f>IF(ISERROR(VLOOKUP(B3,Données!$A$3:$K$1490,5,FALSE)),"",VLOOKUP(B3,Données!$A$3:$K$1490,5,FALSE))</f>
        <v>SJS</v>
      </c>
      <c r="D3" s="347">
        <f>IF(ISERROR(VLOOKUP(B3,Données!$A$3:$W$1490,22,FALSE)),"",VLOOKUP(B3,Données!$A$3:$W$1490,22,FALSE))</f>
        <v>1</v>
      </c>
      <c r="E3" s="192" t="str">
        <f>IF(ISERROR(VLOOKUP(B3,Données!$A$3:$K$1490,7,FALSE)),"",VLOOKUP(B3,Données!$A$3:$K$1490,7,FALSE))</f>
        <v>AG, AD</v>
      </c>
      <c r="F3" s="297">
        <f>IF(ISERROR(VLOOKUP(B3,Données!$A$3:$T$1490,11,FALSE)),0,VLOOKUP(B3,Données!$A$3:$T$1490,11,FALSE))</f>
        <v>0</v>
      </c>
      <c r="G3" s="193">
        <f>VALUE(COUNTIF(Validation!$A$2:$H$64,B3))-1</f>
        <v>0</v>
      </c>
      <c r="H3" s="363">
        <f>IF(ISERROR(VLOOKUP(B3,Données!$A$3:$T$1490,12,FALSE)),0,VLOOKUP(B3,Données!$A$3:$T$1490,12,FALSE))</f>
        <v>0</v>
      </c>
      <c r="I3" s="194">
        <f>IF(ISERROR(VLOOKUP(B3,Données!$A$3:$T$1490,20,FALSE)),0,VLOOKUP(B3,Données!$A$3:$T$1490,20,FALSE))</f>
        <v>0</v>
      </c>
      <c r="J3" s="184"/>
      <c r="O3" s="274"/>
      <c r="P3" s="209"/>
      <c r="Q3" s="462"/>
      <c r="R3" s="462" t="str">
        <f>IF(Q3="","",Q3+7)</f>
        <v/>
      </c>
    </row>
    <row r="4" spans="1:20" ht="15.75" x14ac:dyDescent="0.25">
      <c r="A4" s="560"/>
      <c r="B4" s="274" t="s">
        <v>202</v>
      </c>
      <c r="C4" s="192" t="str">
        <f>IF(ISERROR(VLOOKUP(B4,Données!$A$3:$K$1490,5,FALSE)),"",VLOOKUP(B4,Données!$A$3:$K$1490,5,FALSE))</f>
        <v>TBL</v>
      </c>
      <c r="D4" s="347">
        <f>IF(ISERROR(VLOOKUP(B4,Données!$A$3:$W$1490,22,FALSE)),"",VLOOKUP(B4,Données!$A$3:$W$1490,22,FALSE))</f>
        <v>1</v>
      </c>
      <c r="E4" s="192" t="str">
        <f>IF(ISERROR(VLOOKUP(B4,Données!$A$3:$K$1490,7,FALSE)),"",VLOOKUP(B4,Données!$A$3:$K$1490,7,FALSE))</f>
        <v>C</v>
      </c>
      <c r="F4" s="297">
        <f>IF(ISERROR(VLOOKUP(B4,Données!$A$3:$T$1490,11,FALSE)),0,VLOOKUP(B4,Données!$A$3:$T$1490,11,FALSE))</f>
        <v>8500000</v>
      </c>
      <c r="G4" s="193">
        <f>VALUE(COUNTIF(Validation!$A$2:$H$64,B4))-1</f>
        <v>0</v>
      </c>
      <c r="H4" s="363">
        <f>IF(ISERROR(VLOOKUP(B4,Données!$A$3:$T$1490,12,FALSE)),0,VLOOKUP(B4,Données!$A$3:$T$1490,12,FALSE))</f>
        <v>8500000</v>
      </c>
      <c r="I4" s="194">
        <f>IF(ISERROR(VLOOKUP(B4,Données!$A$3:$T$1490,20,FALSE)),0,VLOOKUP(B4,Données!$A$3:$T$1490,20,FALSE))</f>
        <v>5</v>
      </c>
      <c r="J4" s="184"/>
      <c r="K4" s="195"/>
      <c r="O4" s="41"/>
      <c r="P4" s="209"/>
      <c r="Q4" s="462"/>
      <c r="R4" s="462" t="str">
        <f t="shared" ref="R4:R31" si="0">IF(Q4="","",Q4+7)</f>
        <v/>
      </c>
    </row>
    <row r="5" spans="1:20" ht="15.75" x14ac:dyDescent="0.25">
      <c r="A5" s="560"/>
      <c r="B5" s="274" t="s">
        <v>204</v>
      </c>
      <c r="C5" s="192" t="str">
        <f>IF(ISERROR(VLOOKUP(B5,Données!$A$3:$K$1490,5,FALSE)),"",VLOOKUP(B5,Données!$A$3:$K$1490,5,FALSE))</f>
        <v>NAS</v>
      </c>
      <c r="D5" s="347">
        <f>IF(ISERROR(VLOOKUP(B5,Données!$A$3:$W$1490,22,FALSE)),"",VLOOKUP(B5,Données!$A$3:$W$1490,22,FALSE))</f>
        <v>1</v>
      </c>
      <c r="E5" s="192" t="str">
        <f>IF(ISERROR(VLOOKUP(B5,Données!$A$3:$K$1490,7,FALSE)),"",VLOOKUP(B5,Données!$A$3:$K$1490,7,FALSE))</f>
        <v>AD, AG</v>
      </c>
      <c r="F5" s="297">
        <f>IF(ISERROR(VLOOKUP(B5,Données!$A$3:$T$1490,11,FALSE)),0,VLOOKUP(B5,Données!$A$3:$T$1490,11,FALSE))</f>
        <v>4250000</v>
      </c>
      <c r="G5" s="193">
        <f>VALUE(COUNTIF(Validation!$A$2:$H$64,B5))-1</f>
        <v>0</v>
      </c>
      <c r="H5" s="363">
        <f>IF(ISERROR(VLOOKUP(B5,Données!$A$3:$T$1490,12,FALSE)),0,VLOOKUP(B5,Données!$A$3:$T$1490,12,FALSE))</f>
        <v>4250000</v>
      </c>
      <c r="I5" s="194">
        <f>IF(ISERROR(VLOOKUP(B5,Données!$A$3:$T$1490,20,FALSE)),0,VLOOKUP(B5,Données!$A$3:$T$1490,20,FALSE))</f>
        <v>5</v>
      </c>
      <c r="J5" s="184"/>
      <c r="K5" s="195"/>
      <c r="N5" s="41"/>
      <c r="O5" s="41"/>
      <c r="P5" s="41"/>
      <c r="R5" s="462" t="str">
        <f t="shared" si="0"/>
        <v/>
      </c>
    </row>
    <row r="6" spans="1:20" ht="15.75" x14ac:dyDescent="0.25">
      <c r="A6" s="560"/>
      <c r="B6" s="209" t="s">
        <v>206</v>
      </c>
      <c r="C6" s="192" t="str">
        <f>IF(ISERROR(VLOOKUP(B6,Données!$A$3:$K$1490,5,FALSE)),"",VLOOKUP(B6,Données!$A$3:$K$1490,5,FALSE))</f>
        <v>TOR</v>
      </c>
      <c r="D6" s="347">
        <f>IF(ISERROR(VLOOKUP(B6,Données!$A$3:$W$1490,22,FALSE)),"",VLOOKUP(B6,Données!$A$3:$W$1490,22,FALSE))</f>
        <v>1</v>
      </c>
      <c r="E6" s="192" t="str">
        <f>IF(ISERROR(VLOOKUP(B6,Données!$A$3:$K$1490,7,FALSE)),"",VLOOKUP(B6,Données!$A$3:$K$1490,7,FALSE))</f>
        <v>C</v>
      </c>
      <c r="F6" s="297">
        <f>IF(ISERROR(VLOOKUP(B6,Données!$A$3:$T$1490,11,FALSE)),0,VLOOKUP(B6,Données!$A$3:$T$1490,11,FALSE))</f>
        <v>11634000</v>
      </c>
      <c r="G6" s="193">
        <f>VALUE(COUNTIF(Validation!$A$2:$H$64,B6))-1</f>
        <v>0</v>
      </c>
      <c r="H6" s="363">
        <f>IF(ISERROR(VLOOKUP(B6,Données!$A$3:$T$1490,12,FALSE)),0,VLOOKUP(B6,Données!$A$3:$T$1490,12,FALSE))</f>
        <v>11634000</v>
      </c>
      <c r="I6" s="194">
        <f>IF(ISERROR(VLOOKUP(B6,Données!$A$3:$T$1490,20,FALSE)),0,VLOOKUP(B6,Données!$A$3:$T$1490,20,FALSE))</f>
        <v>5</v>
      </c>
      <c r="J6" s="184"/>
      <c r="O6" s="41"/>
      <c r="P6" s="41"/>
      <c r="Q6" s="462"/>
      <c r="R6" s="462" t="str">
        <f t="shared" si="0"/>
        <v/>
      </c>
    </row>
    <row r="7" spans="1:20" ht="15.75" x14ac:dyDescent="0.25">
      <c r="A7" s="560"/>
      <c r="B7" s="209" t="s">
        <v>211</v>
      </c>
      <c r="C7" s="192" t="str">
        <f>IF(ISERROR(VLOOKUP(B7,Données!$A$3:$K$1490,5,FALSE)),"",VLOOKUP(B7,Données!$A$3:$K$1490,5,FALSE))</f>
        <v>DET</v>
      </c>
      <c r="D7" s="347">
        <f>IF(ISERROR(VLOOKUP(B7,Données!$A$3:$W$1490,22,FALSE)),"",VLOOKUP(B7,Données!$A$3:$W$1490,22,FALSE))</f>
        <v>1</v>
      </c>
      <c r="E7" s="192" t="str">
        <f>IF(ISERROR(VLOOKUP(B7,Données!$A$3:$K$1490,7,FALSE)),"",VLOOKUP(B7,Données!$A$3:$K$1490,7,FALSE))</f>
        <v>C, AG</v>
      </c>
      <c r="F7" s="297">
        <f>IF(ISERROR(VLOOKUP(B7,Données!$A$3:$T$1490,11,FALSE)),0,VLOOKUP(B7,Données!$A$3:$T$1490,11,FALSE))</f>
        <v>6100000</v>
      </c>
      <c r="G7" s="193">
        <f>VALUE(COUNTIF(Validation!$A$2:$H$64,B7))-1</f>
        <v>0</v>
      </c>
      <c r="H7" s="363">
        <f>IF(ISERROR(VLOOKUP(B7,Données!$A$3:$T$1490,12,FALSE)),0,VLOOKUP(B7,Données!$A$3:$T$1490,12,FALSE))</f>
        <v>6100000</v>
      </c>
      <c r="I7" s="194">
        <f>IF(ISERROR(VLOOKUP(B7,Données!$A$3:$T$1490,20,FALSE)),0,VLOOKUP(B7,Données!$A$3:$T$1490,20,FALSE))</f>
        <v>4</v>
      </c>
      <c r="J7" s="184"/>
      <c r="O7" s="41"/>
      <c r="P7" s="41"/>
      <c r="Q7" s="462"/>
      <c r="R7" s="462" t="str">
        <f t="shared" si="0"/>
        <v/>
      </c>
      <c r="S7" s="393"/>
      <c r="T7" s="393"/>
    </row>
    <row r="8" spans="1:20" ht="15.75" x14ac:dyDescent="0.25">
      <c r="A8" s="560"/>
      <c r="B8" s="209" t="s">
        <v>733</v>
      </c>
      <c r="C8" s="192" t="str">
        <f>IF(ISERROR(VLOOKUP(B8,Données!$A$3:$K$1490,5,FALSE)),"",VLOOKUP(B8,Données!$A$3:$K$1490,5,FALSE))</f>
        <v>BUF</v>
      </c>
      <c r="D8" s="347">
        <f>IF(ISERROR(VLOOKUP(B8,Données!$A$3:$W$1490,22,FALSE)),"",VLOOKUP(B8,Données!$A$3:$W$1490,22,FALSE))</f>
        <v>1</v>
      </c>
      <c r="E8" s="192" t="str">
        <f>IF(ISERROR(VLOOKUP(B8,Données!$A$3:$K$1490,7,FALSE)),"",VLOOKUP(B8,Données!$A$3:$K$1490,7,FALSE))</f>
        <v>AG, AD</v>
      </c>
      <c r="F8" s="297">
        <f>IF(ISERROR(VLOOKUP(B8,Données!$A$3:$T$1490,11,FALSE)),0,VLOOKUP(B8,Données!$A$3:$T$1490,11,FALSE))</f>
        <v>9000000</v>
      </c>
      <c r="G8" s="193">
        <f>VALUE(COUNTIF(Validation!$A$2:$H$64,B8))-1</f>
        <v>0</v>
      </c>
      <c r="H8" s="363">
        <f>IF(ISERROR(VLOOKUP(B8,Données!$A$3:$T$1490,12,FALSE)),0,VLOOKUP(B8,Données!$A$3:$T$1490,12,FALSE))</f>
        <v>9000000</v>
      </c>
      <c r="I8" s="194">
        <f>IF(ISERROR(VLOOKUP(B8,Données!$A$3:$T$1490,20,FALSE)),0,VLOOKUP(B8,Données!$A$3:$T$1490,20,FALSE))</f>
        <v>7</v>
      </c>
      <c r="J8" s="184"/>
      <c r="N8" s="41"/>
      <c r="O8" s="41"/>
      <c r="P8" s="41"/>
      <c r="Q8" s="393"/>
      <c r="R8" s="462" t="str">
        <f t="shared" si="0"/>
        <v/>
      </c>
    </row>
    <row r="9" spans="1:20" ht="15.75" x14ac:dyDescent="0.25">
      <c r="A9" s="560"/>
      <c r="B9" s="209" t="s">
        <v>643</v>
      </c>
      <c r="C9" s="192" t="str">
        <f>IF(ISERROR(VLOOKUP(B9,Données!$A$3:$K$1490,5,FALSE)),"",VLOOKUP(B9,Données!$A$3:$K$1490,5,FALSE))</f>
        <v>CLB</v>
      </c>
      <c r="D9" s="347">
        <f>IF(ISERROR(VLOOKUP(B9,Données!$A$3:$W$1490,22,FALSE)),"",VLOOKUP(B9,Données!$A$3:$W$1490,22,FALSE))</f>
        <v>1</v>
      </c>
      <c r="E9" s="192" t="str">
        <f>IF(ISERROR(VLOOKUP(B9,Données!$A$3:$K$1490,7,FALSE)),"",VLOOKUP(B9,Données!$A$3:$K$1490,7,FALSE))</f>
        <v>C, AG</v>
      </c>
      <c r="F9" s="297">
        <f>IF(ISERROR(VLOOKUP(B9,Données!$A$3:$T$1490,11,FALSE)),0,VLOOKUP(B9,Données!$A$3:$T$1490,11,FALSE))</f>
        <v>3394166</v>
      </c>
      <c r="G9" s="193">
        <f>VALUE(COUNTIF(Validation!$A$2:$H$64,B9))-1</f>
        <v>0</v>
      </c>
      <c r="H9" s="363">
        <f>IF(ISERROR(VLOOKUP(B9,Données!$A$3:$T$1490,12,FALSE)),0,VLOOKUP(B9,Données!$A$3:$T$1490,12,FALSE))</f>
        <v>0</v>
      </c>
      <c r="I9" s="194">
        <f>IF(ISERROR(VLOOKUP(B9,Données!$A$3:$T$1490,20,FALSE)),0,VLOOKUP(B9,Données!$A$3:$T$1490,20,FALSE))</f>
        <v>1</v>
      </c>
      <c r="J9" s="184"/>
      <c r="K9" s="562" t="s">
        <v>60</v>
      </c>
      <c r="L9" s="562"/>
      <c r="N9" s="41"/>
      <c r="O9" s="41"/>
      <c r="P9" s="41"/>
      <c r="R9" s="462" t="str">
        <f t="shared" si="0"/>
        <v/>
      </c>
    </row>
    <row r="10" spans="1:20" ht="15.75" x14ac:dyDescent="0.25">
      <c r="A10" s="560"/>
      <c r="B10" s="209" t="s">
        <v>208</v>
      </c>
      <c r="C10" s="192" t="str">
        <f>IF(ISERROR(VLOOKUP(B10,Données!$A$3:$K$1490,5,FALSE)),"",VLOOKUP(B10,Données!$A$3:$K$1490,5,FALSE))</f>
        <v>NAS</v>
      </c>
      <c r="D10" s="347">
        <f>IF(ISERROR(VLOOKUP(B10,Données!$A$3:$W$1490,22,FALSE)),"",VLOOKUP(B10,Données!$A$3:$W$1490,22,FALSE))</f>
        <v>1</v>
      </c>
      <c r="E10" s="192" t="str">
        <f>IF(ISERROR(VLOOKUP(B10,Données!$A$3:$K$1490,7,FALSE)),"",VLOOKUP(B10,Données!$A$3:$K$1490,7,FALSE))</f>
        <v>C, AG</v>
      </c>
      <c r="F10" s="297">
        <f>IF(ISERROR(VLOOKUP(B10,Données!$A$3:$T$1490,11,FALSE)),0,VLOOKUP(B10,Données!$A$3:$T$1490,11,FALSE))</f>
        <v>8000000</v>
      </c>
      <c r="G10" s="193">
        <f>VALUE(COUNTIF(Validation!$A$2:$H$64,B10))-1</f>
        <v>0</v>
      </c>
      <c r="H10" s="363">
        <f>IF(ISERROR(VLOOKUP(B10,Données!$A$3:$T$1490,12,FALSE)),0,VLOOKUP(B10,Données!$A$3:$T$1490,12,FALSE))</f>
        <v>8000000</v>
      </c>
      <c r="I10" s="194">
        <f>IF(ISERROR(VLOOKUP(B10,Données!$A$3:$T$1490,20,FALSE)),0,VLOOKUP(B10,Données!$A$3:$T$1490,20,FALSE))</f>
        <v>7</v>
      </c>
      <c r="J10" s="184"/>
      <c r="K10" s="190" t="s">
        <v>62</v>
      </c>
      <c r="L10" s="190" t="s">
        <v>61</v>
      </c>
      <c r="N10" s="41"/>
      <c r="P10" s="41"/>
      <c r="R10" s="462" t="str">
        <f t="shared" si="0"/>
        <v/>
      </c>
    </row>
    <row r="11" spans="1:20" ht="15.75" x14ac:dyDescent="0.25">
      <c r="A11" s="560"/>
      <c r="B11" s="209" t="s">
        <v>1074</v>
      </c>
      <c r="C11" s="192" t="str">
        <f>IF(ISERROR(VLOOKUP(B11,Données!$A$3:$K$1490,5,FALSE)),"",VLOOKUP(B11,Données!$A$3:$K$1490,5,FALSE))</f>
        <v>EDM</v>
      </c>
      <c r="D11" s="347">
        <f>IF(ISERROR(VLOOKUP(B11,Données!$A$3:$W$1490,22,FALSE)),"",VLOOKUP(B11,Données!$A$3:$W$1490,22,FALSE))</f>
        <v>1</v>
      </c>
      <c r="E11" s="192" t="str">
        <f>IF(ISERROR(VLOOKUP(B11,Données!$A$3:$K$1490,7,FALSE)),"",VLOOKUP(B11,Données!$A$3:$K$1490,7,FALSE))</f>
        <v>C, AG</v>
      </c>
      <c r="F11" s="297">
        <f>IF(ISERROR(VLOOKUP(B11,Données!$A$3:$T$1490,11,FALSE)),0,VLOOKUP(B11,Données!$A$3:$T$1490,11,FALSE))</f>
        <v>6000000</v>
      </c>
      <c r="G11" s="193">
        <f>VALUE(COUNTIF(Validation!$A$2:$H$64,B11))-1</f>
        <v>0</v>
      </c>
      <c r="H11" s="363">
        <f>IF(ISERROR(VLOOKUP(B11,Données!$A$3:$T$1490,12,FALSE)),0,VLOOKUP(B11,Données!$A$3:$T$1490,12,FALSE))</f>
        <v>6000000</v>
      </c>
      <c r="I11" s="194">
        <f>IF(ISERROR(VLOOKUP(B11,Données!$A$3:$T$1490,20,FALSE)),0,VLOOKUP(B11,Données!$A$3:$T$1490,20,FALSE))</f>
        <v>2</v>
      </c>
      <c r="J11" s="184"/>
      <c r="K11" s="185" t="s">
        <v>192</v>
      </c>
      <c r="L11" s="185" t="s">
        <v>1351</v>
      </c>
      <c r="N11" s="41"/>
      <c r="O11" s="41"/>
      <c r="P11" s="41"/>
      <c r="Q11" s="462"/>
      <c r="R11" s="462" t="str">
        <f t="shared" si="0"/>
        <v/>
      </c>
    </row>
    <row r="12" spans="1:20" ht="15.75" x14ac:dyDescent="0.25">
      <c r="A12" s="560"/>
      <c r="B12" s="352" t="s">
        <v>430</v>
      </c>
      <c r="C12" s="192" t="str">
        <f>IF(ISERROR(VLOOKUP(B12,Données!$A$3:$K$1490,5,FALSE)),"",VLOOKUP(B12,Données!$A$3:$K$1490,5,FALSE))</f>
        <v>ARI</v>
      </c>
      <c r="D12" s="347">
        <f>IF(ISERROR(VLOOKUP(B12,Données!$A$3:$W$1490,22,FALSE)),"",VLOOKUP(B12,Données!$A$3:$W$1490,22,FALSE))</f>
        <v>1</v>
      </c>
      <c r="E12" s="192" t="str">
        <f>IF(ISERROR(VLOOKUP(B12,Données!$A$3:$K$1490,7,FALSE)),"",VLOOKUP(B12,Données!$A$3:$K$1490,7,FALSE))</f>
        <v>AD</v>
      </c>
      <c r="F12" s="297">
        <f>IF(ISERROR(VLOOKUP(B12,Données!$A$3:$T$1490,11,FALSE)),0,VLOOKUP(B12,Données!$A$3:$T$1490,11,FALSE))</f>
        <v>6800000</v>
      </c>
      <c r="G12" s="193">
        <f>VALUE(COUNTIF(Validation!$A$2:$H$64,B12))-1</f>
        <v>0</v>
      </c>
      <c r="H12" s="363">
        <f>IF(ISERROR(VLOOKUP(B12,Données!$A$3:$T$1490,12,FALSE)),0,VLOOKUP(B12,Données!$A$3:$T$1490,12,FALSE))</f>
        <v>6800000</v>
      </c>
      <c r="I12" s="194">
        <f>IF(ISERROR(VLOOKUP(B12,Données!$A$3:$T$1490,20,FALSE)),0,VLOOKUP(B12,Données!$A$3:$T$1490,20,FALSE))</f>
        <v>3</v>
      </c>
      <c r="J12" s="184"/>
      <c r="K12" s="185" t="s">
        <v>193</v>
      </c>
      <c r="L12" s="185" t="s">
        <v>1351</v>
      </c>
      <c r="N12" s="41"/>
      <c r="O12" s="41"/>
      <c r="P12" s="41"/>
      <c r="R12" s="462" t="str">
        <f t="shared" si="0"/>
        <v/>
      </c>
    </row>
    <row r="13" spans="1:20" ht="15.75" x14ac:dyDescent="0.25">
      <c r="A13" s="560"/>
      <c r="B13" s="209" t="s">
        <v>778</v>
      </c>
      <c r="C13" s="192" t="str">
        <f>IF(ISERROR(VLOOKUP(B13,Données!$A$3:$K$1490,5,FALSE)),"",VLOOKUP(B13,Données!$A$3:$K$1490,5,FALSE))</f>
        <v>NAS</v>
      </c>
      <c r="D13" s="347">
        <f>IF(ISERROR(VLOOKUP(B13,Données!$A$3:$W$1490,22,FALSE)),"",VLOOKUP(B13,Données!$A$3:$W$1490,22,FALSE))</f>
        <v>1</v>
      </c>
      <c r="E13" s="192" t="str">
        <f>IF(ISERROR(VLOOKUP(B13,Données!$A$3:$K$1490,7,FALSE)),"",VLOOKUP(B13,Données!$A$3:$K$1490,7,FALSE))</f>
        <v>AD, C</v>
      </c>
      <c r="F13" s="297">
        <f>IF(ISERROR(VLOOKUP(B13,Données!$A$3:$T$1490,11,FALSE)),0,VLOOKUP(B13,Données!$A$3:$T$1490,11,FALSE))</f>
        <v>0</v>
      </c>
      <c r="G13" s="193">
        <f>VALUE(COUNTIF(Validation!$A$2:$H$64,B13))-1</f>
        <v>0</v>
      </c>
      <c r="H13" s="363">
        <f>IF(ISERROR(VLOOKUP(B13,Données!$A$3:$T$1490,12,FALSE)),0,VLOOKUP(B13,Données!$A$3:$T$1490,12,FALSE))</f>
        <v>0</v>
      </c>
      <c r="I13" s="194">
        <f>IF(ISERROR(VLOOKUP(B13,Données!$A$3:$T$1490,20,FALSE)),0,VLOOKUP(B13,Données!$A$3:$T$1490,20,FALSE))</f>
        <v>0</v>
      </c>
      <c r="J13" s="184"/>
      <c r="K13" s="41" t="s">
        <v>194</v>
      </c>
      <c r="L13" s="41" t="s">
        <v>1351</v>
      </c>
      <c r="N13" s="41"/>
      <c r="P13" s="41"/>
      <c r="R13" s="462" t="str">
        <f t="shared" si="0"/>
        <v/>
      </c>
    </row>
    <row r="14" spans="1:20" ht="15.75" x14ac:dyDescent="0.25">
      <c r="A14" s="561"/>
      <c r="B14" s="278" t="s">
        <v>641</v>
      </c>
      <c r="C14" s="192" t="str">
        <f>IF(ISERROR(VLOOKUP(B14,Données!$A$3:$K$1490,5,FALSE)),"",VLOOKUP(B14,Données!$A$3:$K$1490,5,FALSE))</f>
        <v>CLB</v>
      </c>
      <c r="D14" s="347">
        <f>IF(ISERROR(VLOOKUP(B14,Données!$A$3:$W$1490,22,FALSE)),"",VLOOKUP(B14,Données!$A$3:$W$1490,22,FALSE))</f>
        <v>1</v>
      </c>
      <c r="E14" s="192" t="str">
        <f>IF(ISERROR(VLOOKUP(B14,Données!$A$3:$K$1490,7,FALSE)),"",VLOOKUP(B14,Données!$A$3:$K$1490,7,FALSE))</f>
        <v>AD</v>
      </c>
      <c r="F14" s="297">
        <f>IF(ISERROR(VLOOKUP(B14,Données!$A$3:$T$1490,11,FALSE)),0,VLOOKUP(B14,Données!$A$3:$T$1490,11,FALSE))</f>
        <v>2500000</v>
      </c>
      <c r="G14" s="193">
        <f>VALUE(COUNTIF(Validation!$A$2:$H$64,B14))-1</f>
        <v>0</v>
      </c>
      <c r="H14" s="363">
        <f>IF(ISERROR(VLOOKUP(B14,Données!$A$3:$T$1490,12,FALSE)),0,VLOOKUP(B14,Données!$A$3:$T$1490,12,FALSE))</f>
        <v>2500000</v>
      </c>
      <c r="I14" s="194">
        <f>IF(ISERROR(VLOOKUP(B14,Données!$A$3:$T$1490,20,FALSE)),0,VLOOKUP(B14,Données!$A$3:$T$1490,20,FALSE))</f>
        <v>2</v>
      </c>
      <c r="J14" s="184"/>
      <c r="K14" s="185" t="s">
        <v>195</v>
      </c>
      <c r="L14" s="185" t="s">
        <v>1351</v>
      </c>
      <c r="N14" s="41"/>
      <c r="O14" s="41"/>
      <c r="P14" s="41"/>
      <c r="Q14" s="462"/>
      <c r="R14" s="462" t="str">
        <f t="shared" si="0"/>
        <v/>
      </c>
    </row>
    <row r="15" spans="1:20" ht="15.75" x14ac:dyDescent="0.25">
      <c r="A15" s="563" t="s">
        <v>39</v>
      </c>
      <c r="B15" s="276" t="s">
        <v>212</v>
      </c>
      <c r="C15" s="192" t="str">
        <f>IF(ISERROR(VLOOKUP(B15,Données!$A$3:$K$1490,5,FALSE)),"",VLOOKUP(B15,Données!$A$3:$K$1490,5,FALSE))</f>
        <v>STL</v>
      </c>
      <c r="D15" s="347">
        <f>IF(ISERROR(VLOOKUP(B15,Données!$A$3:$W$1490,22,FALSE)),"",VLOOKUP(B15,Données!$A$3:$W$1490,22,FALSE))</f>
        <v>1</v>
      </c>
      <c r="E15" s="192" t="str">
        <f>IF(ISERROR(VLOOKUP(B15,Données!$A$3:$K$1490,7,FALSE)),"",VLOOKUP(B15,Données!$A$3:$K$1490,7,FALSE))</f>
        <v>DD</v>
      </c>
      <c r="F15" s="297">
        <f>IF(ISERROR(VLOOKUP(B15,Données!$A$3:$T$1490,11,FALSE)),0,VLOOKUP(B15,Données!$A$3:$T$1490,11,FALSE))</f>
        <v>6500000</v>
      </c>
      <c r="G15" s="193">
        <f>VALUE(COUNTIF(Validation!$A$2:$H$64,B15))-1</f>
        <v>0</v>
      </c>
      <c r="H15" s="363">
        <f>IF(ISERROR(VLOOKUP(B15,Données!$A$3:$T$1490,12,FALSE)),0,VLOOKUP(B15,Données!$A$3:$T$1490,12,FALSE))</f>
        <v>0</v>
      </c>
      <c r="I15" s="194">
        <f>IF(ISERROR(VLOOKUP(B15,Données!$A$3:$T$1490,20,FALSE)),0,VLOOKUP(B15,Données!$A$3:$T$1490,20,FALSE))</f>
        <v>1</v>
      </c>
      <c r="J15" s="184"/>
      <c r="N15" s="41"/>
      <c r="O15" s="41"/>
      <c r="P15" s="41"/>
      <c r="Q15" s="462"/>
      <c r="R15" s="462" t="str">
        <f t="shared" si="0"/>
        <v/>
      </c>
    </row>
    <row r="16" spans="1:20" ht="15.75" x14ac:dyDescent="0.25">
      <c r="A16" s="564"/>
      <c r="B16" s="209" t="s">
        <v>233</v>
      </c>
      <c r="C16" s="192" t="str">
        <f>IF(ISERROR(VLOOKUP(B16,Données!$A$3:$K$1490,5,FALSE)),"",VLOOKUP(B16,Données!$A$3:$K$1490,5,FALSE))</f>
        <v>BUF</v>
      </c>
      <c r="D16" s="347">
        <f>IF(ISERROR(VLOOKUP(B16,Données!$A$3:$W$1490,22,FALSE)),"",VLOOKUP(B16,Données!$A$3:$W$1490,22,FALSE))</f>
        <v>1</v>
      </c>
      <c r="E16" s="192" t="str">
        <f>IF(ISERROR(VLOOKUP(B16,Données!$A$3:$K$1490,7,FALSE)),"",VLOOKUP(B16,Données!$A$3:$K$1490,7,FALSE))</f>
        <v>DD</v>
      </c>
      <c r="F16" s="297">
        <f>IF(ISERROR(VLOOKUP(B16,Données!$A$3:$T$1490,11,FALSE)),0,VLOOKUP(B16,Données!$A$3:$T$1490,11,FALSE))</f>
        <v>3387500</v>
      </c>
      <c r="G16" s="193">
        <f>VALUE(COUNTIF(Validation!$A$2:$H$64,B16))-1</f>
        <v>0</v>
      </c>
      <c r="H16" s="363">
        <f>IF(ISERROR(VLOOKUP(B16,Données!$A$3:$T$1490,12,FALSE)),0,VLOOKUP(B16,Données!$A$3:$T$1490,12,FALSE))</f>
        <v>0</v>
      </c>
      <c r="I16" s="194">
        <f>IF(ISERROR(VLOOKUP(B16,Données!$A$3:$T$1490,20,FALSE)),0,VLOOKUP(B16,Données!$A$3:$T$1490,20,FALSE))</f>
        <v>1</v>
      </c>
      <c r="J16" s="184"/>
      <c r="K16" s="195"/>
      <c r="N16" s="41"/>
      <c r="O16" s="41"/>
      <c r="P16" s="41"/>
      <c r="Q16" s="462"/>
      <c r="R16" s="462" t="str">
        <f t="shared" si="0"/>
        <v/>
      </c>
    </row>
    <row r="17" spans="1:18" ht="15.75" x14ac:dyDescent="0.25">
      <c r="A17" s="564"/>
      <c r="B17" s="209" t="s">
        <v>215</v>
      </c>
      <c r="C17" s="192" t="str">
        <f>IF(ISERROR(VLOOKUP(B17,Données!$A$3:$K$1490,5,FALSE)),"",VLOOKUP(B17,Données!$A$3:$K$1490,5,FALSE))</f>
        <v>CGY</v>
      </c>
      <c r="D17" s="347">
        <f>IF(ISERROR(VLOOKUP(B17,Données!$A$3:$W$1490,22,FALSE)),"",VLOOKUP(B17,Données!$A$3:$W$1490,22,FALSE))</f>
        <v>1</v>
      </c>
      <c r="E17" s="192" t="str">
        <f>IF(ISERROR(VLOOKUP(B17,Données!$A$3:$K$1490,7,FALSE)),"",VLOOKUP(B17,Données!$A$3:$K$1490,7,FALSE))</f>
        <v>DG</v>
      </c>
      <c r="F17" s="297">
        <f>IF(ISERROR(VLOOKUP(B17,Données!$A$3:$T$1490,11,FALSE)),0,VLOOKUP(B17,Données!$A$3:$T$1490,11,FALSE))</f>
        <v>4950000</v>
      </c>
      <c r="G17" s="193">
        <f>VALUE(COUNTIF(Validation!$A$2:$H$64,B17))-1</f>
        <v>0</v>
      </c>
      <c r="H17" s="363">
        <f>IF(ISERROR(VLOOKUP(B17,Données!$A$3:$T$1490,12,FALSE)),0,VLOOKUP(B17,Données!$A$3:$T$1490,12,FALSE))</f>
        <v>4950000</v>
      </c>
      <c r="I17" s="194">
        <f>IF(ISERROR(VLOOKUP(B17,Données!$A$3:$T$1490,20,FALSE)),0,VLOOKUP(B17,Données!$A$3:$T$1490,20,FALSE))</f>
        <v>5</v>
      </c>
      <c r="J17" s="184"/>
      <c r="N17" s="41"/>
      <c r="O17" s="41"/>
      <c r="P17" s="41"/>
      <c r="Q17" s="462"/>
      <c r="R17" s="462" t="str">
        <f t="shared" si="0"/>
        <v/>
      </c>
    </row>
    <row r="18" spans="1:18" ht="15.75" x14ac:dyDescent="0.25">
      <c r="A18" s="564"/>
      <c r="B18" s="209" t="s">
        <v>216</v>
      </c>
      <c r="C18" s="192" t="str">
        <f>IF(ISERROR(VLOOKUP(B18,Données!$A$3:$K$1490,5,FALSE)),"",VLOOKUP(B18,Données!$A$3:$K$1490,5,FALSE))</f>
        <v>DAL</v>
      </c>
      <c r="D18" s="347">
        <f>IF(ISERROR(VLOOKUP(B18,Données!$A$3:$W$1490,22,FALSE)),"",VLOOKUP(B18,Données!$A$3:$W$1490,22,FALSE))</f>
        <v>1</v>
      </c>
      <c r="E18" s="192" t="str">
        <f>IF(ISERROR(VLOOKUP(B18,Données!$A$3:$K$1490,7,FALSE)),"",VLOOKUP(B18,Données!$A$3:$K$1490,7,FALSE))</f>
        <v>DG</v>
      </c>
      <c r="F18" s="297">
        <f>IF(ISERROR(VLOOKUP(B18,Données!$A$3:$T$1490,11,FALSE)),0,VLOOKUP(B18,Données!$A$3:$T$1490,11,FALSE))</f>
        <v>5800000</v>
      </c>
      <c r="G18" s="193">
        <f>VALUE(COUNTIF(Validation!$A$2:$H$64,B18))-1</f>
        <v>0</v>
      </c>
      <c r="H18" s="363">
        <f>IF(ISERROR(VLOOKUP(B18,Données!$A$3:$T$1490,12,FALSE)),0,VLOOKUP(B18,Données!$A$3:$T$1490,12,FALSE))</f>
        <v>5800000</v>
      </c>
      <c r="I18" s="194">
        <f>IF(ISERROR(VLOOKUP(B18,Données!$A$3:$T$1490,20,FALSE)),0,VLOOKUP(B18,Données!$A$3:$T$1490,20,FALSE))</f>
        <v>6</v>
      </c>
      <c r="J18" s="200"/>
      <c r="N18" s="41"/>
      <c r="O18" s="41"/>
      <c r="P18" s="41"/>
      <c r="Q18" s="462"/>
      <c r="R18" s="462" t="str">
        <f t="shared" si="0"/>
        <v/>
      </c>
    </row>
    <row r="19" spans="1:18" ht="15.75" x14ac:dyDescent="0.25">
      <c r="A19" s="564"/>
      <c r="B19" s="209" t="s">
        <v>219</v>
      </c>
      <c r="C19" s="192" t="str">
        <f>IF(ISERROR(VLOOKUP(B19,Données!$A$3:$K$1490,5,FALSE)),"",VLOOKUP(B19,Données!$A$3:$K$1490,5,FALSE))</f>
        <v>NYI</v>
      </c>
      <c r="D19" s="347">
        <f>IF(ISERROR(VLOOKUP(B19,Données!$A$3:$W$1490,22,FALSE)),"",VLOOKUP(B19,Données!$A$3:$W$1490,22,FALSE))</f>
        <v>1</v>
      </c>
      <c r="E19" s="192" t="str">
        <f>IF(ISERROR(VLOOKUP(B19,Données!$A$3:$K$1490,7,FALSE)),"",VLOOKUP(B19,Données!$A$3:$K$1490,7,FALSE))</f>
        <v>DD</v>
      </c>
      <c r="F19" s="297">
        <f>IF(ISERROR(VLOOKUP(B19,Données!$A$3:$T$1490,11,FALSE)),0,VLOOKUP(B19,Données!$A$3:$T$1490,11,FALSE))</f>
        <v>2000000</v>
      </c>
      <c r="G19" s="193">
        <f>VALUE(COUNTIF(Validation!$A$2:$H$64,B19))-1</f>
        <v>0</v>
      </c>
      <c r="H19" s="363">
        <f>IF(ISERROR(VLOOKUP(B19,Données!$A$3:$T$1490,12,FALSE)),0,VLOOKUP(B19,Données!$A$3:$T$1490,12,FALSE))</f>
        <v>0</v>
      </c>
      <c r="I19" s="194">
        <f>IF(ISERROR(VLOOKUP(B19,Données!$A$3:$T$1490,20,FALSE)),0,VLOOKUP(B19,Données!$A$3:$T$1490,20,FALSE))</f>
        <v>1</v>
      </c>
      <c r="J19" s="200"/>
      <c r="N19" s="41"/>
      <c r="O19" s="41"/>
      <c r="P19" s="41"/>
      <c r="Q19" s="462"/>
      <c r="R19" s="462" t="str">
        <f t="shared" si="0"/>
        <v/>
      </c>
    </row>
    <row r="20" spans="1:18" ht="15.75" x14ac:dyDescent="0.25">
      <c r="A20" s="565"/>
      <c r="B20" s="277" t="s">
        <v>624</v>
      </c>
      <c r="C20" s="197" t="str">
        <f>IF(ISERROR(VLOOKUP(B20,Données!$A$3:$K$1490,5,FALSE)),"",VLOOKUP(B20,Données!$A$3:$K$1490,5,FALSE))</f>
        <v>CHI</v>
      </c>
      <c r="D20" s="349">
        <f>IF(ISERROR(VLOOKUP(B20,Données!$A$3:$W$1490,22,FALSE)),"",VLOOKUP(B20,Données!$A$3:$W$1490,22,FALSE))</f>
        <v>1</v>
      </c>
      <c r="E20" s="197" t="str">
        <f>IF(ISERROR(VLOOKUP(B20,Données!$A$3:$K$1490,7,FALSE)),"",VLOOKUP(B20,Données!$A$3:$K$1490,7,FALSE))</f>
        <v>DG</v>
      </c>
      <c r="F20" s="298">
        <f>IF(ISERROR(VLOOKUP(B20,Données!$A$3:$T$1490,11,FALSE)),0,VLOOKUP(B20,Données!$A$3:$T$1490,11,FALSE))</f>
        <v>1200000</v>
      </c>
      <c r="G20" s="198">
        <f>VALUE(COUNTIF(Validation!$A$2:$H$64,B20))-1</f>
        <v>0</v>
      </c>
      <c r="H20" s="364">
        <f>IF(ISERROR(VLOOKUP(B20,Données!$A$3:$T$1490,12,FALSE)),0,VLOOKUP(B20,Données!$A$3:$T$1490,12,FALSE))</f>
        <v>0</v>
      </c>
      <c r="I20" s="199">
        <f>IF(ISERROR(VLOOKUP(B20,Données!$A$3:$T$1490,20,FALSE)),0,VLOOKUP(B20,Données!$A$3:$T$1490,20,FALSE))</f>
        <v>1</v>
      </c>
      <c r="J20" s="200"/>
      <c r="N20" s="41"/>
      <c r="O20" s="41"/>
      <c r="P20" s="41"/>
      <c r="R20" s="462" t="str">
        <f t="shared" si="0"/>
        <v/>
      </c>
    </row>
    <row r="21" spans="1:18" ht="20.25" customHeight="1" x14ac:dyDescent="0.25">
      <c r="A21" s="566" t="s">
        <v>40</v>
      </c>
      <c r="B21" s="486" t="s">
        <v>217</v>
      </c>
      <c r="C21" s="192" t="str">
        <f>IF(ISERROR(VLOOKUP(B21,Données!$A$3:$K$1490,5,FALSE)),"",VLOOKUP(B21,Données!$A$3:$K$1490,5,FALSE))</f>
        <v>TBL</v>
      </c>
      <c r="D21" s="347">
        <f>IF(ISERROR(VLOOKUP(B21,Données!$A$3:$W$1490,22,FALSE)),"",VLOOKUP(B21,Données!$A$3:$W$1490,22,FALSE))</f>
        <v>1</v>
      </c>
      <c r="E21" s="192" t="str">
        <f>IF(ISERROR(VLOOKUP(B21,Données!$A$3:$K$1490,7,FALSE)),"",VLOOKUP(B21,Données!$A$3:$K$1490,7,FALSE))</f>
        <v>G</v>
      </c>
      <c r="F21" s="297">
        <f>IF(ISERROR(VLOOKUP(B21,Données!$A$3:$T$1490,11,FALSE)),0,VLOOKUP(B21,Données!$A$3:$T$1490,11,FALSE))</f>
        <v>3500000</v>
      </c>
      <c r="G21" s="193">
        <f>VALUE(COUNTIF(Validation!$A$2:$H$64,B21))-1</f>
        <v>0</v>
      </c>
      <c r="H21" s="363">
        <f>IF(ISERROR(VLOOKUP(B21,Données!$A$3:$T$1490,12,FALSE)),0,VLOOKUP(B21,Données!$A$3:$T$1490,12,FALSE))</f>
        <v>9500000</v>
      </c>
      <c r="I21" s="194">
        <f>IF(ISERROR(VLOOKUP(B21,Données!$A$3:$T$1490,20,FALSE)),0,VLOOKUP(B21,Données!$A$3:$T$1490,20,FALSE))</f>
        <v>7</v>
      </c>
      <c r="J21" s="184"/>
      <c r="O21" s="41"/>
      <c r="P21" s="41"/>
      <c r="R21" s="462" t="str">
        <f t="shared" si="0"/>
        <v/>
      </c>
    </row>
    <row r="22" spans="1:18" ht="15.75" customHeight="1" x14ac:dyDescent="0.25">
      <c r="A22" s="567"/>
      <c r="B22" s="201" t="s">
        <v>218</v>
      </c>
      <c r="C22" s="197" t="str">
        <f>IF(ISERROR(VLOOKUP(B22,Données!$A$3:$K$1490,5,FALSE)),"",VLOOKUP(B22,Données!$A$3:$K$1490,5,FALSE))</f>
        <v>NAS</v>
      </c>
      <c r="D22" s="349">
        <f>IF(ISERROR(VLOOKUP(B22,Données!$A$3:$W$1490,22,FALSE)),"",VLOOKUP(B22,Données!$A$3:$W$1490,22,FALSE))</f>
        <v>1</v>
      </c>
      <c r="E22" s="197" t="str">
        <f>IF(ISERROR(VLOOKUP(B22,Données!$A$3:$K$1490,7,FALSE)),"",VLOOKUP(B22,Données!$A$3:$K$1490,7,FALSE))</f>
        <v>G</v>
      </c>
      <c r="F22" s="298">
        <f>IF(ISERROR(VLOOKUP(B22,Données!$A$3:$T$1490,11,FALSE)),0,VLOOKUP(B22,Données!$A$3:$T$1490,11,FALSE))</f>
        <v>5000000</v>
      </c>
      <c r="G22" s="198">
        <f>VALUE(COUNTIF(Validation!$A$2:$H$64,B22))-1</f>
        <v>0</v>
      </c>
      <c r="H22" s="364">
        <f>IF(ISERROR(VLOOKUP(B22,Données!$A$3:$T$1490,12,FALSE)),0,VLOOKUP(B22,Données!$A$3:$T$1490,12,FALSE))</f>
        <v>5000000</v>
      </c>
      <c r="I22" s="199">
        <f>IF(ISERROR(VLOOKUP(B22,Données!$A$3:$T$1490,20,FALSE)),0,VLOOKUP(B22,Données!$A$3:$T$1490,20,FALSE))</f>
        <v>2</v>
      </c>
      <c r="J22" s="184"/>
      <c r="O22" s="41"/>
      <c r="R22" s="462" t="str">
        <f t="shared" si="0"/>
        <v/>
      </c>
    </row>
    <row r="23" spans="1:18" ht="15.75" customHeight="1" x14ac:dyDescent="0.25">
      <c r="A23" s="555" t="s">
        <v>42</v>
      </c>
      <c r="B23" s="209" t="s">
        <v>903</v>
      </c>
      <c r="C23" s="192" t="str">
        <f>IF(ISERROR(VLOOKUP(B23,Données!$A$3:$K$1490,5,FALSE)),"",VLOOKUP(B23,Données!$A$3:$K$1490,5,FALSE))</f>
        <v>PHI</v>
      </c>
      <c r="D23" s="347">
        <f>IF(ISERROR(VLOOKUP(B23,Données!$A$3:$W$1490,22,FALSE)),"",VLOOKUP(B23,Données!$A$3:$W$1490,22,FALSE))</f>
        <v>1</v>
      </c>
      <c r="E23" s="192" t="str">
        <f>IF(ISERROR(VLOOKUP(B23,Données!$A$3:$K$1490,7,FALSE)),"",VLOOKUP(B23,Données!$A$3:$K$1490,7,FALSE))</f>
        <v>G</v>
      </c>
      <c r="F23" s="297">
        <f>IF(ISERROR(VLOOKUP(B23,Données!$A$3:$T$1490,11,FALSE)),0,VLOOKUP(B23,Données!$A$3:$T$1490,11,FALSE))</f>
        <v>863333</v>
      </c>
      <c r="G23" s="193">
        <f>VALUE(COUNTIF(Validation!$A$2:$H$64,B23))-1</f>
        <v>0</v>
      </c>
      <c r="H23" s="363">
        <f>IF(ISERROR(VLOOKUP(B23,Données!$A$3:$T$1490,12,FALSE)),0,VLOOKUP(B23,Données!$A$3:$T$1490,12,FALSE))</f>
        <v>863333</v>
      </c>
      <c r="I23" s="194">
        <f>IF(ISERROR(VLOOKUP(B23,Données!$A$3:$T$1490,20,FALSE)),0,VLOOKUP(B23,Données!$A$3:$T$1490,20,FALSE))</f>
        <v>2</v>
      </c>
      <c r="J23" s="184"/>
      <c r="O23" s="41"/>
      <c r="P23" s="41"/>
      <c r="Q23" s="462"/>
      <c r="R23" s="462" t="str">
        <f t="shared" si="0"/>
        <v/>
      </c>
    </row>
    <row r="24" spans="1:18" ht="15.75" customHeight="1" x14ac:dyDescent="0.25">
      <c r="A24" s="556"/>
      <c r="B24" s="209" t="s">
        <v>205</v>
      </c>
      <c r="C24" s="192" t="str">
        <f>IF(ISERROR(VLOOKUP(B24,Données!$A$3:$K$1490,5,FALSE)),"",VLOOKUP(B24,Données!$A$3:$K$1490,5,FALSE))</f>
        <v>STL</v>
      </c>
      <c r="D24" s="347">
        <f>IF(ISERROR(VLOOKUP(B24,Données!$A$3:$W$1490,22,FALSE)),"",VLOOKUP(B24,Données!$A$3:$W$1490,22,FALSE))</f>
        <v>1</v>
      </c>
      <c r="E24" s="192" t="str">
        <f>IF(ISERROR(VLOOKUP(B24,Données!$A$3:$K$1490,7,FALSE)),"",VLOOKUP(B24,Données!$A$3:$K$1490,7,FALSE))</f>
        <v>C, AG</v>
      </c>
      <c r="F24" s="297">
        <f>IF(ISERROR(VLOOKUP(B24,Données!$A$3:$T$1490,11,FALSE)),0,VLOOKUP(B24,Données!$A$3:$T$1490,11,FALSE))</f>
        <v>5125000</v>
      </c>
      <c r="G24" s="193">
        <f>VALUE(COUNTIF(Validation!$A$2:$H$64,B24))-1</f>
        <v>0</v>
      </c>
      <c r="H24" s="363">
        <f>IF(ISERROR(VLOOKUP(B24,Données!$A$3:$T$1490,12,FALSE)),0,VLOOKUP(B24,Données!$A$3:$T$1490,12,FALSE))</f>
        <v>0</v>
      </c>
      <c r="I24" s="194">
        <f>IF(ISERROR(VLOOKUP(B24,Données!$A$3:$T$1490,20,FALSE)),0,VLOOKUP(B24,Données!$A$3:$T$1490,20,FALSE))</f>
        <v>1</v>
      </c>
      <c r="J24" s="184"/>
      <c r="R24" s="462" t="str">
        <f t="shared" si="0"/>
        <v/>
      </c>
    </row>
    <row r="25" spans="1:18" ht="15.75" customHeight="1" x14ac:dyDescent="0.25">
      <c r="A25" s="556"/>
      <c r="B25" s="209" t="s">
        <v>466</v>
      </c>
      <c r="C25" s="192" t="str">
        <f>IF(ISERROR(VLOOKUP(B25,Données!$A$3:$K$1490,5,FALSE)),"",VLOOKUP(B25,Données!$A$3:$K$1490,5,FALSE))</f>
        <v>MIN</v>
      </c>
      <c r="D25" s="347">
        <f>IF(ISERROR(VLOOKUP(B25,Données!$A$3:$W$1490,22,FALSE)),"",VLOOKUP(B25,Données!$A$3:$W$1490,22,FALSE))</f>
        <v>1</v>
      </c>
      <c r="E25" s="192" t="str">
        <f>IF(ISERROR(VLOOKUP(B25,Données!$A$3:$K$1490,7,FALSE)),"",VLOOKUP(B25,Données!$A$3:$K$1490,7,FALSE))</f>
        <v>DD</v>
      </c>
      <c r="F25" s="297">
        <f>IF(ISERROR(VLOOKUP(B25,Données!$A$3:$T$1490,11,FALSE)),0,VLOOKUP(B25,Données!$A$3:$T$1490,11,FALSE))</f>
        <v>6000000</v>
      </c>
      <c r="G25" s="193">
        <f>VALUE(COUNTIF(Validation!$A$2:$H$64,B25))-1</f>
        <v>0</v>
      </c>
      <c r="H25" s="363">
        <f>IF(ISERROR(VLOOKUP(B25,Données!$A$3:$T$1490,12,FALSE)),0,VLOOKUP(B25,Données!$A$3:$T$1490,12,FALSE))</f>
        <v>6000000</v>
      </c>
      <c r="I25" s="194">
        <f>IF(ISERROR(VLOOKUP(B25,Données!$A$3:$T$1490,20,FALSE)),0,VLOOKUP(B25,Données!$A$3:$T$1490,20,FALSE))</f>
        <v>4</v>
      </c>
      <c r="J25" s="184"/>
      <c r="R25" s="462" t="str">
        <f t="shared" si="0"/>
        <v/>
      </c>
    </row>
    <row r="26" spans="1:18" ht="15.75" customHeight="1" x14ac:dyDescent="0.25">
      <c r="A26" s="556"/>
      <c r="B26" s="209"/>
      <c r="C26" s="192" t="str">
        <f>IF(ISERROR(VLOOKUP(B26,Données!$A$3:$K$1490,5,FALSE)),"",VLOOKUP(B26,Données!$A$3:$K$1490,5,FALSE))</f>
        <v/>
      </c>
      <c r="D26" s="347" t="str">
        <f>IF(ISERROR(VLOOKUP(B26,Données!$A$3:$W$1490,22,FALSE)),"",VLOOKUP(B26,Données!$A$3:$W$1490,22,FALSE))</f>
        <v/>
      </c>
      <c r="E26" s="192" t="str">
        <f>IF(ISERROR(VLOOKUP(B26,Données!$A$3:$K$1490,7,FALSE)),"",VLOOKUP(B26,Données!$A$3:$K$1490,7,FALSE))</f>
        <v/>
      </c>
      <c r="F26" s="297">
        <f>IF(ISERROR(VLOOKUP(B26,Données!$A$3:$T$1490,11,FALSE)),0,VLOOKUP(B26,Données!$A$3:$T$1490,11,FALSE))</f>
        <v>0</v>
      </c>
      <c r="G26" s="193">
        <f>VALUE(COUNTIF(Validation!$A$2:$H$64,B26))-1</f>
        <v>198</v>
      </c>
      <c r="H26" s="363">
        <f>IF(ISERROR(VLOOKUP(B26,Données!$A$3:$T$1490,12,FALSE)),0,VLOOKUP(B26,Données!$A$3:$T$1490,12,FALSE))</f>
        <v>0</v>
      </c>
      <c r="I26" s="194">
        <f>IF(ISERROR(VLOOKUP(B26,Données!$A$3:$T$1490,20,FALSE)),0,VLOOKUP(B26,Données!$A$3:$T$1490,20,FALSE))</f>
        <v>0</v>
      </c>
      <c r="J26" s="184"/>
      <c r="R26" s="462" t="str">
        <f t="shared" si="0"/>
        <v/>
      </c>
    </row>
    <row r="27" spans="1:18" ht="15.75" customHeight="1" x14ac:dyDescent="0.25">
      <c r="A27" s="556"/>
      <c r="B27" s="209"/>
      <c r="C27" s="192" t="str">
        <f>IF(ISERROR(VLOOKUP(B27,Données!$A$3:$K$1490,5,FALSE)),"",VLOOKUP(B27,Données!$A$3:$K$1490,5,FALSE))</f>
        <v/>
      </c>
      <c r="D27" s="347" t="str">
        <f>IF(ISERROR(VLOOKUP(B27,Données!$A$3:$W$1490,22,FALSE)),"",VLOOKUP(B27,Données!$A$3:$W$1490,22,FALSE))</f>
        <v/>
      </c>
      <c r="E27" s="192" t="str">
        <f>IF(ISERROR(VLOOKUP(B27,Données!$A$3:$K$1490,7,FALSE)),"",VLOOKUP(B27,Données!$A$3:$K$1490,7,FALSE))</f>
        <v/>
      </c>
      <c r="F27" s="297">
        <f>IF(ISERROR(VLOOKUP(B27,Données!$A$3:$T$1490,11,FALSE)),0,VLOOKUP(B27,Données!$A$3:$T$1490,11,FALSE))</f>
        <v>0</v>
      </c>
      <c r="G27" s="193">
        <f>VALUE(COUNTIF(Validation!$A$2:$H$64,B27))-1</f>
        <v>198</v>
      </c>
      <c r="H27" s="363">
        <f>IF(ISERROR(VLOOKUP(B27,Données!$A$3:$T$1490,12,FALSE)),0,VLOOKUP(B27,Données!$A$3:$T$1490,12,FALSE))</f>
        <v>0</v>
      </c>
      <c r="I27" s="194">
        <f>IF(ISERROR(VLOOKUP(B27,Données!$A$3:$T$1490,20,FALSE)),0,VLOOKUP(B27,Données!$A$3:$T$1490,20,FALSE))</f>
        <v>0</v>
      </c>
      <c r="J27" s="184"/>
      <c r="R27" s="462" t="str">
        <f t="shared" si="0"/>
        <v/>
      </c>
    </row>
    <row r="28" spans="1:18" ht="15.75" customHeight="1" x14ac:dyDescent="0.25">
      <c r="A28" s="556"/>
      <c r="B28" s="191"/>
      <c r="C28" s="192" t="str">
        <f>IF(ISERROR(VLOOKUP(B28,Données!$A$3:$K$1490,5,FALSE)),"",VLOOKUP(B28,Données!$A$3:$K$1490,5,FALSE))</f>
        <v/>
      </c>
      <c r="D28" s="347" t="str">
        <f>IF(ISERROR(VLOOKUP(B28,Données!$A$3:$W$1490,22,FALSE)),"",VLOOKUP(B28,Données!$A$3:$W$1490,22,FALSE))</f>
        <v/>
      </c>
      <c r="E28" s="192" t="str">
        <f>IF(ISERROR(VLOOKUP(B28,Données!$A$3:$K$1490,7,FALSE)),"",VLOOKUP(B28,Données!$A$3:$K$1490,7,FALSE))</f>
        <v/>
      </c>
      <c r="F28" s="297">
        <f>IF(ISERROR(VLOOKUP(B28,Données!$A$3:$T$1490,11,FALSE)),0,VLOOKUP(B28,Données!$A$3:$T$1490,11,FALSE))</f>
        <v>0</v>
      </c>
      <c r="G28" s="193">
        <f>VALUE(COUNTIF(Validation!$A$2:$H$64,B28))-1</f>
        <v>198</v>
      </c>
      <c r="H28" s="363">
        <f>IF(ISERROR(VLOOKUP(B28,Données!$A$3:$T$1490,12,FALSE)),0,VLOOKUP(B28,Données!$A$3:$T$1490,12,FALSE))</f>
        <v>0</v>
      </c>
      <c r="I28" s="194">
        <f>IF(ISERROR(VLOOKUP(B28,Données!$A$3:$T$1490,20,FALSE)),0,VLOOKUP(B28,Données!$A$3:$T$1490,20,FALSE))</f>
        <v>0</v>
      </c>
      <c r="J28" s="184"/>
      <c r="R28" s="462" t="str">
        <f t="shared" si="0"/>
        <v/>
      </c>
    </row>
    <row r="29" spans="1:18" ht="15.75" customHeight="1" x14ac:dyDescent="0.25">
      <c r="A29" s="556"/>
      <c r="B29" s="191"/>
      <c r="C29" s="192" t="str">
        <f>IF(ISERROR(VLOOKUP(B29,Données!$A$3:$K$1490,5,FALSE)),"",VLOOKUP(B29,Données!$A$3:$K$1490,5,FALSE))</f>
        <v/>
      </c>
      <c r="D29" s="347" t="str">
        <f>IF(ISERROR(VLOOKUP(B29,Données!$A$3:$W$1490,22,FALSE)),"",VLOOKUP(B29,Données!$A$3:$W$1490,22,FALSE))</f>
        <v/>
      </c>
      <c r="E29" s="192" t="str">
        <f>IF(ISERROR(VLOOKUP(B29,Données!$A$3:$K$1490,7,FALSE)),"",VLOOKUP(B29,Données!$A$3:$K$1490,7,FALSE))</f>
        <v/>
      </c>
      <c r="F29" s="297">
        <f>IF(ISERROR(VLOOKUP(B29,Données!$A$3:$T$1490,11,FALSE)),0,VLOOKUP(B29,Données!$A$3:$T$1490,11,FALSE))</f>
        <v>0</v>
      </c>
      <c r="G29" s="193">
        <f>VALUE(COUNTIF(Validation!$A$2:$H$64,B29))-1</f>
        <v>198</v>
      </c>
      <c r="H29" s="363">
        <f>IF(ISERROR(VLOOKUP(B29,Données!$A$3:$T$1490,12,FALSE)),0,VLOOKUP(B29,Données!$A$3:$T$1490,12,FALSE))</f>
        <v>0</v>
      </c>
      <c r="I29" s="194">
        <f>IF(ISERROR(VLOOKUP(B29,Données!$A$3:$T$1490,20,FALSE)),0,VLOOKUP(B29,Données!$A$3:$T$1490,20,FALSE))</f>
        <v>0</v>
      </c>
      <c r="J29" s="184"/>
      <c r="R29" s="462" t="str">
        <f t="shared" si="0"/>
        <v/>
      </c>
    </row>
    <row r="30" spans="1:18" ht="15.75" customHeight="1" x14ac:dyDescent="0.25">
      <c r="A30" s="556"/>
      <c r="B30" s="202"/>
      <c r="C30" s="192" t="str">
        <f>IF(ISERROR(VLOOKUP(B30,Données!$A$3:$K$1490,5,FALSE)),"",VLOOKUP(B30,Données!$A$3:$K$1490,5,FALSE))</f>
        <v/>
      </c>
      <c r="D30" s="347" t="str">
        <f>IF(ISERROR(VLOOKUP(B30,Données!$A$3:$W$1490,22,FALSE)),"",VLOOKUP(B30,Données!$A$3:$W$1490,22,FALSE))</f>
        <v/>
      </c>
      <c r="E30" s="192" t="str">
        <f>IF(ISERROR(VLOOKUP(B30,Données!$A$3:$K$1490,7,FALSE)),"",VLOOKUP(B30,Données!$A$3:$K$1490,7,FALSE))</f>
        <v/>
      </c>
      <c r="F30" s="297">
        <f>IF(ISERROR(VLOOKUP(B30,Données!$A$3:$T$1490,11,FALSE)),0,VLOOKUP(B30,Données!$A$3:$T$1490,11,FALSE))</f>
        <v>0</v>
      </c>
      <c r="G30" s="193">
        <f>VALUE(COUNTIF(Validation!$A$2:$H$64,B30))-1</f>
        <v>198</v>
      </c>
      <c r="H30" s="363">
        <f>IF(ISERROR(VLOOKUP(B30,Données!$A$3:$T$1490,12,FALSE)),0,VLOOKUP(B30,Données!$A$3:$T$1490,12,FALSE))</f>
        <v>0</v>
      </c>
      <c r="I30" s="194">
        <f>IF(ISERROR(VLOOKUP(B30,Données!$A$3:$T$1490,20,FALSE)),0,VLOOKUP(B30,Données!$A$3:$T$1490,20,FALSE))</f>
        <v>0</v>
      </c>
      <c r="J30" s="184"/>
      <c r="R30" s="462" t="str">
        <f t="shared" si="0"/>
        <v/>
      </c>
    </row>
    <row r="31" spans="1:18" ht="15.75" x14ac:dyDescent="0.25">
      <c r="A31" s="557" t="s">
        <v>37</v>
      </c>
      <c r="B31" s="557"/>
      <c r="C31" s="557"/>
      <c r="D31" s="557"/>
      <c r="E31" s="557"/>
      <c r="F31" s="307">
        <f>ROUNDDOWN(SUM(F3:F30),2)</f>
        <v>110503999</v>
      </c>
      <c r="G31" s="203"/>
      <c r="H31" s="323">
        <f>SUM(H3:H30)</f>
        <v>94897333</v>
      </c>
      <c r="J31" s="184"/>
      <c r="R31" s="462" t="str">
        <f t="shared" si="0"/>
        <v/>
      </c>
    </row>
    <row r="32" spans="1:18" ht="19.5" thickBot="1" x14ac:dyDescent="0.35">
      <c r="A32" s="558" t="s">
        <v>44</v>
      </c>
      <c r="B32" s="558"/>
      <c r="C32" s="558"/>
      <c r="D32" s="558"/>
      <c r="E32" s="558"/>
      <c r="F32" s="315">
        <f>'Calcul Masse Salariale'!$B$5-F31</f>
        <v>-11923999</v>
      </c>
      <c r="G32" s="205"/>
      <c r="H32" s="331">
        <f>'Calcul Masse Salariale'!$B$6-H31</f>
        <v>-94897231</v>
      </c>
      <c r="J32" s="184"/>
    </row>
    <row r="33" spans="1:10" ht="16.5" thickBot="1" x14ac:dyDescent="0.3">
      <c r="F33" s="370"/>
      <c r="J33" s="184"/>
    </row>
    <row r="34" spans="1:10" ht="30.75" thickBot="1" x14ac:dyDescent="0.3">
      <c r="B34" s="432" t="s">
        <v>36</v>
      </c>
      <c r="C34" s="433" t="s">
        <v>52</v>
      </c>
      <c r="D34" s="434" t="s">
        <v>412</v>
      </c>
      <c r="E34" s="433" t="s">
        <v>5</v>
      </c>
      <c r="F34" s="435" t="s">
        <v>135</v>
      </c>
      <c r="G34" s="436" t="s">
        <v>190</v>
      </c>
      <c r="H34" s="437" t="s">
        <v>1165</v>
      </c>
      <c r="I34" s="438" t="s">
        <v>2576</v>
      </c>
      <c r="J34" s="184"/>
    </row>
    <row r="35" spans="1:10" ht="19.5" thickBot="1" x14ac:dyDescent="0.35">
      <c r="A35" s="508"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8">
        <f>VALUE(COUNTIF(Validation!$A$2:$H$120,B35))-1</f>
        <v>198</v>
      </c>
      <c r="H35" s="404">
        <f>IF(ISERROR(VLOOKUP(B35,Données!$A$3:$T$1490,12,FALSE)),0,VLOOKUP(B35,Données!$A$3:$T$1490,12,FALSE))</f>
        <v>0</v>
      </c>
      <c r="I35" s="405">
        <f>IF(ISERROR(VLOOKUP(B35,Données!$D$3:$T$1490,17,FALSE)),0,VLOOKUP(B35,Données!$D$3:$T$1490,17,FALSE))</f>
        <v>0</v>
      </c>
      <c r="J35" s="184"/>
    </row>
    <row r="36" spans="1:10" ht="19.5" thickBot="1" x14ac:dyDescent="0.35">
      <c r="A36" s="509"/>
      <c r="B36" s="406" t="s">
        <v>2577</v>
      </c>
      <c r="C36" s="525">
        <v>43403</v>
      </c>
      <c r="D36" s="510"/>
      <c r="E36" s="510"/>
      <c r="F36" s="407" t="s">
        <v>2578</v>
      </c>
      <c r="G36" s="525">
        <f>IF(C36="","",C36+28)</f>
        <v>43431</v>
      </c>
      <c r="H36" s="510"/>
      <c r="I36" s="510"/>
      <c r="J36" s="184"/>
    </row>
    <row r="37" spans="1:10" x14ac:dyDescent="0.25">
      <c r="J37" s="184"/>
    </row>
    <row r="38" spans="1:10" ht="33" customHeight="1" x14ac:dyDescent="0.25">
      <c r="A38" s="60"/>
      <c r="B38" s="62" t="s">
        <v>36</v>
      </c>
      <c r="C38" s="62" t="s">
        <v>52</v>
      </c>
      <c r="D38" s="62" t="s">
        <v>412</v>
      </c>
      <c r="E38" s="7" t="s">
        <v>2575</v>
      </c>
      <c r="F38" s="399" t="s">
        <v>135</v>
      </c>
      <c r="G38" s="67" t="s">
        <v>124</v>
      </c>
      <c r="H38" s="67" t="s">
        <v>1</v>
      </c>
      <c r="I38" s="68" t="s">
        <v>196</v>
      </c>
      <c r="J38" s="184"/>
    </row>
    <row r="39" spans="1:10" x14ac:dyDescent="0.25">
      <c r="A39" s="499" t="s">
        <v>43</v>
      </c>
      <c r="B39" s="353" t="s">
        <v>962</v>
      </c>
      <c r="C39" s="74" t="str">
        <f>IF(ISERROR(VLOOKUP(B39,Données!$A$3:$K$1490,5,FALSE)),"",VLOOKUP(B39,Données!$A$3:$K$1490,5,FALSE))</f>
        <v>NJD</v>
      </c>
      <c r="D39" s="347">
        <f>IF(ISERROR(VLOOKUP(B39,Données!$A$3:$W$1490,22,FALSE)),"",VLOOKUP(B39,Données!$A$3:$W$1490,22,FALSE))</f>
        <v>1</v>
      </c>
      <c r="E39" s="196">
        <v>2015</v>
      </c>
      <c r="F39" s="358">
        <f>IF(ISERROR(VLOOKUP(B39,Données!$A$3:$T$1490,11,FALSE)),0,VLOOKUP(B39,Données!$A$3:$T$1490,11,FALSE))</f>
        <v>0</v>
      </c>
      <c r="G39" s="401">
        <f>IF(ISERROR(VLOOKUP(B39,Données!$A$3:$T$1490,20,FALSE)),0,VLOOKUP(B39,Données!$A$3:$T$1490,20,FALSE))</f>
        <v>0</v>
      </c>
      <c r="H39" s="74">
        <f>IF(((E39+5)-'Calcul Masse Salariale'!$B$1)&lt;=0,0,(E39+5)-'Calcul Masse Salariale'!$B$1)</f>
        <v>1</v>
      </c>
      <c r="I39" s="74">
        <f t="shared" ref="I39:I52" si="1">H39</f>
        <v>1</v>
      </c>
      <c r="J39" s="184"/>
    </row>
    <row r="40" spans="1:10" x14ac:dyDescent="0.25">
      <c r="A40" s="499"/>
      <c r="B40" s="353" t="s">
        <v>988</v>
      </c>
      <c r="C40" s="74" t="str">
        <f>IF(ISERROR(VLOOKUP(B40,Données!$A$3:$K$1490,5,FALSE)),"",VLOOKUP(B40,Données!$A$3:$K$1490,5,FALSE))</f>
        <v>CAR</v>
      </c>
      <c r="D40" s="347">
        <f>IF(ISERROR(VLOOKUP(B40,Données!$A$3:$W$1490,22,FALSE)),"",VLOOKUP(B40,Données!$A$3:$W$1490,22,FALSE))</f>
        <v>1</v>
      </c>
      <c r="E40" s="196">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184"/>
    </row>
    <row r="41" spans="1:10" ht="18.75" x14ac:dyDescent="0.3">
      <c r="A41" s="499"/>
      <c r="B41" s="353" t="s">
        <v>1006</v>
      </c>
      <c r="C41" s="74" t="str">
        <f>IF(ISERROR(VLOOKUP(B41,Données!$A$3:$K$1490,5,FALSE)),"",VLOOKUP(B41,Données!$A$3:$K$1490,5,FALSE))</f>
        <v>NYR</v>
      </c>
      <c r="D41" s="347">
        <f>IF(ISERROR(VLOOKUP(B41,Données!$A$3:$W$1490,22,FALSE)),"",VLOOKUP(B41,Données!$A$3:$W$1490,22,FALSE))</f>
        <v>1</v>
      </c>
      <c r="E41" s="196">
        <v>2015</v>
      </c>
      <c r="F41" s="358">
        <f>IF(ISERROR(VLOOKUP(B41,Données!$A$3:$T$1490,11,FALSE)),0,VLOOKUP(B41,Données!$A$3:$T$1490,11,FALSE))</f>
        <v>0</v>
      </c>
      <c r="G41" s="401">
        <f>IF(ISERROR(VLOOKUP(B41,Données!$A$3:$T$1490,20,FALSE)),0,VLOOKUP(B41,Données!$A$3:$T$1490,20,FALSE))</f>
        <v>0</v>
      </c>
      <c r="H41" s="74">
        <f>IF(((E41+5)-'Calcul Masse Salariale'!$B$1)&lt;=0,0,(E41+5)-'Calcul Masse Salariale'!$B$1)</f>
        <v>1</v>
      </c>
      <c r="I41" s="74">
        <f t="shared" si="1"/>
        <v>1</v>
      </c>
      <c r="J41" s="207"/>
    </row>
    <row r="42" spans="1:10" x14ac:dyDescent="0.25">
      <c r="A42" s="499"/>
      <c r="B42" s="353" t="s">
        <v>915</v>
      </c>
      <c r="C42" s="74" t="str">
        <f>IF(ISERROR(VLOOKUP(B42,Données!$A$3:$K$1490,5,FALSE)),"",VLOOKUP(B42,Données!$A$3:$K$1490,5,FALSE))</f>
        <v>NYI</v>
      </c>
      <c r="D42" s="347">
        <f>IF(ISERROR(VLOOKUP(B42,Données!$A$3:$W$1490,22,FALSE)),"",VLOOKUP(B42,Données!$A$3:$W$1490,22,FALSE))</f>
        <v>1</v>
      </c>
      <c r="E42" s="196">
        <v>2016</v>
      </c>
      <c r="F42" s="358">
        <f>IF(ISERROR(VLOOKUP(B42,Données!$A$3:$T$1490,11,FALSE)),0,VLOOKUP(B42,Données!$A$3:$T$1490,11,FALSE))</f>
        <v>1106666</v>
      </c>
      <c r="G42" s="401">
        <f>IF(ISERROR(VLOOKUP(B42,Données!$A$3:$T$1490,20,FALSE)),0,VLOOKUP(B42,Données!$A$3:$T$1490,20,FALSE))</f>
        <v>2</v>
      </c>
      <c r="H42" s="74">
        <f>IF(((E42+5)-'Calcul Masse Salariale'!$B$1)&lt;=0,0,(E42+5)-'Calcul Masse Salariale'!$B$1)</f>
        <v>2</v>
      </c>
      <c r="I42" s="74">
        <f t="shared" si="1"/>
        <v>2</v>
      </c>
      <c r="J42" s="184"/>
    </row>
    <row r="43" spans="1:10" x14ac:dyDescent="0.25">
      <c r="A43" s="499"/>
      <c r="B43" s="353" t="s">
        <v>138</v>
      </c>
      <c r="C43" s="74" t="str">
        <f>IF(ISERROR(VLOOKUP(B43,Données!$A$3:$K$1490,5,FALSE)),"",VLOOKUP(B43,Données!$A$3:$K$1490,5,FALSE))</f>
        <v>PHI</v>
      </c>
      <c r="D43" s="347">
        <f>IF(ISERROR(VLOOKUP(B43,Données!$A$3:$W$1490,22,FALSE)),"",VLOOKUP(B43,Données!$A$3:$W$1490,22,FALSE))</f>
        <v>1</v>
      </c>
      <c r="E43" s="196">
        <v>2017</v>
      </c>
      <c r="F43" s="358">
        <f>IF(ISERROR(VLOOKUP(B43,Données!$A$3:$T$1490,11,FALSE)),0,VLOOKUP(B43,Données!$A$3:$T$1490,11,FALSE))</f>
        <v>3575000</v>
      </c>
      <c r="G43" s="401">
        <f>IF(ISERROR(VLOOKUP(B43,Données!$A$3:$T$1490,20,FALSE)),0,VLOOKUP(B43,Données!$A$3:$T$1490,20,FALSE))</f>
        <v>1</v>
      </c>
      <c r="H43" s="74">
        <f>IF(((E43+5)-'Calcul Masse Salariale'!$B$1)&lt;=0,0,(E43+5)-'Calcul Masse Salariale'!$B$1)</f>
        <v>3</v>
      </c>
      <c r="I43" s="74">
        <f t="shared" si="1"/>
        <v>3</v>
      </c>
      <c r="J43" s="184"/>
    </row>
    <row r="44" spans="1:10" x14ac:dyDescent="0.25">
      <c r="A44" s="499"/>
      <c r="B44" s="354" t="s">
        <v>182</v>
      </c>
      <c r="C44" s="74" t="str">
        <f>IF(ISERROR(VLOOKUP(B44,Données!$A$3:$K$1490,5,FALSE)),"",VLOOKUP(B44,Données!$A$3:$K$1490,5,FALSE))</f>
        <v>CAR</v>
      </c>
      <c r="D44" s="347">
        <f>IF(ISERROR(VLOOKUP(B44,Données!$A$3:$W$1490,22,FALSE)),"",VLOOKUP(B44,Données!$A$3:$W$1490,22,FALSE))</f>
        <v>1</v>
      </c>
      <c r="E44" s="196">
        <v>2017</v>
      </c>
      <c r="F44" s="358">
        <f>IF(ISERROR(VLOOKUP(B44,Données!$A$3:$T$1490,11,FALSE)),0,VLOOKUP(B44,Données!$A$3:$T$1490,11,FALSE))</f>
        <v>800000</v>
      </c>
      <c r="G44" s="401">
        <f>IF(ISERROR(VLOOKUP(B44,Données!$A$3:$T$1490,20,FALSE)),0,VLOOKUP(B44,Données!$A$3:$T$1490,20,FALSE))</f>
        <v>2</v>
      </c>
      <c r="H44" s="74">
        <f>IF(((E44+5)-'Calcul Masse Salariale'!$B$1)&lt;=0,0,(E44+5)-'Calcul Masse Salariale'!$B$1)</f>
        <v>3</v>
      </c>
      <c r="I44" s="74">
        <f t="shared" si="1"/>
        <v>3</v>
      </c>
      <c r="J44" s="184"/>
    </row>
    <row r="45" spans="1:10" x14ac:dyDescent="0.25">
      <c r="A45" s="499"/>
      <c r="B45" s="354" t="s">
        <v>173</v>
      </c>
      <c r="C45" s="74" t="str">
        <f>IF(ISERROR(VLOOKUP(B45,Données!$A$3:$K$1490,5,FALSE)),"",VLOOKUP(B45,Données!$A$3:$K$1490,5,FALSE))</f>
        <v>DAL</v>
      </c>
      <c r="D45" s="347">
        <f>IF(ISERROR(VLOOKUP(B45,Données!$A$3:$W$1490,22,FALSE)),"",VLOOKUP(B45,Données!$A$3:$W$1490,22,FALSE))</f>
        <v>1</v>
      </c>
      <c r="E45" s="196">
        <v>2017</v>
      </c>
      <c r="F45" s="358">
        <f>IF(ISERROR(VLOOKUP(B45,Données!$A$3:$T$1490,11,FALSE)),0,VLOOKUP(B45,Données!$A$3:$T$1490,11,FALSE))</f>
        <v>795000</v>
      </c>
      <c r="G45" s="401">
        <f>IF(ISERROR(VLOOKUP(B45,Données!$A$3:$T$1490,20,FALSE)),0,VLOOKUP(B45,Données!$A$3:$T$1490,20,FALSE))</f>
        <v>3</v>
      </c>
      <c r="H45" s="74">
        <f>IF(((E45+5)-'Calcul Masse Salariale'!$B$1)&lt;=0,0,(E45+5)-'Calcul Masse Salariale'!$B$1)</f>
        <v>3</v>
      </c>
      <c r="I45" s="74">
        <f t="shared" si="1"/>
        <v>3</v>
      </c>
      <c r="J45" s="184"/>
    </row>
    <row r="46" spans="1:10" x14ac:dyDescent="0.25">
      <c r="A46" s="499"/>
      <c r="B46" s="196" t="s">
        <v>1178</v>
      </c>
      <c r="C46" s="74" t="str">
        <f>IF(ISERROR(VLOOKUP(B46,Données!$A$3:$K$1490,5,FALSE)),"",VLOOKUP(B46,Données!$A$3:$K$1490,5,FALSE))</f>
        <v>NYI</v>
      </c>
      <c r="D46" s="347">
        <f>IF(ISERROR(VLOOKUP(B46,Données!$A$3:$W$1490,22,FALSE)),"",VLOOKUP(B46,Données!$A$3:$W$1490,22,FALSE))</f>
        <v>1</v>
      </c>
      <c r="E46" s="196">
        <v>2018</v>
      </c>
      <c r="F46" s="358">
        <f>IF(ISERROR(VLOOKUP(B46,Données!$A$3:$T$1490,11,FALSE)),0,VLOOKUP(B46,Données!$A$3:$T$1490,11,FALSE))</f>
        <v>1462500</v>
      </c>
      <c r="G46" s="401">
        <f>IF(ISERROR(VLOOKUP(B46,Données!$A$3:$T$1490,20,FALSE)),0,VLOOKUP(B46,Données!$A$3:$T$1490,20,FALSE))</f>
        <v>3</v>
      </c>
      <c r="H46" s="74">
        <f>IF(((E46+5)-'Calcul Masse Salariale'!$B$1)&lt;=0,0,(E46+5)-'Calcul Masse Salariale'!$B$1)</f>
        <v>4</v>
      </c>
      <c r="I46" s="74">
        <f t="shared" si="1"/>
        <v>4</v>
      </c>
      <c r="J46" s="184"/>
    </row>
    <row r="47" spans="1:10" x14ac:dyDescent="0.25">
      <c r="A47" s="499"/>
      <c r="B47" s="196" t="s">
        <v>1259</v>
      </c>
      <c r="C47" s="74" t="str">
        <f>IF(ISERROR(VLOOKUP(B47,Données!$A$3:$K$1490,5,FALSE)),"",VLOOKUP(B47,Données!$A$3:$K$1490,5,FALSE))</f>
        <v>LAK</v>
      </c>
      <c r="D47" s="347">
        <f>IF(ISERROR(VLOOKUP(B47,Données!$A$3:$W$1490,22,FALSE)),"",VLOOKUP(B47,Données!$A$3:$W$1490,22,FALSE))</f>
        <v>1</v>
      </c>
      <c r="E47" s="196">
        <v>2018</v>
      </c>
      <c r="F47" s="358">
        <f>IF(ISERROR(VLOOKUP(B47,Données!$A$3:$T$1490,11,FALSE)),0,VLOOKUP(B47,Données!$A$3:$T$1490,11,FALSE))</f>
        <v>925000</v>
      </c>
      <c r="G47" s="401">
        <f>IF(ISERROR(VLOOKUP(B47,Données!$A$3:$T$1490,20,FALSE)),0,VLOOKUP(B47,Données!$A$3:$T$1490,20,FALSE))</f>
        <v>3</v>
      </c>
      <c r="H47" s="74">
        <f>IF(((E47+5)-'Calcul Masse Salariale'!$B$1)&lt;=0,0,(E47+5)-'Calcul Masse Salariale'!$B$1)</f>
        <v>4</v>
      </c>
      <c r="I47" s="74">
        <f t="shared" si="1"/>
        <v>4</v>
      </c>
      <c r="J47" s="184"/>
    </row>
    <row r="48" spans="1:10" x14ac:dyDescent="0.25">
      <c r="A48" s="499"/>
      <c r="B48" s="196" t="s">
        <v>1350</v>
      </c>
      <c r="C48" s="74" t="str">
        <f>IF(ISERROR(VLOOKUP(B48,Données!$A$3:$K$1490,5,FALSE)),"",VLOOKUP(B48,Données!$A$3:$K$1490,5,FALSE))</f>
        <v/>
      </c>
      <c r="D48" s="347" t="str">
        <f>IF(ISERROR(VLOOKUP(B48,Données!$A$3:$W$1490,22,FALSE)),"",VLOOKUP(B48,Données!$A$3:$W$1490,22,FALSE))</f>
        <v/>
      </c>
      <c r="E48" s="196">
        <v>2018</v>
      </c>
      <c r="F48" s="358">
        <f>IF(ISERROR(VLOOKUP(B48,Données!$A$3:$T$1490,11,FALSE)),0,VLOOKUP(B48,Données!$A$3:$T$1490,11,FALSE))</f>
        <v>0</v>
      </c>
      <c r="G48" s="401">
        <f>IF(ISERROR(VLOOKUP(B48,Données!$A$3:$T$1490,20,FALSE)),0,VLOOKUP(B48,Données!$A$3:$T$1490,20,FALSE))</f>
        <v>0</v>
      </c>
      <c r="H48" s="74">
        <f>IF(((E48+5)-'Calcul Masse Salariale'!$B$1)&lt;=0,0,(E48+5)-'Calcul Masse Salariale'!$B$1)</f>
        <v>4</v>
      </c>
      <c r="I48" s="74">
        <f t="shared" si="1"/>
        <v>4</v>
      </c>
      <c r="J48" s="184"/>
    </row>
    <row r="49" spans="1:10" x14ac:dyDescent="0.25">
      <c r="A49" s="499"/>
      <c r="B49" s="357"/>
      <c r="C49" s="74" t="str">
        <f>IF(ISERROR(VLOOKUP(B49,Données!$A$3:$K$1490,5,FALSE)),"",VLOOKUP(B49,Données!$A$3:$K$1490,5,FALSE))</f>
        <v/>
      </c>
      <c r="D49" s="347" t="str">
        <f>IF(ISERROR(VLOOKUP(B49,Données!$A$3:$W$1490,22,FALSE)),"",VLOOKUP(B49,Données!$A$3:$W$1490,22,FALSE))</f>
        <v/>
      </c>
      <c r="E49" s="74"/>
      <c r="F49" s="358">
        <f>IF(ISERROR(VLOOKUP(B49,Données!$A$3:$T$1490,11,FALSE)),0,VLOOKUP(B49,Données!$A$3:$T$1490,11,FALSE))</f>
        <v>0</v>
      </c>
      <c r="G49" s="401">
        <f>IF(ISERROR(VLOOKUP(B49,Données!$A$3:$T$1490,20,FALSE)),0,VLOOKUP(B49,Données!$A$3:$T$1490,20,FALSE))</f>
        <v>0</v>
      </c>
      <c r="H49" s="74">
        <f>IF(((E49+5)-'Calcul Masse Salariale'!$B$1)&lt;=0,0,(E49+5)-'Calcul Masse Salariale'!$B$1)</f>
        <v>0</v>
      </c>
      <c r="I49" s="74">
        <f t="shared" si="1"/>
        <v>0</v>
      </c>
      <c r="J49" s="184"/>
    </row>
    <row r="50" spans="1:10" x14ac:dyDescent="0.25">
      <c r="A50" s="499"/>
      <c r="B50" s="75"/>
      <c r="C50" s="74" t="str">
        <f>IF(ISERROR(VLOOKUP(B50,Données!$A$3:$K$1490,5,FALSE)),"",VLOOKUP(B50,Données!$A$3:$K$1490,5,FALSE))</f>
        <v/>
      </c>
      <c r="D50" s="347" t="str">
        <f>IF(ISERROR(VLOOKUP(B50,Données!$A$3:$W$1490,22,FALSE)),"",VLOOKUP(B50,Données!$A$3:$W$1490,22,FALSE))</f>
        <v/>
      </c>
      <c r="E50" s="74"/>
      <c r="F50" s="358">
        <f>IF(ISERROR(VLOOKUP(B50,Données!$A$3:$T$1490,11,FALSE)),0,VLOOKUP(B50,Données!$A$3:$T$1490,11,FALSE))</f>
        <v>0</v>
      </c>
      <c r="G50" s="401">
        <f>IF(ISERROR(VLOOKUP(B50,Données!$A$3:$T$1490,20,FALSE)),0,VLOOKUP(B50,Données!$A$3:$T$1490,20,FALSE))</f>
        <v>0</v>
      </c>
      <c r="H50" s="74">
        <f>IF(((E50+5)-'Calcul Masse Salariale'!$B$1)&lt;=0,0,(E50+5)-'Calcul Masse Salariale'!$B$1)</f>
        <v>0</v>
      </c>
      <c r="I50" s="74">
        <f t="shared" si="1"/>
        <v>0</v>
      </c>
      <c r="J50" s="184"/>
    </row>
    <row r="51" spans="1:10" x14ac:dyDescent="0.25">
      <c r="A51" s="499"/>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184"/>
    </row>
    <row r="52" spans="1:10" x14ac:dyDescent="0.25">
      <c r="A52" s="499"/>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184"/>
    </row>
    <row r="53" spans="1:10" x14ac:dyDescent="0.25">
      <c r="A53" s="499"/>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ref="I53:I73" si="2">H53</f>
        <v>0</v>
      </c>
      <c r="J53" s="184"/>
    </row>
    <row r="54" spans="1:10" x14ac:dyDescent="0.25">
      <c r="A54" s="499"/>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2"/>
        <v>0</v>
      </c>
      <c r="J54" s="184"/>
    </row>
    <row r="55" spans="1:10" x14ac:dyDescent="0.25">
      <c r="A55" s="499"/>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2"/>
        <v>0</v>
      </c>
      <c r="J55" s="184"/>
    </row>
    <row r="56" spans="1:10" x14ac:dyDescent="0.25">
      <c r="A56" s="499"/>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184"/>
    </row>
    <row r="57" spans="1:10" x14ac:dyDescent="0.25">
      <c r="A57" s="499"/>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184"/>
    </row>
    <row r="58" spans="1:10" x14ac:dyDescent="0.25">
      <c r="A58" s="499"/>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184"/>
    </row>
    <row r="59" spans="1:10" x14ac:dyDescent="0.25">
      <c r="A59" s="499"/>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184"/>
    </row>
    <row r="60" spans="1:10" x14ac:dyDescent="0.25">
      <c r="A60" s="499"/>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184"/>
    </row>
    <row r="61" spans="1:10" x14ac:dyDescent="0.25">
      <c r="A61" s="499"/>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184"/>
    </row>
    <row r="62" spans="1:10" x14ac:dyDescent="0.25">
      <c r="A62" s="499"/>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184"/>
    </row>
    <row r="63" spans="1:10" x14ac:dyDescent="0.25">
      <c r="A63" s="499"/>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184"/>
    </row>
    <row r="64" spans="1:10" x14ac:dyDescent="0.25">
      <c r="A64" s="499"/>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184"/>
    </row>
    <row r="65" spans="1:10" x14ac:dyDescent="0.25">
      <c r="A65" s="499"/>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184"/>
    </row>
    <row r="66" spans="1:10" x14ac:dyDescent="0.25">
      <c r="A66" s="499"/>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184"/>
    </row>
    <row r="67" spans="1:10" x14ac:dyDescent="0.25">
      <c r="A67" s="499"/>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184"/>
    </row>
    <row r="68" spans="1:10" x14ac:dyDescent="0.25">
      <c r="A68" s="499"/>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184"/>
    </row>
    <row r="69" spans="1:10" x14ac:dyDescent="0.25">
      <c r="A69" s="499"/>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184"/>
    </row>
    <row r="70" spans="1:10" x14ac:dyDescent="0.25">
      <c r="A70" s="499"/>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184"/>
    </row>
    <row r="71" spans="1:10" x14ac:dyDescent="0.25">
      <c r="A71" s="499"/>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184"/>
    </row>
    <row r="72" spans="1:10" x14ac:dyDescent="0.25">
      <c r="A72" s="499"/>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184"/>
    </row>
    <row r="73" spans="1:10" x14ac:dyDescent="0.25">
      <c r="A73" s="499"/>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2"/>
        <v>0</v>
      </c>
    </row>
    <row r="74" spans="1:10" x14ac:dyDescent="0.25">
      <c r="F74" s="358">
        <f>IF(ISERROR(VLOOKUP(B74,Données!$A$3:$T$1490,11,FALSE)),0,VLOOKUP(B74,Données!$A$3:$T$1490,11,FALSE))</f>
        <v>0</v>
      </c>
      <c r="G74" s="401">
        <f>IF(ISERROR(VLOOKUP(#REF!,Données!$A$3:$T$1490,20,FALSE)),0,VLOOKUP(#REF!,Données!$A$3:$T$1490,20,FALSE))</f>
        <v>0</v>
      </c>
    </row>
  </sheetData>
  <mergeCells count="13">
    <mergeCell ref="A39:A73"/>
    <mergeCell ref="A2:A14"/>
    <mergeCell ref="K9:L9"/>
    <mergeCell ref="A15:A20"/>
    <mergeCell ref="A21:A22"/>
    <mergeCell ref="A35:A36"/>
    <mergeCell ref="G36:I36"/>
    <mergeCell ref="C36:E36"/>
    <mergeCell ref="A1:C1"/>
    <mergeCell ref="A23:A30"/>
    <mergeCell ref="A31:E31"/>
    <mergeCell ref="A32:E32"/>
    <mergeCell ref="O1:R1"/>
  </mergeCells>
  <conditionalFormatting sqref="G3:G30">
    <cfRule type="iconSet" priority="9">
      <iconSet iconSet="3Symbols" showValue="0" reverse="1">
        <cfvo type="percent" val="0"/>
        <cfvo type="num" val="0.5" gte="0"/>
        <cfvo type="num" val="1"/>
      </iconSet>
    </cfRule>
  </conditionalFormatting>
  <conditionalFormatting sqref="H3:H30">
    <cfRule type="expression" dxfId="3" priority="6">
      <formula>(F3&lt;&gt;H3)</formula>
    </cfRule>
  </conditionalFormatting>
  <conditionalFormatting sqref="I39:I52">
    <cfRule type="iconSet" priority="4">
      <iconSet iconSet="3Flags" showValue="0">
        <cfvo type="percent" val="0"/>
        <cfvo type="num" val="1"/>
        <cfvo type="num" val="2"/>
      </iconSet>
    </cfRule>
  </conditionalFormatting>
  <conditionalFormatting sqref="I53: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62C9E1A6-865D-477D-96B8-63D91E6CFA0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B1791CB9-0BE6-407B-B9BE-8AC1AC447943}">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Règlements</vt:lpstr>
      <vt:lpstr>Recrues (Repêchage)</vt:lpstr>
      <vt:lpstr>Calcul Masse Salariale</vt:lpstr>
      <vt:lpstr>Données</vt:lpstr>
      <vt:lpstr>Nicolas</vt:lpstr>
      <vt:lpstr>Sébastien_FAU</vt:lpstr>
      <vt:lpstr>Jérôme</vt:lpstr>
      <vt:lpstr>Sébastien_STL</vt:lpstr>
      <vt:lpstr>Paule</vt:lpstr>
      <vt:lpstr>Steve</vt:lpstr>
      <vt:lpstr>Vincent</vt:lpstr>
      <vt:lpstr>David</vt:lpstr>
      <vt:lpstr>Sommaire Agents libres</vt:lpstr>
      <vt:lpstr>CapFriendly</vt:lpstr>
      <vt:lpstr>Validation</vt:lpstr>
      <vt:lpstr>NHL Numbers</vt:lpstr>
    </vt:vector>
  </TitlesOfParts>
  <Company>rcgt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bd54</dc:creator>
  <cp:lastModifiedBy>David Boucher</cp:lastModifiedBy>
  <dcterms:created xsi:type="dcterms:W3CDTF">2013-06-12T19:29:23Z</dcterms:created>
  <dcterms:modified xsi:type="dcterms:W3CDTF">2019-07-30T00:50:37Z</dcterms:modified>
</cp:coreProperties>
</file>